
<file path=[Content_Types].xml><?xml version="1.0" encoding="utf-8"?>
<Types xmlns="http://schemas.openxmlformats.org/package/2006/content-types">
  <Override PartName="/xl/revisions/revisionLog89.xml" ContentType="application/vnd.openxmlformats-officedocument.spreadsheetml.revisionLog+xml"/>
  <Override PartName="/xl/revisions/revisionLog118.xml" ContentType="application/vnd.openxmlformats-officedocument.spreadsheetml.revisionLog+xml"/>
  <Override PartName="/xl/revisions/revisionLog147.xml" ContentType="application/vnd.openxmlformats-officedocument.spreadsheetml.revisionLog+xml"/>
  <Override PartName="/xl/revisions/revisionLog12111.xml" ContentType="application/vnd.openxmlformats-officedocument.spreadsheetml.revisionLog+xml"/>
  <Override PartName="/xl/styles.xml" ContentType="application/vnd.openxmlformats-officedocument.spreadsheetml.styles+xml"/>
  <Override PartName="/xl/revisions/revisionLog49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54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125.xml" ContentType="application/vnd.openxmlformats-officedocument.spreadsheetml.revisionLog+xml"/>
  <Override PartName="/xl/revisions/revisionLog136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43.xml" ContentType="application/vnd.openxmlformats-officedocument.spreadsheetml.revisionLog+xml"/>
  <Override PartName="/xl/revisions/revisionLog1251.xml" ContentType="application/vnd.openxmlformats-officedocument.spreadsheetml.revisionLog+xml"/>
  <Override PartName="/xl/revisions/revisionLog114.xml" ContentType="application/vnd.openxmlformats-officedocument.spreadsheetml.revisionLog+xml"/>
  <Default Extension="xml" ContentType="application/xml"/>
  <Override PartName="/xl/revisions/revisionLog63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45.xml" ContentType="application/vnd.openxmlformats-officedocument.spreadsheetml.revisionLog+xml"/>
  <Override PartName="/xl/revisions/revisionLog150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3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48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37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144.xml" ContentType="application/vnd.openxmlformats-officedocument.spreadsheetml.revisionLog+xml"/>
  <Override PartName="/xl/revisions/revisionLog126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155.xml" ContentType="application/vnd.openxmlformats-officedocument.spreadsheetml.revisionLog+xml"/>
  <Override PartName="/xl/revisions/revisionLog133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93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12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140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24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71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53.xml" ContentType="application/vnd.openxmlformats-officedocument.spreadsheetml.revisionLog+xml"/>
  <Override PartName="/xl/calcChain.xml" ContentType="application/vnd.openxmlformats-officedocument.spreadsheetml.calcChain+xml"/>
  <Override PartName="/xl/revisions/revisionLog3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4.xml" ContentType="application/vnd.openxmlformats-officedocument.spreadsheetml.revisionLog+xml"/>
  <Override PartName="/docProps/core.xml" ContentType="application/vnd.openxmlformats-package.core-properties+xml"/>
  <Override PartName="/xl/revisions/revisionLog14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29.xml" ContentType="application/vnd.openxmlformats-officedocument.spreadsheetml.revisionLog+xml"/>
  <Override PartName="/xl/revisions/revisionLog138.xml" ContentType="application/vnd.openxmlformats-officedocument.spreadsheetml.revisionLog+xml"/>
  <Override PartName="/xl/revisions/revisionLog127.xml" ContentType="application/vnd.openxmlformats-officedocument.spreadsheetml.revisionLog+xml"/>
  <Override PartName="/xl/revisions/revisionLog98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69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58.xml" ContentType="application/vnd.openxmlformats-officedocument.spreadsheetml.revisionLog+xml"/>
  <Override PartName="/xl/revisions/revisionLog116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1101.xml" ContentType="application/vnd.openxmlformats-officedocument.spreadsheetml.revisionLog+xml"/>
  <Override PartName="/xl/revisions/revisionLog87.xml" ContentType="application/vnd.openxmlformats-officedocument.spreadsheetml.revisionLog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13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152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43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130.xml" ContentType="application/vnd.openxmlformats-officedocument.spreadsheetml.revisionLog+xml"/>
  <Override PartName="/xl/revisions/revisionLog61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50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39.xml" ContentType="application/vnd.openxmlformats-officedocument.spreadsheetml.revisionLog+xml"/>
  <Override PartName="/xl/revisions/revisionLog128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146.xml" ContentType="application/vnd.openxmlformats-officedocument.spreadsheetml.revisionLog+xml"/>
  <Override PartName="/xl/revisions/revisionLog153.xml" ContentType="application/vnd.openxmlformats-officedocument.spreadsheetml.revisionLog+xml"/>
  <Override PartName="/xl/revisions/revisionLog59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35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142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44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2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функцион.структура" sheetId="1" r:id="rId1"/>
  </sheets>
  <definedNames>
    <definedName name="_xlnm._FilterDatabase" localSheetId="0" hidden="1">функцион.структура!$A$17:$F$822</definedName>
    <definedName name="Top" localSheetId="0">функцион.структура!#REF!</definedName>
    <definedName name="Z_02B23763_CCF3_495C_9383_5F95B52C6E4A_.wvu.FilterData" localSheetId="0" hidden="1">функцион.структура!$A$17:$F$815</definedName>
    <definedName name="Z_0884989D_CFB8_433E_9DC3_007A15F08787_.wvu.FilterData" localSheetId="0" hidden="1">функцион.структура!$A$17:$F$822</definedName>
    <definedName name="Z_0962258E_7FEC_45BB_9F6F_812DB142D7D3_.wvu.FilterData" localSheetId="0" hidden="1">функцион.структура!$A$17:$F$815</definedName>
    <definedName name="Z_0AC28E1E_2838_40D1_A185_A3C1D8D5DA55_.wvu.FilterData" localSheetId="0" hidden="1">функцион.структура!$A$17:$F$822</definedName>
    <definedName name="Z_0B991D03_3758_44AC_8590_7A983E8FECC7_.wvu.FilterData" localSheetId="0" hidden="1">функцион.структура!$A$17:$F$822</definedName>
    <definedName name="Z_1540E9CA_2997_4E1B_906E_94AE412FC846_.wvu.FilterData" localSheetId="0" hidden="1">функцион.структура!$A$17:$F$822</definedName>
    <definedName name="Z_2DDB525D_A756_4AF2_961D_1A48B45E104D_.wvu.FilterData" localSheetId="0" hidden="1">функцион.структура!$A$17:$F$822</definedName>
    <definedName name="Z_2DDB525D_A756_4AF2_961D_1A48B45E104D_.wvu.PrintArea" localSheetId="0" hidden="1">функцион.структура!$A$5:$F$815</definedName>
    <definedName name="Z_3786A3F3_7EB8_49B2_A04B_7A0E72AD1C7D_.wvu.FilterData" localSheetId="0" hidden="1">функцион.структура!$A$17:$F$815</definedName>
    <definedName name="Z_46268BFF_7767_41AD_8DD2_9220C9E060B5_.wvu.FilterData" localSheetId="0" hidden="1">функцион.структура!$A$17:$F$822</definedName>
    <definedName name="Z_46268BFF_7767_41AD_8DD2_9220C9E060B5_.wvu.PrintArea" localSheetId="0" hidden="1">функцион.структура!$A$1:$F$815</definedName>
    <definedName name="Z_4F4D8688_6AF1_4BB3_87B1_06F4D1FA8222_.wvu.FilterData" localSheetId="0" hidden="1">функцион.структура!$A$17:$F$822</definedName>
    <definedName name="Z_519080D0_14D4_455C_B695_47327DBB8058_.wvu.FilterData" localSheetId="0" hidden="1">функцион.структура!$A$17:$F$822</definedName>
    <definedName name="Z_519080D0_14D4_455C_B695_47327DBB8058_.wvu.PrintArea" localSheetId="0" hidden="1">функцион.структура!$A$5:$F$815</definedName>
    <definedName name="Z_54B89DCF_F070_4BDE_9121_7C0B93C57FB3_.wvu.FilterData" localSheetId="0" hidden="1">функцион.структура!$A$17:$F$822</definedName>
    <definedName name="Z_5DFFD117_7452_4244_8154_2623D947165B_.wvu.FilterData" localSheetId="0" hidden="1">функцион.структура!$A$17:$F$822</definedName>
    <definedName name="Z_61A549A4_F123_4413_B321_2E14EC38E18A_.wvu.FilterData" localSheetId="0" hidden="1">функцион.структура!$A$17:$F$822</definedName>
    <definedName name="Z_629918FE_B1DF_464A_BF50_03D18729BC02_.wvu.FilterData" localSheetId="0" hidden="1">функцион.структура!$A$17:$F$822</definedName>
    <definedName name="Z_629918FE_B1DF_464A_BF50_03D18729BC02_.wvu.PrintArea" localSheetId="0" hidden="1">функцион.структура!$A$1:$F$815</definedName>
    <definedName name="Z_683736F1_FEF9_48A4_8C1A_A3E08645BD86_.wvu.FilterData" localSheetId="0" hidden="1">функцион.структура!$A$17:$F$815</definedName>
    <definedName name="Z_6C334063_1DB9_4CC2_A59B_3A4CBEDE88DC_.wvu.FilterData" localSheetId="0" hidden="1">функцион.структура!$A$17:$F$815</definedName>
    <definedName name="Z_70242F4D_CC02_4A64_8DD1_8AA5D37314E9_.wvu.FilterData" localSheetId="0" hidden="1">функцион.структура!$A$17:$F$815</definedName>
    <definedName name="Z_7D02A47D_1C14_45B8_9BEF_7CC191CB3095_.wvu.FilterData" localSheetId="0" hidden="1">функцион.структура!$A$17:$F$822</definedName>
    <definedName name="Z_97ABFCCB_6B5D_4655_BFFF_42DE8E1EC4AD_.wvu.FilterData" localSheetId="0" hidden="1">функцион.структура!$A$17:$F$822</definedName>
    <definedName name="Z_A2DC2F9F_1FF3_4527_AAF5_D77C44405D20_.wvu.FilterData" localSheetId="0" hidden="1">функцион.структура!$A$17:$F$822</definedName>
    <definedName name="Z_AE32E14C_C5CB_469A_8B6D_FF52230941EC_.wvu.FilterData" localSheetId="0" hidden="1">функцион.структура!$A$17:$F$822</definedName>
    <definedName name="Z_AE5A14C6_19BF_4DBB_9A88_2BA48047581A_.wvu.FilterData" localSheetId="0" hidden="1">функцион.структура!$A$17:$F$815</definedName>
    <definedName name="Z_D244472F_DEC4_47E1_80C0_F2E3BD029926_.wvu.FilterData" localSheetId="0" hidden="1">функцион.структура!$A$17:$F$822</definedName>
    <definedName name="Z_D3D2B5EF_65DD_4123_A9D7_F84BF8BF76CA_.wvu.FilterData" localSheetId="0" hidden="1">функцион.структура!$A$17:$F$815</definedName>
    <definedName name="Z_D82246B9_B8C4_4E65_9333_6334524B4A33_.wvu.FilterData" localSheetId="0" hidden="1">функцион.структура!$A$17:$F$815</definedName>
    <definedName name="Z_DBA1A761_865B_43C1_8622_38E19FD60981_.wvu.FilterData" localSheetId="0" hidden="1">функцион.структура!$A$17:$F$815</definedName>
    <definedName name="Z_F82B55DB_8F0F_48F4_856E_58CED3A2309D_.wvu.FilterData" localSheetId="0" hidden="1">функцион.структура!$A$17:$F$822</definedName>
    <definedName name="Z_FD4532BC_05F9_4AAE_A66F_97A31C19ACFF_.wvu.FilterData" localSheetId="0" hidden="1">функцион.структура!$A$17:$F$822</definedName>
    <definedName name="_xlnm.Print_Area" localSheetId="0">функцион.структура!$A$1:$F$815</definedName>
  </definedNames>
  <calcPr calcId="125725"/>
  <customWorkbookViews>
    <customWorkbookView name="Пользователь - Личное представление" guid="{629918FE-B1DF-464A-BF50-03D18729BC02}" mergeInterval="0" personalView="1" maximized="1" xWindow="-8" yWindow="-8" windowWidth="1936" windowHeight="1056" activeSheetId="1"/>
    <customWorkbookView name="БутытоваСГ - Личное представление" guid="{519080D0-14D4-455C-B695-47327DBB8058}" mergeInterval="0" personalView="1" maximized="1" xWindow="-8" yWindow="-8" windowWidth="1936" windowHeight="1056" activeSheetId="1"/>
    <customWorkbookView name="User - Личное представление" guid="{2DDB525D-A756-4AF2-961D-1A48B45E104D}" mergeInterval="0" personalView="1" maximized="1" xWindow="1" yWindow="1" windowWidth="1916" windowHeight="850" activeSheetId="1"/>
    <customWorkbookView name="Ольга Владимировна - Личное представление" guid="{46268BFF-7767-41AD-8DD2-9220C9E060B5}" mergeInterval="0" personalView="1" maximized="1" xWindow="1" yWindow="1" windowWidth="1916" windowHeight="822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5" i="1"/>
  <c r="F42" l="1"/>
  <c r="F770" l="1"/>
  <c r="F227" l="1"/>
  <c r="F188"/>
  <c r="F58"/>
  <c r="F64"/>
  <c r="F67"/>
  <c r="F383" l="1"/>
  <c r="F319"/>
  <c r="F318" s="1"/>
  <c r="F800"/>
  <c r="F558"/>
  <c r="F510"/>
  <c r="F89"/>
  <c r="F569"/>
  <c r="F568" s="1"/>
  <c r="F567" s="1"/>
  <c r="F553"/>
  <c r="F438"/>
  <c r="F404"/>
  <c r="F403" s="1"/>
  <c r="F402" s="1"/>
  <c r="F401" s="1"/>
  <c r="F258"/>
  <c r="F257" s="1"/>
  <c r="F811" l="1"/>
  <c r="F775"/>
  <c r="F774" s="1"/>
  <c r="F668"/>
  <c r="F667" s="1"/>
  <c r="F572"/>
  <c r="F571" s="1"/>
  <c r="F261"/>
  <c r="F255"/>
  <c r="F254" s="1"/>
  <c r="F219"/>
  <c r="F159"/>
  <c r="F94"/>
  <c r="F54"/>
  <c r="F38"/>
  <c r="F21"/>
  <c r="F486" l="1"/>
  <c r="F483"/>
  <c r="F479"/>
  <c r="F294"/>
  <c r="F641"/>
  <c r="F640" s="1"/>
  <c r="F639" s="1"/>
  <c r="F581"/>
  <c r="F580" s="1"/>
  <c r="F579" s="1"/>
  <c r="F461"/>
  <c r="F460" s="1"/>
  <c r="F459" s="1"/>
  <c r="F751"/>
  <c r="F658"/>
  <c r="F617"/>
  <c r="F613"/>
  <c r="F598"/>
  <c r="F587"/>
  <c r="F474"/>
  <c r="F324"/>
  <c r="F311"/>
  <c r="F212"/>
  <c r="F211"/>
  <c r="F191"/>
  <c r="F136"/>
  <c r="F30"/>
  <c r="F520"/>
  <c r="F517"/>
  <c r="F804" l="1"/>
  <c r="F803" s="1"/>
  <c r="F802" s="1"/>
  <c r="F745" l="1"/>
  <c r="F628"/>
  <c r="F518"/>
  <c r="F515"/>
  <c r="F508"/>
  <c r="F505"/>
  <c r="F468"/>
  <c r="F289"/>
  <c r="F240"/>
  <c r="F239" s="1"/>
  <c r="F237"/>
  <c r="F236" s="1"/>
  <c r="F210"/>
  <c r="F180"/>
  <c r="F88"/>
  <c r="F28"/>
  <c r="F755"/>
  <c r="F753"/>
  <c r="F637"/>
  <c r="F636" s="1"/>
  <c r="F635" s="1"/>
  <c r="F527"/>
  <c r="F526" s="1"/>
  <c r="F525" s="1"/>
  <c r="F245"/>
  <c r="F243" s="1"/>
  <c r="F242" s="1"/>
  <c r="F216"/>
  <c r="F198"/>
  <c r="F109"/>
  <c r="F77"/>
  <c r="F76" s="1"/>
  <c r="F75" s="1"/>
  <c r="F235" l="1"/>
  <c r="F244"/>
  <c r="F309" l="1"/>
  <c r="F357"/>
  <c r="F813" l="1"/>
  <c r="F810" s="1"/>
  <c r="F808"/>
  <c r="F807" s="1"/>
  <c r="F806" s="1"/>
  <c r="F798"/>
  <c r="F747"/>
  <c r="F742"/>
  <c r="F736"/>
  <c r="F735" s="1"/>
  <c r="F726"/>
  <c r="F711"/>
  <c r="F656"/>
  <c r="F630"/>
  <c r="F621"/>
  <c r="F606"/>
  <c r="F604"/>
  <c r="F592"/>
  <c r="F470"/>
  <c r="F456"/>
  <c r="F455" s="1"/>
  <c r="F433"/>
  <c r="F423"/>
  <c r="F422" s="1"/>
  <c r="F415"/>
  <c r="F381"/>
  <c r="F376"/>
  <c r="F369"/>
  <c r="F364"/>
  <c r="F350"/>
  <c r="F333"/>
  <c r="F332" s="1"/>
  <c r="F328"/>
  <c r="F327" s="1"/>
  <c r="F323"/>
  <c r="F314"/>
  <c r="F316"/>
  <c r="F305"/>
  <c r="F299"/>
  <c r="F298" s="1"/>
  <c r="F297" s="1"/>
  <c r="F280"/>
  <c r="F226"/>
  <c r="F208"/>
  <c r="F797" l="1"/>
  <c r="F796" s="1"/>
  <c r="F795" s="1"/>
  <c r="F794" s="1"/>
  <c r="F322"/>
  <c r="F313"/>
  <c r="F312" s="1"/>
  <c r="F453"/>
  <c r="F452" s="1"/>
  <c r="F417"/>
  <c r="F48"/>
  <c r="F35"/>
  <c r="F25"/>
  <c r="F24" s="1"/>
  <c r="F20" s="1"/>
  <c r="F697"/>
  <c r="F696" s="1"/>
  <c r="F695" s="1"/>
  <c r="F694" s="1"/>
  <c r="F693" s="1"/>
  <c r="F41" l="1"/>
  <c r="F34" s="1"/>
  <c r="F97"/>
  <c r="F96" s="1"/>
  <c r="F761" l="1"/>
  <c r="F609"/>
  <c r="F594"/>
  <c r="F420"/>
  <c r="F542"/>
  <c r="F435"/>
  <c r="F375"/>
  <c r="F374" s="1"/>
  <c r="F279" l="1"/>
  <c r="F252"/>
  <c r="F251" s="1"/>
  <c r="F120"/>
  <c r="F119" s="1"/>
  <c r="F113"/>
  <c r="F112" s="1"/>
  <c r="F682" l="1"/>
  <c r="F681" s="1"/>
  <c r="F783"/>
  <c r="F782" s="1"/>
  <c r="F781" s="1"/>
  <c r="F780" s="1"/>
  <c r="F779" s="1"/>
  <c r="F778" s="1"/>
  <c r="F165" l="1"/>
  <c r="F500"/>
  <c r="F590"/>
  <c r="F688"/>
  <c r="F393"/>
  <c r="F392" s="1"/>
  <c r="F450"/>
  <c r="F440"/>
  <c r="F443" l="1"/>
  <c r="F400"/>
  <c r="F367"/>
  <c r="F649" l="1"/>
  <c r="F764"/>
  <c r="F760" s="1"/>
  <c r="F521"/>
  <c r="F431"/>
  <c r="F413"/>
  <c r="F411" s="1"/>
  <c r="F410" s="1"/>
  <c r="F409" l="1"/>
  <c r="F408" s="1"/>
  <c r="F140"/>
  <c r="F117"/>
  <c r="F407" l="1"/>
  <c r="F690"/>
  <c r="F687" s="1"/>
  <c r="F371"/>
  <c r="F366" s="1"/>
  <c r="F307"/>
  <c r="F304" s="1"/>
  <c r="F303" l="1"/>
  <c r="F302" s="1"/>
  <c r="F301" s="1"/>
  <c r="F116"/>
  <c r="F514"/>
  <c r="F448"/>
  <c r="F346"/>
  <c r="F389" l="1"/>
  <c r="F388" s="1"/>
  <c r="F387" s="1"/>
  <c r="F725"/>
  <c r="F724" s="1"/>
  <c r="F625"/>
  <c r="F624" s="1"/>
  <c r="F623" s="1"/>
  <c r="F399"/>
  <c r="F398" s="1"/>
  <c r="F397" s="1"/>
  <c r="F391" s="1"/>
  <c r="F380" l="1"/>
  <c r="F721" l="1"/>
  <c r="F720" s="1"/>
  <c r="F719" s="1"/>
  <c r="F718" s="1"/>
  <c r="F356"/>
  <c r="F355" s="1"/>
  <c r="F354" s="1"/>
  <c r="F231"/>
  <c r="F129" l="1"/>
  <c r="F685" l="1"/>
  <c r="F684" s="1"/>
  <c r="F680" s="1"/>
  <c r="F679" s="1"/>
  <c r="F362" l="1"/>
  <c r="F361" l="1"/>
  <c r="F360" s="1"/>
  <c r="F353" s="1"/>
  <c r="F124"/>
  <c r="F123" s="1"/>
  <c r="F122" s="1"/>
  <c r="F144" l="1"/>
  <c r="F732" l="1"/>
  <c r="F731" s="1"/>
  <c r="F730" l="1"/>
  <c r="F723" s="1"/>
  <c r="F717" s="1"/>
  <c r="F170"/>
  <c r="F602"/>
  <c r="F646" l="1"/>
  <c r="F645" s="1"/>
  <c r="F644" s="1"/>
  <c r="F596"/>
  <c r="F586" s="1"/>
  <c r="F585" l="1"/>
  <c r="F611" l="1"/>
  <c r="F466"/>
  <c r="F601" l="1"/>
  <c r="F600" s="1"/>
  <c r="F82"/>
  <c r="F749" l="1"/>
  <c r="F741" s="1"/>
  <c r="F740" l="1"/>
  <c r="F739" s="1"/>
  <c r="F738" s="1"/>
  <c r="F249" l="1"/>
  <c r="F248" s="1"/>
  <c r="F247" s="1"/>
  <c r="F632" l="1"/>
  <c r="F627" s="1"/>
  <c r="F706"/>
  <c r="F499"/>
  <c r="F498" s="1"/>
  <c r="F497" s="1"/>
  <c r="F444" l="1"/>
  <c r="F264"/>
  <c r="F266"/>
  <c r="F269"/>
  <c r="F271"/>
  <c r="F274"/>
  <c r="F276"/>
  <c r="F197"/>
  <c r="F156"/>
  <c r="F187"/>
  <c r="F472"/>
  <c r="F465" s="1"/>
  <c r="F464" s="1"/>
  <c r="F463" s="1"/>
  <c r="F429"/>
  <c r="F446"/>
  <c r="F442"/>
  <c r="F503"/>
  <c r="F502" s="1"/>
  <c r="F539"/>
  <c r="F537"/>
  <c r="F532"/>
  <c r="F531" s="1"/>
  <c r="F530" s="1"/>
  <c r="F562"/>
  <c r="F565"/>
  <c r="F564" s="1"/>
  <c r="F493"/>
  <c r="F492" s="1"/>
  <c r="F57"/>
  <c r="F53" s="1"/>
  <c r="F52" s="1"/>
  <c r="F72"/>
  <c r="F71" s="1"/>
  <c r="F70" s="1"/>
  <c r="F81"/>
  <c r="F80" s="1"/>
  <c r="F79" s="1"/>
  <c r="F74" s="1"/>
  <c r="F101"/>
  <c r="F100" s="1"/>
  <c r="F99" s="1"/>
  <c r="F106"/>
  <c r="F105" s="1"/>
  <c r="F108"/>
  <c r="F133"/>
  <c r="F128" s="1"/>
  <c r="F139"/>
  <c r="F143"/>
  <c r="F142" s="1"/>
  <c r="F149"/>
  <c r="F148" s="1"/>
  <c r="F147" s="1"/>
  <c r="F153"/>
  <c r="F152" s="1"/>
  <c r="F151" s="1"/>
  <c r="F230"/>
  <c r="F337"/>
  <c r="F336" s="1"/>
  <c r="F335" s="1"/>
  <c r="F345"/>
  <c r="F344" s="1"/>
  <c r="F343" s="1"/>
  <c r="F341"/>
  <c r="F340" s="1"/>
  <c r="F339" s="1"/>
  <c r="F348"/>
  <c r="F347" s="1"/>
  <c r="F379"/>
  <c r="F373" s="1"/>
  <c r="F616"/>
  <c r="F665"/>
  <c r="F664" s="1"/>
  <c r="F663" s="1"/>
  <c r="F677"/>
  <c r="F676" s="1"/>
  <c r="F675" s="1"/>
  <c r="F674" s="1"/>
  <c r="F790"/>
  <c r="F792"/>
  <c r="F536" l="1"/>
  <c r="F428"/>
  <c r="F427" s="1"/>
  <c r="F260"/>
  <c r="F234" s="1"/>
  <c r="F127"/>
  <c r="F126" s="1"/>
  <c r="F501"/>
  <c r="F496" s="1"/>
  <c r="F225"/>
  <c r="F224" s="1"/>
  <c r="F223" s="1"/>
  <c r="F104"/>
  <c r="F789"/>
  <c r="F788" s="1"/>
  <c r="F787" s="1"/>
  <c r="F615"/>
  <c r="F584" s="1"/>
  <c r="F578" s="1"/>
  <c r="F352"/>
  <c r="F331"/>
  <c r="F759"/>
  <c r="F19"/>
  <c r="F561"/>
  <c r="F560" s="1"/>
  <c r="F491"/>
  <c r="F478"/>
  <c r="F175"/>
  <c r="F155" s="1"/>
  <c r="F701"/>
  <c r="F513"/>
  <c r="F512" s="1"/>
  <c r="F330" l="1"/>
  <c r="F321" s="1"/>
  <c r="F233" s="1"/>
  <c r="F103"/>
  <c r="F426"/>
  <c r="F425" s="1"/>
  <c r="F786"/>
  <c r="F785" s="1"/>
  <c r="F477"/>
  <c r="F476" s="1"/>
  <c r="F458" s="1"/>
  <c r="F33"/>
  <c r="F758"/>
  <c r="F535"/>
  <c r="F529" s="1"/>
  <c r="F524" s="1"/>
  <c r="F495"/>
  <c r="F490"/>
  <c r="F489" s="1"/>
  <c r="F643"/>
  <c r="F700"/>
  <c r="F699" s="1"/>
  <c r="F673" s="1"/>
  <c r="F757" l="1"/>
  <c r="F716" s="1"/>
  <c r="F634"/>
  <c r="F577" s="1"/>
  <c r="F18"/>
  <c r="F406" l="1"/>
  <c r="F815" s="1"/>
  <c r="F820" l="1"/>
</calcChain>
</file>

<file path=xl/sharedStrings.xml><?xml version="1.0" encoding="utf-8"?>
<sst xmlns="http://schemas.openxmlformats.org/spreadsheetml/2006/main" count="3512" uniqueCount="676">
  <si>
    <t>Подпрограмма «Повышение эффективности управления муниципальными финансами»</t>
  </si>
  <si>
    <t>09601 00000</t>
  </si>
  <si>
    <t>Осуществление мероприятий, связанных с внесением изменений в генеральные планы сельских поселений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</si>
  <si>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</si>
  <si>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</si>
  <si>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</si>
  <si>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</si>
  <si>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</si>
  <si>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</si>
  <si>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</si>
  <si>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</si>
  <si>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</si>
  <si>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</si>
  <si>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</si>
  <si>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</si>
  <si>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</si>
  <si>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243</t>
  </si>
  <si>
    <t>Закупка товаров, работ, услуг в целях капитального ремонта государственного (муниципального) имущества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</si>
  <si>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</si>
  <si>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</si>
  <si>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</si>
  <si>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</si>
  <si>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</si>
  <si>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99900 83210</t>
  </si>
  <si>
    <t>04102 82100</t>
  </si>
  <si>
    <t>04102 00000</t>
  </si>
  <si>
    <t>06000 00000</t>
  </si>
  <si>
    <t>Основное мероприятие "Проведение ежегодного совещания по подведению итогов работы АПК за отчетный год"</t>
  </si>
  <si>
    <t>13001 82900</t>
  </si>
  <si>
    <t>Расходы на обеспечение деятельности (оказание услуг) учреждений сельского хозяйства</t>
  </si>
  <si>
    <t>99900 83510</t>
  </si>
  <si>
    <t>Расходы, связанные с выполнением деятельности учреждений физической культуры и спорта</t>
  </si>
  <si>
    <t>Другие вопросы в области физической культуры и спорта</t>
  </si>
  <si>
    <t>Спорт высших достижений</t>
  </si>
  <si>
    <t>Благоустройство</t>
  </si>
  <si>
    <t>Профессиональная подготовка, переподготовка и повышение квалификации</t>
  </si>
  <si>
    <t>10201 S2890</t>
  </si>
  <si>
    <t>Резервные фонды</t>
  </si>
  <si>
    <t>Сельское хозяйство и рыболовство</t>
  </si>
  <si>
    <t>Дошкольное образование</t>
  </si>
  <si>
    <t>Общее образование</t>
  </si>
  <si>
    <t>Другие вопросы в области образования</t>
  </si>
  <si>
    <t>Культура</t>
  </si>
  <si>
    <t>Пенсионное обеспечение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</si>
  <si>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</si>
  <si>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</si>
  <si>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</si>
  <si>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</si>
  <si>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</si>
  <si>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</si>
  <si>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</si>
  <si>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</si>
  <si>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</si>
  <si>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</si>
  <si>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</si>
  <si>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</si>
  <si>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</si>
  <si>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</si>
  <si>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</si>
  <si>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</si>
  <si>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01 </t>
  </si>
  <si>
    <t xml:space="preserve">08 </t>
  </si>
  <si>
    <t>ВСЕГО  РАСХОДОВ</t>
  </si>
  <si>
    <t>Молодежная политика и оздоровление детей</t>
  </si>
  <si>
    <t>11</t>
  </si>
  <si>
    <t>12</t>
  </si>
  <si>
    <t>14</t>
  </si>
  <si>
    <t>Осуществление государственных полномочий по хранению, формированию, учету и использованию архивного фонда Республики Бурятия</t>
  </si>
  <si>
    <t>Доплаты к пенсиям, дополнительное пенсионное обеспечение</t>
  </si>
  <si>
    <t>Выравнивание бюджетной обеспеченности поселений из районного фонда финансовой поддержки</t>
  </si>
  <si>
    <t>Резервные фонды местных администраций</t>
  </si>
  <si>
    <t>Коммунальное хозяйство</t>
  </si>
  <si>
    <t>Другие вопросы в области социальной политики</t>
  </si>
  <si>
    <t xml:space="preserve">04 </t>
  </si>
  <si>
    <t>Осуществление государственных полномочий по созданию и организации деятельности  административных комиссий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</si>
  <si>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</si>
  <si>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 «О бюджете муниципального образования</t>
  </si>
  <si>
    <t>Осуществление отдельных государственных полномочий по уведомительной регистрации коллективных договоров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</si>
  <si>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</si>
  <si>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13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</si>
  <si>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</si>
  <si>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</si>
  <si>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</si>
  <si>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высшего должностного лица субъекта Российской Федерации и муниципального образования</t>
  </si>
  <si>
    <t>Дотации на выравнивание бюджетной обеспеченности субъектов Российской Федерации и муниципальных образований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</si>
  <si>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</si>
  <si>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Массовый спорт</t>
  </si>
  <si>
    <t>Другие вопросы в области национальной экономики</t>
  </si>
  <si>
    <t>Осуществление государственных полномочий по организации и осуществлению деятельности по опеке и попечительству в Республике Бурятия</t>
  </si>
  <si>
    <t>Осуществление государственных полномочий по образованию и организации деятельности комиссий по делам несовершеннолетних и защите их прав в Республике Бурятия</t>
  </si>
  <si>
    <t>Осуществление отдельного государственного полномочия по поддержке сельскохозяйственного производства</t>
  </si>
  <si>
    <t>Осуществление отдельных государственных полномочий по регулирование тарифов на перевозки пассажиров и багажа всеми видами общественного транспорта в городском и пригородном сообщении (кроме железнодорожного транспорта)</t>
  </si>
  <si>
    <t>Другие общегосударственные вопросы</t>
  </si>
  <si>
    <t>121</t>
  </si>
  <si>
    <t>Закупка товаров, работ и услуг в сфере информационно-коммуникационных технологий</t>
  </si>
  <si>
    <t>242</t>
  </si>
  <si>
    <t>Прочие закупки товаров, работ и услуг для государственных (муниципальных) нужд</t>
  </si>
  <si>
    <t>244</t>
  </si>
  <si>
    <t>Резервные средства</t>
  </si>
  <si>
    <t>ОБЩЕГОСУДАРСТВЕННЫЕ ВОПРОСЫ</t>
  </si>
  <si>
    <t>870</t>
  </si>
  <si>
    <t>540</t>
  </si>
  <si>
    <t>НАЦИОНАЛЬНАЯ ЭКОНОМИКА</t>
  </si>
  <si>
    <t>ОБРАЗОВАНИЕ</t>
  </si>
  <si>
    <t>СОЦИАЛЬНАЯ ПОЛИТИКА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</si>
  <si>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</si>
  <si>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</si>
  <si>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</si>
  <si>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</si>
  <si>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КУЛЬТУРА, КИНЕМАТОГРАФИЯ</t>
  </si>
  <si>
    <t>621</t>
  </si>
  <si>
    <t>611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</si>
  <si>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</si>
  <si>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</si>
  <si>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511</t>
  </si>
  <si>
    <t>ЖИЛИЩНО-КОММУНАЛЬНОЕ ХОЗЯЙСТВО</t>
  </si>
  <si>
    <t>Функционирование законодательных (представительных) органов государственной власти и представительных органов местного самоуправления</t>
  </si>
  <si>
    <t>Субсидии автономным учреждениям на иные цели</t>
  </si>
  <si>
    <t>622</t>
  </si>
  <si>
    <t>НАЦИОНАЛЬНАЯ БЕЗОПАСНОСТЬ И ПРАВООХРАНИТЕЛЬНАЯ ДЕЯТЕЛЬНОСТЬ</t>
  </si>
  <si>
    <t>Расходы на обеспечение функций органов местного самоуправления</t>
  </si>
  <si>
    <t>Закупка товаров, работ, услуг в сфере информационно-коммуникационных технологий</t>
  </si>
  <si>
    <t>Прочая закупка товаров, работ и услуг для обеспечения государственных (муниципальных) нужд</t>
  </si>
  <si>
    <t>Расходы на обеспечение деятельности (оказание услуг) учреждений хозяйственного обслуживания</t>
  </si>
  <si>
    <t>111</t>
  </si>
  <si>
    <t>Доплаты к пенсиям  муниципальных служащих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</si>
  <si>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</si>
  <si>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</si>
  <si>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Расходы на обеспечение функционирования высшего должностного лица муниципального образования</t>
  </si>
  <si>
    <t>Администрирование передаваемого отдельного государственного полномочия по поддержке сельскохозяйственного производства органам местного самоуправления</t>
  </si>
  <si>
    <t>Расходы на обеспечение деятельности (оказание услуг) муниципальных учреждений</t>
  </si>
  <si>
    <t>Межбюджетные трансферты на осуществление части полномочий по формированию и исполнению бюджета поселений</t>
  </si>
  <si>
    <t xml:space="preserve">Другие вопросы в области культуры, кинематографии </t>
  </si>
  <si>
    <t>(тыс. рублей)</t>
  </si>
  <si>
    <t>Непрограммные расходы</t>
  </si>
  <si>
    <t>Расходы на обеспечение функционирования представительного органа муниципального образования</t>
  </si>
  <si>
    <t>Социальное обеспечение населения</t>
  </si>
  <si>
    <t>Межбюджетные трансферты на осуществление части полномочий по осуществлению внешнего муниципального контроля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</si>
  <si>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</si>
  <si>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</si>
  <si>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</si>
  <si>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</si>
  <si>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</si>
  <si>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</si>
  <si>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</si>
  <si>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</si>
  <si>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Иные межбюджетные трансферты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</si>
  <si>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</si>
  <si>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</si>
  <si>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</si>
  <si>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</si>
  <si>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</si>
  <si>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</si>
  <si>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</si>
  <si>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</si>
  <si>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99900 00000</t>
  </si>
  <si>
    <t>99900 41000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</si>
  <si>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</si>
  <si>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</si>
  <si>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</si>
  <si>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</si>
  <si>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99900 81000</t>
  </si>
  <si>
    <t>99900 81020</t>
  </si>
  <si>
    <t>99900 81030</t>
  </si>
  <si>
    <t>99900 43000</t>
  </si>
  <si>
    <t>02201 61010</t>
  </si>
  <si>
    <t>99900 81010</t>
  </si>
  <si>
    <t>99900 86000</t>
  </si>
  <si>
    <t>99900 46000</t>
  </si>
  <si>
    <t>99900 73100</t>
  </si>
  <si>
    <t>99900 73110</t>
  </si>
  <si>
    <t>99900 73120</t>
  </si>
  <si>
    <t>99900 83500</t>
  </si>
  <si>
    <t>99900 83590</t>
  </si>
  <si>
    <t>119</t>
  </si>
  <si>
    <t>04000 00000</t>
  </si>
  <si>
    <t>04100 00000</t>
  </si>
  <si>
    <t>05000 00000</t>
  </si>
  <si>
    <t>99900 73070</t>
  </si>
  <si>
    <t>99900 73080</t>
  </si>
  <si>
    <t>99900 73010</t>
  </si>
  <si>
    <t>99900 85000</t>
  </si>
  <si>
    <t>99900 85010</t>
  </si>
  <si>
    <t>99900 73130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</si>
  <si>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</si>
  <si>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99900 73150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</si>
  <si>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</si>
  <si>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</si>
  <si>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</si>
  <si>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</si>
  <si>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</si>
  <si>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</si>
  <si>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</si>
  <si>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</si>
  <si>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</si>
  <si>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</si>
  <si>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</si>
  <si>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</si>
  <si>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</si>
  <si>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</si>
  <si>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</si>
  <si>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</si>
  <si>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</si>
  <si>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</si>
  <si>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</si>
  <si>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</si>
  <si>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</si>
  <si>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</si>
  <si>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</si>
  <si>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 xml:space="preserve">Непрограммные расходы </t>
  </si>
  <si>
    <t>99900 73180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</si>
  <si>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</si>
  <si>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</si>
  <si>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</si>
  <si>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</si>
  <si>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</si>
  <si>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</si>
  <si>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</si>
  <si>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</si>
  <si>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</si>
  <si>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</si>
  <si>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</si>
  <si>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</si>
  <si>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</si>
  <si>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</si>
  <si>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</si>
  <si>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</si>
  <si>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</si>
  <si>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</si>
  <si>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</si>
  <si>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</si>
  <si>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</si>
  <si>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</si>
  <si>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10000 00000 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</si>
  <si>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</si>
  <si>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</si>
  <si>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</si>
  <si>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</si>
  <si>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</si>
  <si>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</si>
  <si>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</si>
  <si>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</si>
  <si>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</si>
  <si>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</si>
  <si>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</si>
  <si>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</si>
  <si>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</si>
  <si>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</si>
  <si>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</si>
  <si>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Фонд оплаты труда 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</si>
  <si>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</si>
  <si>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</si>
  <si>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</si>
  <si>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</si>
  <si>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</si>
  <si>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</si>
  <si>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</si>
  <si>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</si>
  <si>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</si>
  <si>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</si>
  <si>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Межбюджетные трансферты на осуществление части полномочий по осуществлению муниципального контроля в сфере благоустройства</t>
  </si>
  <si>
    <t>Дополнительное образование детей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</si>
  <si>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</si>
  <si>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</si>
  <si>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сумма</t>
  </si>
  <si>
    <t xml:space="preserve"> Осуществление 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</si>
  <si>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 xml:space="preserve"> Администрирование отдельного государственного полномочия по организации мероприятий при осуществлении деятельности по обращению с животными без владельцев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</si>
  <si>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</si>
  <si>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</si>
  <si>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</si>
  <si>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</si>
  <si>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</si>
  <si>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10600 00000</t>
  </si>
  <si>
    <t>Основное мероприятие "Поддержка талантливых и одаренных детей"</t>
  </si>
  <si>
    <t>10601 00000</t>
  </si>
  <si>
    <t>10601 82500</t>
  </si>
  <si>
    <t>99900 73220</t>
  </si>
  <si>
    <t>99900 73200</t>
  </si>
  <si>
    <t>Реализация первоочередных мероприятий по модернизации,капитальному ремонту и подготовке к отопительному сезону объектов</t>
  </si>
  <si>
    <t>99900 S2980</t>
  </si>
  <si>
    <t>Основное мероприятие «Мероприятия, посвященные Дню Победы в Великой Отечественной войне 1941-1945гг.»</t>
  </si>
  <si>
    <t>01001 82900</t>
  </si>
  <si>
    <t>05001 00000</t>
  </si>
  <si>
    <t>05001 82900</t>
  </si>
  <si>
    <t>01001 00000</t>
  </si>
  <si>
    <t>Расходы на обеспечение деятельности учреждений строительства</t>
  </si>
  <si>
    <t>10201 L3040</t>
  </si>
  <si>
    <t>16000 00000</t>
  </si>
  <si>
    <t>Основное мероприятие "Благоустройство дворовых и общественных территорий "</t>
  </si>
  <si>
    <t>Расходы на обеспечение деятельности учреждения</t>
  </si>
  <si>
    <t>853</t>
  </si>
  <si>
    <t>Уплата иных платежей</t>
  </si>
  <si>
    <t>Осуществление отдельного государственного полномочия на капитальный (текущий) ремонт  и содержание  сибирьязвенных  захоронений и скотомогильников (биотермических ям)</t>
  </si>
  <si>
    <t>99900 73170</t>
  </si>
  <si>
    <t>Администрирование отдельного государственного полномочия на капитальный (текущий) ремонт и содержанию сибиреязвенных захоронений и скотомогильников (биотермических ям)</t>
  </si>
  <si>
    <t>99900 73240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</si>
  <si>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</si>
  <si>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</si>
  <si>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17000 00000</t>
  </si>
  <si>
    <t>160F2 00000</t>
  </si>
  <si>
    <t>Основное мероприятие "Улучшение качества питьевой воды"</t>
  </si>
  <si>
    <t>08301 S2270</t>
  </si>
  <si>
    <t>08101 S2340</t>
  </si>
  <si>
    <t>08201 S2340</t>
  </si>
  <si>
    <t>99900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</si>
  <si>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</si>
  <si>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</si>
  <si>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</si>
  <si>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</si>
  <si>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</si>
  <si>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</si>
  <si>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</si>
  <si>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</si>
  <si>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</si>
  <si>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</si>
  <si>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</si>
  <si>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</si>
  <si>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"Организация и проведение профессионального праздника День местного самоуправления"</t>
  </si>
  <si>
    <t>Основное мероприятие "Повышение квалификации, переподготовка муниципальных служащих"</t>
  </si>
  <si>
    <t xml:space="preserve">01002 00000 </t>
  </si>
  <si>
    <t>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</si>
  <si>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</si>
  <si>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</si>
  <si>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</si>
  <si>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</si>
  <si>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</si>
  <si>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</si>
  <si>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</si>
  <si>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</si>
  <si>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 xml:space="preserve">Судебная система </t>
  </si>
  <si>
    <t>Составление (изменение, дополнение) списков кандидатов в присяжные заседатели федеральных судов общей юрисдикции в РФ</t>
  </si>
  <si>
    <t>99900 51200</t>
  </si>
  <si>
    <t>160F2 55550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</si>
  <si>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</si>
  <si>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</si>
  <si>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</si>
  <si>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</si>
  <si>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</si>
  <si>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18002 00000</t>
  </si>
  <si>
    <t>Мероприятия по предупреждению и ликвидации от ЧС природного и техногенного характера</t>
  </si>
  <si>
    <t>18002 82300</t>
  </si>
  <si>
    <t>811</t>
  </si>
  <si>
    <t>Субсидии на возмещение недополученных доходов и (или) возмещение фактически понесенных затрат в связи с производством (реализацией) товаров, выполнением работ, оказанием услуг</t>
  </si>
  <si>
    <t>Основное мероприятие "Реализация полномочий местного самоуправления в сфере культуры"</t>
  </si>
  <si>
    <t>08402 00000</t>
  </si>
  <si>
    <t>Основное мероприятие "Расходы на проведение мероприятий в области физической культуры и спорт"</t>
  </si>
  <si>
    <t>Основное мероприятие "Расходы, связанные с выполнением деятельности учреждений молодежной политики"</t>
  </si>
  <si>
    <t>Основное мероприятие "Расходы, связанные с выполнением деятельности учреждений физической культуры и спорта"</t>
  </si>
  <si>
    <t>10201 S2К90</t>
  </si>
  <si>
    <t>Осуществление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</si>
  <si>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99900 73250</t>
  </si>
  <si>
    <t>09401 00000</t>
  </si>
  <si>
    <t>09401 83890</t>
  </si>
  <si>
    <t>Реализация мероприятий регионального проекта "Социальная активность"</t>
  </si>
  <si>
    <t>247</t>
  </si>
  <si>
    <t>Закупка энергетических ресурсов</t>
  </si>
  <si>
    <t>Приложение № 5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</si>
  <si>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</si>
  <si>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</si>
  <si>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</si>
  <si>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</si>
  <si>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Иные выплаты населению</t>
  </si>
  <si>
    <t>360</t>
  </si>
  <si>
    <t>04102 82150</t>
  </si>
  <si>
    <t>Субсидии автономным учреждениям на иные цели</t>
  </si>
  <si>
    <t>Разработка, принятие и софинансирование муниципальных программ по сохранению и развитию бурятского языка</t>
  </si>
  <si>
    <t>22000 00000</t>
  </si>
  <si>
    <t>123</t>
  </si>
  <si>
    <t>Иные выплаты, за исключением фонда оплаты труда государственных (муниципальных) органов, лицам, привлекаемым согласно законодательству для выполнения отдельных полномочий</t>
  </si>
  <si>
    <t>10101 74650</t>
  </si>
  <si>
    <t>22002 S5060</t>
  </si>
  <si>
    <t>Основное мероприятие "Организация деятельности по обеспечению сохранения и развития бурятского языка"</t>
  </si>
  <si>
    <t>22002 00000</t>
  </si>
  <si>
    <t>На дорожную деятельность в отношении автомобильных дорог общего пользования местного значения</t>
  </si>
  <si>
    <t>Другие вопросы в области жилищно-коммунального хозяйства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</si>
  <si>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</si>
  <si>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Предоставление мер социальной поддержки по оплате коммунальных услуг педагогическим работникам муниципальных дошкольных образовательных организаций, муниципальных образовательных организаций дополнительного образования, бывшим педагогическим работникам образовательных организаций, переведенным специалистами в организации, реализующие программы спортивной подготовки, специалистам организаций, реализующих программы спортивной подготовки, в соответствии с перечнем должностей, утвержденным органом государственной власти Республики Бурятия в области физической культуры и спорта, специалистам муниципальных учреждений культуры, проживающим и работающим в сельских населенных пунктах, рабочих поселках (поселках городского типа) на территории Республики Бурятия</t>
  </si>
  <si>
    <t>Расходы на содержание инструкторов по физической культуре и спорту</t>
  </si>
  <si>
    <t>Субсидии муниципальным учреждениям, реализующим программы спортивной подготовки</t>
  </si>
  <si>
    <t>Основное мероприятие "Продвижение туристского продукта МО "Селенгнинский район" на внутреннем и внешних рынках"</t>
  </si>
  <si>
    <t>03000 00000</t>
  </si>
  <si>
    <t>03001 00000</t>
  </si>
  <si>
    <t>03001 82900</t>
  </si>
  <si>
    <t>09600 00000</t>
  </si>
  <si>
    <t>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</si>
  <si>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</si>
  <si>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</si>
  <si>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Обеспечение комплексного развития сельских территорий</t>
  </si>
  <si>
    <t>122</t>
  </si>
  <si>
    <t>Иные выплаты персоналу государственных (муниципальных) органов, за исключением фонда оплаты труда</t>
  </si>
  <si>
    <t>112</t>
  </si>
  <si>
    <t>99900 82900</t>
  </si>
  <si>
    <t>Иные выплаты персоналу учреждений, за исключением фонда оплаты труда</t>
  </si>
  <si>
    <t>Бюджетные инвестиции в объекты капитального строительства государственной (муниципальной) собственности</t>
  </si>
  <si>
    <t>414</t>
  </si>
  <si>
    <t>09200 00000</t>
  </si>
  <si>
    <t>851</t>
  </si>
  <si>
    <t>852</t>
  </si>
  <si>
    <t xml:space="preserve">Уплата прочих налогов, сборов </t>
  </si>
  <si>
    <t>Уплата прочих налогов, сборов</t>
  </si>
  <si>
    <t>Основное мероприятие «Обеспечение специалистами сферы физической культуры и спорта»</t>
  </si>
  <si>
    <t>06010 82900</t>
  </si>
  <si>
    <t>06010 00000</t>
  </si>
  <si>
    <t>06030 00000</t>
  </si>
  <si>
    <t>06036 00000</t>
  </si>
  <si>
    <t>Обеспечение комплексного развития сельских территорий (Капитальный ремонт сетей водоснабжения г.Гусиноозерск)</t>
  </si>
  <si>
    <t>06036 L5760</t>
  </si>
  <si>
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</si>
  <si>
    <t>Уплата налога на имущество организаций и земельного налога</t>
  </si>
  <si>
    <t>06040 L5760</t>
  </si>
  <si>
    <t>06040 00000</t>
  </si>
  <si>
    <t>Основное мероприятие "Реализация мероприятий по строительству жилья, предоставляемого по договору найма жилого помещения"</t>
  </si>
  <si>
    <t>06035 L5760</t>
  </si>
  <si>
    <t>06035 00000</t>
  </si>
  <si>
    <t>Обеспечение комплексного развития сельских территорий (Строительство плавательного бассейна 25*11 м. в г.Гусиноозерск, ул.Комсомольская, уч №2Г)</t>
  </si>
  <si>
    <t>04300 00000</t>
  </si>
  <si>
    <t>04304 00000</t>
  </si>
  <si>
    <t>Основное мероприятие "Содержание автомобильных дорог общего пользования местного значения"</t>
  </si>
  <si>
    <t>04304 82200</t>
  </si>
  <si>
    <t xml:space="preserve">Расходы на содержание автомобильных дорог общего пользования местного значения </t>
  </si>
  <si>
    <t>04304 S21Д0</t>
  </si>
  <si>
    <t>25000 00000</t>
  </si>
  <si>
    <t>25002 00000</t>
  </si>
  <si>
    <t>Основное мероприятие "Выполнение работ по санитарной очистке территорий Селенгинского района"</t>
  </si>
  <si>
    <t>25002 82900</t>
  </si>
  <si>
    <t>170F5 52430</t>
  </si>
  <si>
    <t>Cтроительство и реконструкция (модернизация) объектов питьевого водоснабжения</t>
  </si>
  <si>
    <t>Иные выплаты персоналу, за исключением фонда оплаты труда</t>
  </si>
  <si>
    <t>15001 82900</t>
  </si>
  <si>
    <t>15001 00000</t>
  </si>
  <si>
    <t>15000 00000</t>
  </si>
  <si>
    <t>Основное мероприятие "Проведение мероприятий в целях снижения уровня аварийности и травматизма на дорогах района"</t>
  </si>
  <si>
    <t>21000 00000</t>
  </si>
  <si>
    <t>21001 00000</t>
  </si>
  <si>
    <t>21001 82900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</si>
  <si>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</si>
  <si>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24000 00000</t>
  </si>
  <si>
    <t>24001 00000</t>
  </si>
  <si>
    <t>Основное мероприятие "Уничтожение очагов произрастания дикорастущей конопли"</t>
  </si>
  <si>
    <t>10201 S2Р40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</si>
  <si>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</si>
  <si>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Муниципальная программа " Благоустройство территорий муниципальных образований Селенгинского района на 2021 и плановый период 2022-2025гг."</t>
  </si>
  <si>
    <t>19000 00000</t>
  </si>
  <si>
    <t xml:space="preserve">Основное мероприятие "Благоустройство территории учреждений социальной сферы АМО "Селенгинский район"" </t>
  </si>
  <si>
    <t>24001 S2570</t>
  </si>
  <si>
    <t>Реализация мероприятий по сокращению наркосырьевой базы, в том числе с применением химического способа уничтожения дикорастущей конопли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</si>
  <si>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</si>
  <si>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</si>
  <si>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99900 S2180</t>
  </si>
  <si>
    <t>Компенсация выпадающих доходов по электроэнергии, вырабатываемой дизельными электростанциями</t>
  </si>
  <si>
    <t>340</t>
  </si>
  <si>
    <t>Стипендии</t>
  </si>
  <si>
    <t>Муниципальная Программа «Развитие муниципальной службы в Селенгинском районе на 2020 - 2025 годы»</t>
  </si>
  <si>
    <t>Муниципальная программа "Чистая вода на 2020-2025 годы"</t>
  </si>
  <si>
    <t>170F5 00000</t>
  </si>
  <si>
    <t>Распределение бюджетных ассигнований по разделам, подразделам, целевым статьям, группам и подгруппам видов расходов классификации расходов бюджетов на 2024 год</t>
  </si>
  <si>
    <t>На компенсацию экономически обоснованных расходов, не вошедших в экономически обоснованный тариф на электрическую энергию, вырабатываемую дизельными электростанциями, поставляемую покупателям на розничном рынке электрической энергии пос. Таежный муниципального образования сельское поселение "Иройское"</t>
  </si>
  <si>
    <t>99900 82400</t>
  </si>
  <si>
    <t>«Селенгинский район» на 2024 год</t>
  </si>
  <si>
    <t>плановый период 2025-2026 годов"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</si>
  <si>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</si>
  <si>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</si>
  <si>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</si>
  <si>
    <t>Реализация иных мероприятий по переселению граждан, включая программы местного развития и обеспечение занятости для шахтерских городов и поселков</t>
  </si>
  <si>
    <t>99900 51560</t>
  </si>
  <si>
    <t>Субсидии гражданам на приобретение жилья</t>
  </si>
  <si>
    <t>322</t>
  </si>
  <si>
    <t>На поддержку отрасли культуры в части комплектования книжных фондов библиотек муниципальных образований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</si>
  <si>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</si>
  <si>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</si>
  <si>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«Управление муниципальным долгом»</t>
  </si>
  <si>
    <t>02300 00000</t>
  </si>
  <si>
    <t>Основное мероприятие "Обслуживание муниципального долга"</t>
  </si>
  <si>
    <t>02301 00000</t>
  </si>
  <si>
    <t>Процентные платежи по муниципальному долгу</t>
  </si>
  <si>
    <t>02301 87010</t>
  </si>
  <si>
    <t>Обслуживание муниципального долга</t>
  </si>
  <si>
    <t>730</t>
  </si>
  <si>
    <t>06020 00000</t>
  </si>
  <si>
    <t>06020 L5760</t>
  </si>
  <si>
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</si>
  <si>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</si>
  <si>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</si>
  <si>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</si>
  <si>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Муниципальная Программа «Развитие культуры в Селенгинском районе на 2023 – 2027 годы»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</si>
  <si>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</si>
  <si>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«Сохранение и развитие бурятского языка в Селенгинском районе на 2023-2027 годы"</t>
  </si>
  <si>
    <t>Муниципальная программа «Старшее поколение на 2023-2027 годы</t>
  </si>
  <si>
    <t>Муниципальная Программа «Развитие физической культуры, спорта и молодежной политики в Селенгинском районе на  2023– 2027 годы»</t>
  </si>
  <si>
    <t>Основное мероприятие "Проведение рейтинговой оценки показателей эффективности развития сельских поселений"</t>
  </si>
  <si>
    <t>01003 00000</t>
  </si>
  <si>
    <t>01003 82900</t>
  </si>
  <si>
    <t>06070 00000</t>
  </si>
  <si>
    <t>06070 82900</t>
  </si>
  <si>
    <t>Основное мероприятие "Проведение республиканского фестиваля "День поля""</t>
  </si>
  <si>
    <t>Основное мероприятие "Благоустройство сельских территорий (Создание и обустройство зоны отдыха п.Темник Селенгинского района Республики Бурятия)"</t>
  </si>
  <si>
    <t>06060 00000</t>
  </si>
  <si>
    <t>06060 L5760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</si>
  <si>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</si>
  <si>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</si>
  <si>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</si>
  <si>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</si>
  <si>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10301 S2160</t>
  </si>
  <si>
    <t>08101 S2160</t>
  </si>
  <si>
    <t>08201 S2160</t>
  </si>
  <si>
    <t>Основное мероприятие "Развитие транспортной инфраструктуры"</t>
  </si>
  <si>
    <t>06050 00000</t>
  </si>
  <si>
    <t>Обеспечение проведения выборов и референдумов</t>
  </si>
  <si>
    <t>Прочие мероприятия, связанные с выполнением обязательств органов местного самоуправления</t>
  </si>
  <si>
    <t>Специальные расходы</t>
  </si>
  <si>
    <t>880</t>
  </si>
  <si>
    <t>Охрана семьи и детства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</si>
  <si>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</si>
  <si>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</si>
  <si>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</si>
  <si>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</si>
  <si>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</si>
  <si>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99900 83220</t>
  </si>
  <si>
    <t>Расходы на обеспечение деятельности учреждений по инфраструктуре</t>
  </si>
  <si>
    <t>от "27" декабря  2023  № 310</t>
  </si>
  <si>
    <t>01006 00000</t>
  </si>
  <si>
    <t>01006 82900</t>
  </si>
  <si>
    <t>Основное мероприятие "Муниципальный форум "Малая Родина - сила России"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</si>
  <si>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</si>
  <si>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</si>
  <si>
    <t xml:space="preserve">Резервные фонды местных администраций
</t>
  </si>
  <si>
    <t>99900 S2160</t>
  </si>
  <si>
    <t>18001 00000</t>
  </si>
  <si>
    <t>Приобретение и установка источников наружного противопожарного водоснабжения</t>
  </si>
  <si>
    <t>18001 S4820</t>
  </si>
  <si>
    <t>Водное хозяйство</t>
  </si>
  <si>
    <t>Приобретение подвижного состава пассажирского транспорта общего пользования (за счет специального казначейского кредита)</t>
  </si>
  <si>
    <t>9990097010</t>
  </si>
  <si>
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</si>
  <si>
    <t>04304 743Д0</t>
  </si>
  <si>
    <t>06050 L3727</t>
  </si>
  <si>
    <t>06050 L3728</t>
  </si>
  <si>
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</si>
  <si>
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</si>
  <si>
    <t>Основное мероприятие "Организация и проведение мероприятий в сфере туризма на муниципальном уровне"</t>
  </si>
  <si>
    <t>03001 S2Е80</t>
  </si>
  <si>
    <t>Основное мероприятие "Повышение уровня благоустройства территорий массового отдыха, в том числе прилегающих к местам туристического показа"</t>
  </si>
  <si>
    <t>Благоустройство территорий, прилегающих к местам туристского показа в муниципальных образованиях в Республике Бурятия</t>
  </si>
  <si>
    <t>03002 00000</t>
  </si>
  <si>
    <t>03002 S2610</t>
  </si>
  <si>
    <t>Проведение комплексных кадастровых работ за счет республиканского бюджета</t>
  </si>
  <si>
    <t>04103 S5110</t>
  </si>
  <si>
    <t>99900 82170</t>
  </si>
  <si>
    <t>17001 00000</t>
  </si>
  <si>
    <t>17001 82900</t>
  </si>
  <si>
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</si>
  <si>
    <t>17001 S2860</t>
  </si>
  <si>
    <t>160F2 54240</t>
  </si>
  <si>
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</si>
  <si>
    <t>10101 74880</t>
  </si>
  <si>
    <t>Основное мероприятие "Капитальный ремонт учреждений дошкольного  образования"</t>
  </si>
  <si>
    <t>10103 00000</t>
  </si>
  <si>
    <t>10103 S2140</t>
  </si>
  <si>
    <t>Финансовое обеспечение расходных обязательств, связанных с решением первоочередных вопросов местного значения</t>
  </si>
  <si>
    <t>10201 74870</t>
  </si>
  <si>
    <t xml:space="preserve">10201 74870 </t>
  </si>
  <si>
    <t>10203 S2140</t>
  </si>
  <si>
    <t>Основное мероприятие "Капитальный ремонт учреждений общего образования"</t>
  </si>
  <si>
    <t>10203 00000</t>
  </si>
  <si>
    <t>Исполнение расходных обязательств муниципальных районов (городских округов)</t>
  </si>
  <si>
    <t>08301 S2160</t>
  </si>
  <si>
    <t>Реализация программы комплексного развития молодежной политики в регионах Российской Федерации "Регион для молодых"</t>
  </si>
  <si>
    <t>09601 L1160</t>
  </si>
  <si>
    <t>08101 S2140</t>
  </si>
  <si>
    <t>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</si>
  <si>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08201 L4670</t>
  </si>
  <si>
    <t>08201 S2140</t>
  </si>
  <si>
    <t>350</t>
  </si>
  <si>
    <t>Премии и гранты</t>
  </si>
  <si>
    <t>Поддержка отрасли культура</t>
  </si>
  <si>
    <t>084A2 55190</t>
  </si>
  <si>
    <t>99900 S2140</t>
  </si>
  <si>
    <t>08402 S2160</t>
  </si>
  <si>
    <t>08402  S2160</t>
  </si>
  <si>
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</si>
  <si>
    <t>113</t>
  </si>
  <si>
    <t>09301 S2160</t>
  </si>
  <si>
    <t>Прочие межбюджетные трансферты общего характера</t>
  </si>
  <si>
    <t>Иные межбюджетные трансферты на прочие мероприятия</t>
  </si>
  <si>
    <t>02201 63010</t>
  </si>
  <si>
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</si>
  <si>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19001 00000</t>
  </si>
  <si>
    <t>19001 S2140</t>
  </si>
  <si>
    <t>99900 83200</t>
  </si>
  <si>
    <t>к решению районного Совета депутатов МО "Селенгинский район"</t>
  </si>
  <si>
    <t>Закупка товаров, работ и услуг для государственных (муниципальных) нужд</t>
  </si>
  <si>
    <t>Уплата налога на имущество организаций и земельного налога</t>
  </si>
  <si>
    <t>04103 L5990</t>
  </si>
  <si>
    <t>Подготовка проектов межевания земельных участков и на проведение кадастровых работ</t>
  </si>
  <si>
    <t>Организация и проведение событийного тематического мероприятия "Фестиваль семейного туризма и вкусной еды «Щучка fest – 2024!»</t>
  </si>
  <si>
    <t>321</t>
  </si>
  <si>
    <t>Пособия, компенсации и иные социальные выплаты гражданам, кроме публичных нормативных обязательств</t>
  </si>
  <si>
    <t>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</si>
  <si>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093P5 50810</t>
  </si>
  <si>
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</si>
  <si>
    <t>093P5 52290</t>
  </si>
  <si>
    <t>633</t>
  </si>
  <si>
    <t>Субсидии (гранты в форме субсидий), не подлежащие казначейскому сопровождению</t>
  </si>
  <si>
    <t>10201 L3030</t>
  </si>
  <si>
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</si>
  <si>
    <t>08301 S2140</t>
  </si>
  <si>
    <t>09601 S2140</t>
  </si>
  <si>
    <t>09301 S2140</t>
  </si>
  <si>
    <t>Поощрение муниципальным учреждениям по итогам выборов в Селенгинском районе</t>
  </si>
  <si>
    <t>Премирование победителей и призеров республиканского конкурса "Лучшее территориальное общественное самоуправление"</t>
  </si>
  <si>
    <t>14001 74030</t>
  </si>
  <si>
    <t>Приложение №3</t>
  </si>
  <si>
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</si>
  <si>
    <t>99900 S4760</t>
  </si>
  <si>
    <t>04102 S4760</t>
  </si>
  <si>
    <t>08301 S4760</t>
  </si>
  <si>
    <t>08101 L5190</t>
  </si>
  <si>
    <t>08101 S4760</t>
  </si>
  <si>
    <t>08201 S4760</t>
  </si>
  <si>
    <t>08402 S4760</t>
  </si>
  <si>
    <t>09301 S4760</t>
  </si>
  <si>
    <t>09401 S4760</t>
  </si>
  <si>
    <t>За достижение показателей деятельности органов исполнительной власти Республики Бурятия</t>
  </si>
  <si>
    <t>99900 55493</t>
  </si>
  <si>
    <t>06080 00000</t>
  </si>
  <si>
    <t>06080 82900</t>
  </si>
  <si>
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</si>
  <si>
    <t>06090 00000</t>
  </si>
  <si>
    <t>06090 82900</t>
  </si>
  <si>
    <t>Основное мероприятие "Фестиваль фермерской продукции - Ферм-Фест 2024"</t>
  </si>
  <si>
    <t>ОХРАНА ОКРУЖАЮЩЕЙ СРЕДЫ</t>
  </si>
  <si>
    <t>Другие вопросы в области охраны окружающей среды</t>
  </si>
  <si>
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</si>
  <si>
    <t>99900S2С00</t>
  </si>
  <si>
    <t>Ежемесячное денежное вознаграждение воспитателей муниципальных дошкольных образовательных организаций, общеобразовательных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</si>
  <si>
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</si>
  <si>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10201 L0500</t>
  </si>
  <si>
    <t>09601 S4760</t>
  </si>
  <si>
    <t>10501 S4760</t>
  </si>
  <si>
    <t>10501  S4760</t>
  </si>
  <si>
    <t>02201 S4760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</si>
  <si>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</si>
  <si>
    <t>160F2 5424F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</si>
  <si>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</si>
  <si>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</si>
  <si>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</si>
  <si>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</si>
  <si>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</si>
  <si>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«Организация общественных работ на территории муниципального образования "Селенгинский район" на 2020-2025 годы"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</si>
  <si>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</si>
  <si>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</si>
  <si>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</si>
  <si>
    <t>Муниципальная программа «Комплексное развитие сельских территорий в Селенгинском районе на 2024-2028 годы»</t>
  </si>
  <si>
    <t>Подпрограмма "Развитие дорожной сети в Селенгинском районе 2024-2028 гг"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</si>
  <si>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 на 2024-2028 годы"</t>
  </si>
  <si>
    <t>Муниципальная программа «Комплексные меры противодействия злоупотреблению наркотиками и их незаконному обороту в Селенгинском районе на 2023-2027 годы»</t>
  </si>
  <si>
    <t>Муниципальная программа "Формирование комфортной городской среды на территории муниципального образования "Селенгинский район" на 2024-2028 годы</t>
  </si>
  <si>
    <t>МП «Развитие образования в Селенгинском районе на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</si>
  <si>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</si>
  <si>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</si>
  <si>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«Развитие художественно-эстетического образования и воспитания на 2023-2027 годы»</t>
  </si>
  <si>
    <t>Подпрограмма "Дополнительное образование  в Селенгинском районе на 2024-2028 годы"</t>
  </si>
  <si>
    <t>Подпрограмма «Другие вопросы в области физической культуры и спорта на 2023-2027 годы»</t>
  </si>
  <si>
    <t xml:space="preserve">Подпрограмма «Развитие молодежной политики в Селенгинском районе на 2023-2027 годы»  </t>
  </si>
  <si>
    <t>Подпрограмма "Детский отдых в Селенгинском районе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</si>
  <si>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</si>
  <si>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</si>
  <si>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Подпрограмма «Развитие библиотечного дела на 2023-2027 годы»</t>
  </si>
  <si>
    <t>Подпрограмма «Организация досуга и народного творчества на 2023-2027 годы»</t>
  </si>
  <si>
    <t>Подпрограмма «Другие вопросы в области культуры на 2023-2027 годы»</t>
  </si>
  <si>
    <t>Подпрограмма «Обеспечение жильем молодых семей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</si>
  <si>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</si>
  <si>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</si>
  <si>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«Развитие спорта высших достижений на 2023-2027 годы»</t>
  </si>
  <si>
    <t>МП «Поддержка сельских и городских инициатив в Селенгинском районе на 2024-2028 годы»</t>
  </si>
  <si>
    <t>от "___" декабря 2024    № ___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</si>
</sst>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0.00000"/>
    <numFmt numFmtId="165" formatCode="#,##0.00000"/>
  </numFmts>
  <fonts count="24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 CYR"/>
      <charset val="204"/>
    </font>
    <font>
      <sz val="10"/>
      <color indexed="8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34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6" fillId="0" borderId="0" xfId="0" applyFont="1"/>
    <xf numFmtId="0" fontId="2" fillId="3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6" borderId="1" xfId="0" applyFont="1" applyFill="1" applyBorder="1" applyAlignment="1">
      <alignment horizontal="left" wrapText="1"/>
    </xf>
    <xf numFmtId="49" fontId="6" fillId="0" borderId="1" xfId="0" applyNumberFormat="1" applyFont="1" applyBorder="1" applyAlignment="1">
      <alignment horizontal="left" wrapText="1"/>
    </xf>
    <xf numFmtId="0" fontId="9" fillId="4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7" borderId="1" xfId="0" applyFont="1" applyFill="1" applyBorder="1" applyAlignment="1">
      <alignment horizontal="left" vertical="center" wrapText="1"/>
    </xf>
    <xf numFmtId="164" fontId="2" fillId="7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1" fillId="5" borderId="0" xfId="0" applyFont="1" applyFill="1" applyAlignment="1">
      <alignment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0" fontId="5" fillId="4" borderId="3" xfId="0" applyFont="1" applyFill="1" applyBorder="1" applyAlignment="1">
      <alignment horizontal="left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/>
    <xf numFmtId="0" fontId="4" fillId="6" borderId="1" xfId="0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164" fontId="1" fillId="0" borderId="0" xfId="1" applyNumberFormat="1" applyFont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17" fillId="0" borderId="1" xfId="0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4" fontId="6" fillId="8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top" wrapText="1"/>
    </xf>
    <xf numFmtId="0" fontId="20" fillId="0" borderId="1" xfId="0" applyFont="1" applyBorder="1" applyAlignment="1">
      <alignment horizontal="left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49" fontId="6" fillId="8" borderId="1" xfId="0" applyNumberFormat="1" applyFont="1" applyFill="1" applyBorder="1" applyAlignment="1">
      <alignment horizontal="center" vertical="center" wrapText="1"/>
    </xf>
    <xf numFmtId="49" fontId="2" fillId="8" borderId="1" xfId="0" applyNumberFormat="1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left" vertical="center" wrapText="1"/>
    </xf>
    <xf numFmtId="49" fontId="7" fillId="8" borderId="1" xfId="0" applyNumberFormat="1" applyFont="1" applyFill="1" applyBorder="1" applyAlignment="1">
      <alignment horizontal="center" vertical="center" wrapText="1"/>
    </xf>
    <xf numFmtId="164" fontId="2" fillId="8" borderId="1" xfId="0" applyNumberFormat="1" applyFont="1" applyFill="1" applyBorder="1" applyAlignment="1">
      <alignment horizontal="center" vertical="center"/>
    </xf>
    <xf numFmtId="164" fontId="4" fillId="8" borderId="1" xfId="0" applyNumberFormat="1" applyFont="1" applyFill="1" applyBorder="1" applyAlignment="1">
      <alignment horizontal="center" vertical="center" wrapText="1"/>
    </xf>
    <xf numFmtId="164" fontId="7" fillId="8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/>
    </xf>
    <xf numFmtId="165" fontId="1" fillId="0" borderId="0" xfId="0" applyNumberFormat="1" applyFont="1" applyAlignment="1">
      <alignment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wrapText="1"/>
    </xf>
    <xf numFmtId="4" fontId="22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11" fillId="9" borderId="0" xfId="0" applyFont="1" applyFill="1" applyAlignment="1">
      <alignment wrapText="1"/>
    </xf>
    <xf numFmtId="164" fontId="2" fillId="8" borderId="1" xfId="0" applyNumberFormat="1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wrapText="1"/>
    </xf>
    <xf numFmtId="0" fontId="5" fillId="8" borderId="1" xfId="0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wrapText="1"/>
    </xf>
    <xf numFmtId="165" fontId="22" fillId="0" borderId="0" xfId="0" applyNumberFormat="1" applyFont="1" applyAlignment="1">
      <alignment wrapText="1"/>
    </xf>
    <xf numFmtId="0" fontId="23" fillId="4" borderId="1" xfId="0" applyFont="1" applyFill="1" applyBorder="1" applyAlignment="1">
      <alignment horizontal="left" vertical="center" wrapText="1"/>
    </xf>
    <xf numFmtId="0" fontId="9" fillId="8" borderId="1" xfId="0" applyFont="1" applyFill="1" applyBorder="1" applyAlignment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6" fillId="0" borderId="1" xfId="0" applyFont="1" applyBorder="1"/>
    <xf numFmtId="0" fontId="9" fillId="3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4" fillId="6" borderId="1" xfId="0" applyFont="1" applyFill="1" applyBorder="1" applyAlignment="1">
      <alignment wrapText="1"/>
    </xf>
    <xf numFmtId="164" fontId="4" fillId="8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49" fontId="2" fillId="6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2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3" fillId="4" borderId="0" xfId="0" applyFont="1" applyFill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49" fontId="6" fillId="0" borderId="0" xfId="0" applyNumberFormat="1" applyFont="1" applyAlignment="1">
      <alignment horizontal="center" vertical="center" wrapText="1"/>
    </xf>
    <xf numFmtId="0" fontId="5" fillId="4" borderId="0" xfId="0" applyFont="1" applyFill="1" applyAlignment="1">
      <alignment horizontal="left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" fillId="9" borderId="0" xfId="0" applyFont="1" applyFill="1" applyAlignment="1">
      <alignment wrapText="1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2" fillId="0" borderId="1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671" Type="http://schemas.openxmlformats.org/officeDocument/2006/relationships/revisionLog" Target="revisionLog30.xml"/><Relationship Id="rId692" Type="http://schemas.openxmlformats.org/officeDocument/2006/relationships/revisionLog" Target="revisionLog49.xml"/><Relationship Id="rId706" Type="http://schemas.openxmlformats.org/officeDocument/2006/relationships/revisionLog" Target="revisionLog62.xml"/><Relationship Id="rId727" Type="http://schemas.openxmlformats.org/officeDocument/2006/relationships/revisionLog" Target="revisionLog78.xml"/><Relationship Id="rId748" Type="http://schemas.openxmlformats.org/officeDocument/2006/relationships/revisionLog" Target="revisionLog97.xml"/><Relationship Id="rId769" Type="http://schemas.openxmlformats.org/officeDocument/2006/relationships/revisionLog" Target="revisionLog120.xml"/><Relationship Id="rId701" Type="http://schemas.openxmlformats.org/officeDocument/2006/relationships/revisionLog" Target="revisionLog58.xml"/><Relationship Id="rId722" Type="http://schemas.openxmlformats.org/officeDocument/2006/relationships/revisionLog" Target="revisionLog73.xml"/><Relationship Id="rId780" Type="http://schemas.openxmlformats.org/officeDocument/2006/relationships/revisionLog" Target="revisionLog133.xml"/><Relationship Id="rId743" Type="http://schemas.openxmlformats.org/officeDocument/2006/relationships/revisionLog" Target="revisionLog11.xml"/><Relationship Id="rId764" Type="http://schemas.openxmlformats.org/officeDocument/2006/relationships/revisionLog" Target="revisionLog115.xml"/><Relationship Id="rId785" Type="http://schemas.openxmlformats.org/officeDocument/2006/relationships/revisionLog" Target="revisionLog138.xml"/><Relationship Id="rId645" Type="http://schemas.openxmlformats.org/officeDocument/2006/relationships/revisionLog" Target="revisionLog3.xml"/><Relationship Id="rId666" Type="http://schemas.openxmlformats.org/officeDocument/2006/relationships/revisionLog" Target="revisionLog25.xml"/><Relationship Id="rId687" Type="http://schemas.openxmlformats.org/officeDocument/2006/relationships/revisionLog" Target="revisionLog44.xml"/><Relationship Id="rId661" Type="http://schemas.openxmlformats.org/officeDocument/2006/relationships/revisionLog" Target="revisionLog20.xml"/><Relationship Id="rId682" Type="http://schemas.openxmlformats.org/officeDocument/2006/relationships/revisionLog" Target="revisionLog39.xml"/><Relationship Id="rId717" Type="http://schemas.openxmlformats.org/officeDocument/2006/relationships/revisionLog" Target="revisionLog68.xml"/><Relationship Id="rId738" Type="http://schemas.openxmlformats.org/officeDocument/2006/relationships/revisionLog" Target="revisionLog89.xml"/><Relationship Id="rId759" Type="http://schemas.openxmlformats.org/officeDocument/2006/relationships/revisionLog" Target="revisionLog108.xml"/><Relationship Id="rId712" Type="http://schemas.openxmlformats.org/officeDocument/2006/relationships/revisionLog" Target="revisionLog63.xml"/><Relationship Id="rId770" Type="http://schemas.openxmlformats.org/officeDocument/2006/relationships/revisionLog" Target="revisionLog122.xml"/><Relationship Id="rId733" Type="http://schemas.openxmlformats.org/officeDocument/2006/relationships/revisionLog" Target="revisionLog84.xml"/><Relationship Id="rId754" Type="http://schemas.openxmlformats.org/officeDocument/2006/relationships/revisionLog" Target="revisionLog103.xml"/><Relationship Id="rId775" Type="http://schemas.openxmlformats.org/officeDocument/2006/relationships/revisionLog" Target="revisionLog127.xml"/><Relationship Id="rId796" Type="http://schemas.openxmlformats.org/officeDocument/2006/relationships/revisionLog" Target="revisionLog149.xml"/><Relationship Id="rId791" Type="http://schemas.openxmlformats.org/officeDocument/2006/relationships/revisionLog" Target="revisionLog144.xml"/><Relationship Id="rId656" Type="http://schemas.openxmlformats.org/officeDocument/2006/relationships/revisionLog" Target="revisionLog14.xml"/><Relationship Id="rId677" Type="http://schemas.openxmlformats.org/officeDocument/2006/relationships/revisionLog" Target="revisionLog1211.xml"/><Relationship Id="rId800" Type="http://schemas.openxmlformats.org/officeDocument/2006/relationships/revisionLog" Target="revisionLog153.xml"/><Relationship Id="rId651" Type="http://schemas.openxmlformats.org/officeDocument/2006/relationships/revisionLog" Target="revisionLog9.xml"/><Relationship Id="rId672" Type="http://schemas.openxmlformats.org/officeDocument/2006/relationships/revisionLog" Target="revisionLog31.xml"/><Relationship Id="rId693" Type="http://schemas.openxmlformats.org/officeDocument/2006/relationships/revisionLog" Target="revisionLog50.xml"/><Relationship Id="rId707" Type="http://schemas.openxmlformats.org/officeDocument/2006/relationships/revisionLog" Target="revisionLog18.xml"/><Relationship Id="rId728" Type="http://schemas.openxmlformats.org/officeDocument/2006/relationships/revisionLog" Target="revisionLog79.xml"/><Relationship Id="rId749" Type="http://schemas.openxmlformats.org/officeDocument/2006/relationships/revisionLog" Target="revisionLog98.xml"/><Relationship Id="rId698" Type="http://schemas.openxmlformats.org/officeDocument/2006/relationships/revisionLog" Target="revisionLog55.xml"/><Relationship Id="rId702" Type="http://schemas.openxmlformats.org/officeDocument/2006/relationships/revisionLog" Target="revisionLog59.xml"/><Relationship Id="rId760" Type="http://schemas.openxmlformats.org/officeDocument/2006/relationships/revisionLog" Target="revisionLog109.xml"/><Relationship Id="rId723" Type="http://schemas.openxmlformats.org/officeDocument/2006/relationships/revisionLog" Target="revisionLog74.xml"/><Relationship Id="rId744" Type="http://schemas.openxmlformats.org/officeDocument/2006/relationships/revisionLog" Target="revisionLog12.xml"/><Relationship Id="rId765" Type="http://schemas.openxmlformats.org/officeDocument/2006/relationships/revisionLog" Target="revisionLog116.xml"/><Relationship Id="rId786" Type="http://schemas.openxmlformats.org/officeDocument/2006/relationships/revisionLog" Target="revisionLog139.xml"/><Relationship Id="rId781" Type="http://schemas.openxmlformats.org/officeDocument/2006/relationships/revisionLog" Target="revisionLog134.xml"/><Relationship Id="rId646" Type="http://schemas.openxmlformats.org/officeDocument/2006/relationships/revisionLog" Target="revisionLog4.xml"/><Relationship Id="rId662" Type="http://schemas.openxmlformats.org/officeDocument/2006/relationships/revisionLog" Target="revisionLog21.xml"/><Relationship Id="rId667" Type="http://schemas.openxmlformats.org/officeDocument/2006/relationships/revisionLog" Target="revisionLog26.xml"/><Relationship Id="rId683" Type="http://schemas.openxmlformats.org/officeDocument/2006/relationships/revisionLog" Target="revisionLog40.xml"/><Relationship Id="rId688" Type="http://schemas.openxmlformats.org/officeDocument/2006/relationships/revisionLog" Target="revisionLog45.xml"/><Relationship Id="rId718" Type="http://schemas.openxmlformats.org/officeDocument/2006/relationships/revisionLog" Target="revisionLog69.xml"/><Relationship Id="rId739" Type="http://schemas.openxmlformats.org/officeDocument/2006/relationships/revisionLog" Target="revisionLog90.xml"/><Relationship Id="rId713" Type="http://schemas.openxmlformats.org/officeDocument/2006/relationships/revisionLog" Target="revisionLog64.xml"/><Relationship Id="rId734" Type="http://schemas.openxmlformats.org/officeDocument/2006/relationships/revisionLog" Target="revisionLog85.xml"/><Relationship Id="rId755" Type="http://schemas.openxmlformats.org/officeDocument/2006/relationships/revisionLog" Target="revisionLog104.xml"/><Relationship Id="rId776" Type="http://schemas.openxmlformats.org/officeDocument/2006/relationships/revisionLog" Target="revisionLog128.xml"/><Relationship Id="rId797" Type="http://schemas.openxmlformats.org/officeDocument/2006/relationships/revisionLog" Target="revisionLog150.xml"/><Relationship Id="rId750" Type="http://schemas.openxmlformats.org/officeDocument/2006/relationships/revisionLog" Target="revisionLog99.xml"/><Relationship Id="rId771" Type="http://schemas.openxmlformats.org/officeDocument/2006/relationships/revisionLog" Target="revisionLog123.xml"/><Relationship Id="rId792" Type="http://schemas.openxmlformats.org/officeDocument/2006/relationships/revisionLog" Target="revisionLog145.xml"/><Relationship Id="rId801" Type="http://schemas.openxmlformats.org/officeDocument/2006/relationships/revisionLog" Target="revisionLog154.xml"/><Relationship Id="rId649" Type="http://schemas.openxmlformats.org/officeDocument/2006/relationships/revisionLog" Target="revisionLog7.xml"/><Relationship Id="rId784" Type="http://schemas.openxmlformats.org/officeDocument/2006/relationships/revisionLog" Target="revisionLog137.xml"/><Relationship Id="rId652" Type="http://schemas.openxmlformats.org/officeDocument/2006/relationships/revisionLog" Target="revisionLog10.xml"/><Relationship Id="rId657" Type="http://schemas.openxmlformats.org/officeDocument/2006/relationships/revisionLog" Target="revisionLog16.xml"/><Relationship Id="rId673" Type="http://schemas.openxmlformats.org/officeDocument/2006/relationships/revisionLog" Target="revisionLog32.xml"/><Relationship Id="rId678" Type="http://schemas.openxmlformats.org/officeDocument/2006/relationships/revisionLog" Target="revisionLog35.xml"/><Relationship Id="rId694" Type="http://schemas.openxmlformats.org/officeDocument/2006/relationships/revisionLog" Target="revisionLog51.xml"/><Relationship Id="rId699" Type="http://schemas.openxmlformats.org/officeDocument/2006/relationships/revisionLog" Target="revisionLog56.xml"/><Relationship Id="rId708" Type="http://schemas.openxmlformats.org/officeDocument/2006/relationships/revisionLog" Target="revisionLog121.xml"/><Relationship Id="rId729" Type="http://schemas.openxmlformats.org/officeDocument/2006/relationships/revisionLog" Target="revisionLog80.xml"/><Relationship Id="rId644" Type="http://schemas.openxmlformats.org/officeDocument/2006/relationships/revisionLog" Target="revisionLog2.xml"/><Relationship Id="rId660" Type="http://schemas.openxmlformats.org/officeDocument/2006/relationships/revisionLog" Target="revisionLog19.xml"/><Relationship Id="rId665" Type="http://schemas.openxmlformats.org/officeDocument/2006/relationships/revisionLog" Target="revisionLog24.xml"/><Relationship Id="rId686" Type="http://schemas.openxmlformats.org/officeDocument/2006/relationships/revisionLog" Target="revisionLog43.xml"/><Relationship Id="rId703" Type="http://schemas.openxmlformats.org/officeDocument/2006/relationships/revisionLog" Target="revisionLog13.xml"/><Relationship Id="rId724" Type="http://schemas.openxmlformats.org/officeDocument/2006/relationships/revisionLog" Target="revisionLog75.xml"/><Relationship Id="rId745" Type="http://schemas.openxmlformats.org/officeDocument/2006/relationships/revisionLog" Target="revisionLog94.xml"/><Relationship Id="rId766" Type="http://schemas.openxmlformats.org/officeDocument/2006/relationships/revisionLog" Target="revisionLog117.xml"/><Relationship Id="rId681" Type="http://schemas.openxmlformats.org/officeDocument/2006/relationships/revisionLog" Target="revisionLog38.xml"/><Relationship Id="rId711" Type="http://schemas.openxmlformats.org/officeDocument/2006/relationships/revisionLog" Target="revisionLog110.xml"/><Relationship Id="rId716" Type="http://schemas.openxmlformats.org/officeDocument/2006/relationships/revisionLog" Target="revisionLog67.xml"/><Relationship Id="rId732" Type="http://schemas.openxmlformats.org/officeDocument/2006/relationships/revisionLog" Target="revisionLog83.xml"/><Relationship Id="rId737" Type="http://schemas.openxmlformats.org/officeDocument/2006/relationships/revisionLog" Target="revisionLog88.xml"/><Relationship Id="rId753" Type="http://schemas.openxmlformats.org/officeDocument/2006/relationships/revisionLog" Target="revisionLog102.xml"/><Relationship Id="rId758" Type="http://schemas.openxmlformats.org/officeDocument/2006/relationships/revisionLog" Target="revisionLog107.xml"/><Relationship Id="rId779" Type="http://schemas.openxmlformats.org/officeDocument/2006/relationships/revisionLog" Target="revisionLog132.xml"/><Relationship Id="rId740" Type="http://schemas.openxmlformats.org/officeDocument/2006/relationships/revisionLog" Target="revisionLog91.xml"/><Relationship Id="rId761" Type="http://schemas.openxmlformats.org/officeDocument/2006/relationships/revisionLog" Target="revisionLog112.xml"/><Relationship Id="rId782" Type="http://schemas.openxmlformats.org/officeDocument/2006/relationships/revisionLog" Target="revisionLog135.xml"/><Relationship Id="rId787" Type="http://schemas.openxmlformats.org/officeDocument/2006/relationships/revisionLog" Target="revisionLog140.xml"/><Relationship Id="rId774" Type="http://schemas.openxmlformats.org/officeDocument/2006/relationships/revisionLog" Target="revisionLog126.xml"/><Relationship Id="rId790" Type="http://schemas.openxmlformats.org/officeDocument/2006/relationships/revisionLog" Target="revisionLog143.xml"/><Relationship Id="rId795" Type="http://schemas.openxmlformats.org/officeDocument/2006/relationships/revisionLog" Target="revisionLog148.xml"/><Relationship Id="rId642" Type="http://schemas.openxmlformats.org/officeDocument/2006/relationships/revisionLog" Target="revisionLog131.xml"/><Relationship Id="rId647" Type="http://schemas.openxmlformats.org/officeDocument/2006/relationships/revisionLog" Target="revisionLog5.xml"/><Relationship Id="rId663" Type="http://schemas.openxmlformats.org/officeDocument/2006/relationships/revisionLog" Target="revisionLog22.xml"/><Relationship Id="rId668" Type="http://schemas.openxmlformats.org/officeDocument/2006/relationships/revisionLog" Target="revisionLog27.xml"/><Relationship Id="rId684" Type="http://schemas.openxmlformats.org/officeDocument/2006/relationships/revisionLog" Target="revisionLog41.xml"/><Relationship Id="rId689" Type="http://schemas.openxmlformats.org/officeDocument/2006/relationships/revisionLog" Target="revisionLog46.xml"/><Relationship Id="rId650" Type="http://schemas.openxmlformats.org/officeDocument/2006/relationships/revisionLog" Target="revisionLog8.xml"/><Relationship Id="rId655" Type="http://schemas.openxmlformats.org/officeDocument/2006/relationships/revisionLog" Target="revisionLog1311.xml"/><Relationship Id="rId676" Type="http://schemas.openxmlformats.org/officeDocument/2006/relationships/revisionLog" Target="revisionLog1101.xml"/><Relationship Id="rId697" Type="http://schemas.openxmlformats.org/officeDocument/2006/relationships/revisionLog" Target="revisionLog54.xml"/><Relationship Id="rId714" Type="http://schemas.openxmlformats.org/officeDocument/2006/relationships/revisionLog" Target="revisionLog65.xml"/><Relationship Id="rId719" Type="http://schemas.openxmlformats.org/officeDocument/2006/relationships/revisionLog" Target="revisionLog70.xml"/><Relationship Id="rId735" Type="http://schemas.openxmlformats.org/officeDocument/2006/relationships/revisionLog" Target="revisionLog86.xml"/><Relationship Id="rId756" Type="http://schemas.openxmlformats.org/officeDocument/2006/relationships/revisionLog" Target="revisionLog105.xml"/><Relationship Id="rId730" Type="http://schemas.openxmlformats.org/officeDocument/2006/relationships/revisionLog" Target="revisionLog81.xml"/><Relationship Id="rId751" Type="http://schemas.openxmlformats.org/officeDocument/2006/relationships/revisionLog" Target="revisionLog100.xml"/><Relationship Id="rId772" Type="http://schemas.openxmlformats.org/officeDocument/2006/relationships/revisionLog" Target="revisionLog124.xml"/><Relationship Id="rId777" Type="http://schemas.openxmlformats.org/officeDocument/2006/relationships/revisionLog" Target="revisionLog129.xml"/><Relationship Id="rId793" Type="http://schemas.openxmlformats.org/officeDocument/2006/relationships/revisionLog" Target="revisionLog146.xml"/><Relationship Id="rId798" Type="http://schemas.openxmlformats.org/officeDocument/2006/relationships/revisionLog" Target="revisionLog151.xml"/><Relationship Id="rId653" Type="http://schemas.openxmlformats.org/officeDocument/2006/relationships/revisionLog" Target="revisionLog111.xml"/><Relationship Id="rId658" Type="http://schemas.openxmlformats.org/officeDocument/2006/relationships/revisionLog" Target="revisionLog17.xml"/><Relationship Id="rId679" Type="http://schemas.openxmlformats.org/officeDocument/2006/relationships/revisionLog" Target="revisionLog36.xml"/><Relationship Id="rId802" Type="http://schemas.openxmlformats.org/officeDocument/2006/relationships/revisionLog" Target="revisionLog155.xml"/><Relationship Id="rId674" Type="http://schemas.openxmlformats.org/officeDocument/2006/relationships/revisionLog" Target="revisionLog33.xml"/><Relationship Id="rId690" Type="http://schemas.openxmlformats.org/officeDocument/2006/relationships/revisionLog" Target="revisionLog47.xml"/><Relationship Id="rId695" Type="http://schemas.openxmlformats.org/officeDocument/2006/relationships/revisionLog" Target="revisionLog52.xml"/><Relationship Id="rId704" Type="http://schemas.openxmlformats.org/officeDocument/2006/relationships/revisionLog" Target="revisionLog60.xml"/><Relationship Id="rId709" Type="http://schemas.openxmlformats.org/officeDocument/2006/relationships/revisionLog" Target="revisionLog125.xml"/><Relationship Id="rId725" Type="http://schemas.openxmlformats.org/officeDocument/2006/relationships/revisionLog" Target="revisionLog76.xml"/><Relationship Id="rId746" Type="http://schemas.openxmlformats.org/officeDocument/2006/relationships/revisionLog" Target="revisionLog95.xml"/><Relationship Id="rId720" Type="http://schemas.openxmlformats.org/officeDocument/2006/relationships/revisionLog" Target="revisionLog71.xml"/><Relationship Id="rId741" Type="http://schemas.openxmlformats.org/officeDocument/2006/relationships/revisionLog" Target="revisionLog92.xml"/><Relationship Id="rId762" Type="http://schemas.openxmlformats.org/officeDocument/2006/relationships/revisionLog" Target="revisionLog113.xml"/><Relationship Id="rId767" Type="http://schemas.openxmlformats.org/officeDocument/2006/relationships/revisionLog" Target="revisionLog118.xml"/><Relationship Id="rId783" Type="http://schemas.openxmlformats.org/officeDocument/2006/relationships/revisionLog" Target="revisionLog136.xml"/><Relationship Id="rId788" Type="http://schemas.openxmlformats.org/officeDocument/2006/relationships/revisionLog" Target="revisionLog141.xml"/><Relationship Id="rId643" Type="http://schemas.openxmlformats.org/officeDocument/2006/relationships/revisionLog" Target="revisionLog15.xml"/><Relationship Id="rId648" Type="http://schemas.openxmlformats.org/officeDocument/2006/relationships/revisionLog" Target="revisionLog6.xml"/><Relationship Id="rId669" Type="http://schemas.openxmlformats.org/officeDocument/2006/relationships/revisionLog" Target="revisionLog28.xml"/><Relationship Id="rId664" Type="http://schemas.openxmlformats.org/officeDocument/2006/relationships/revisionLog" Target="revisionLog23.xml"/><Relationship Id="rId680" Type="http://schemas.openxmlformats.org/officeDocument/2006/relationships/revisionLog" Target="revisionLog37.xml"/><Relationship Id="rId685" Type="http://schemas.openxmlformats.org/officeDocument/2006/relationships/revisionLog" Target="revisionLog42.xml"/><Relationship Id="rId715" Type="http://schemas.openxmlformats.org/officeDocument/2006/relationships/revisionLog" Target="revisionLog66.xml"/><Relationship Id="rId736" Type="http://schemas.openxmlformats.org/officeDocument/2006/relationships/revisionLog" Target="revisionLog87.xml"/><Relationship Id="rId710" Type="http://schemas.openxmlformats.org/officeDocument/2006/relationships/revisionLog" Target="revisionLog1111.xml"/><Relationship Id="rId731" Type="http://schemas.openxmlformats.org/officeDocument/2006/relationships/revisionLog" Target="revisionLog82.xml"/><Relationship Id="rId752" Type="http://schemas.openxmlformats.org/officeDocument/2006/relationships/revisionLog" Target="revisionLog101.xml"/><Relationship Id="rId757" Type="http://schemas.openxmlformats.org/officeDocument/2006/relationships/revisionLog" Target="revisionLog106.xml"/><Relationship Id="rId773" Type="http://schemas.openxmlformats.org/officeDocument/2006/relationships/revisionLog" Target="revisionLog1251.xml"/><Relationship Id="rId778" Type="http://schemas.openxmlformats.org/officeDocument/2006/relationships/revisionLog" Target="revisionLog130.xml"/><Relationship Id="rId799" Type="http://schemas.openxmlformats.org/officeDocument/2006/relationships/revisionLog" Target="revisionLog152.xml"/><Relationship Id="rId659" Type="http://schemas.openxmlformats.org/officeDocument/2006/relationships/revisionLog" Target="revisionLog181.xml"/><Relationship Id="rId794" Type="http://schemas.openxmlformats.org/officeDocument/2006/relationships/revisionLog" Target="revisionLog147.xml"/><Relationship Id="rId803" Type="http://schemas.openxmlformats.org/officeDocument/2006/relationships/revisionLog" Target="revisionLog1.xml"/><Relationship Id="rId654" Type="http://schemas.openxmlformats.org/officeDocument/2006/relationships/revisionLog" Target="revisionLog12111.xml"/><Relationship Id="rId670" Type="http://schemas.openxmlformats.org/officeDocument/2006/relationships/revisionLog" Target="revisionLog29.xml"/><Relationship Id="rId675" Type="http://schemas.openxmlformats.org/officeDocument/2006/relationships/revisionLog" Target="revisionLog34.xml"/><Relationship Id="rId696" Type="http://schemas.openxmlformats.org/officeDocument/2006/relationships/revisionLog" Target="revisionLog53.xml"/><Relationship Id="rId705" Type="http://schemas.openxmlformats.org/officeDocument/2006/relationships/revisionLog" Target="revisionLog61.xml"/><Relationship Id="rId691" Type="http://schemas.openxmlformats.org/officeDocument/2006/relationships/revisionLog" Target="revisionLog48.xml"/><Relationship Id="rId700" Type="http://schemas.openxmlformats.org/officeDocument/2006/relationships/revisionLog" Target="revisionLog57.xml"/><Relationship Id="rId721" Type="http://schemas.openxmlformats.org/officeDocument/2006/relationships/revisionLog" Target="revisionLog72.xml"/><Relationship Id="rId726" Type="http://schemas.openxmlformats.org/officeDocument/2006/relationships/revisionLog" Target="revisionLog77.xml"/><Relationship Id="rId742" Type="http://schemas.openxmlformats.org/officeDocument/2006/relationships/revisionLog" Target="revisionLog93.xml"/><Relationship Id="rId747" Type="http://schemas.openxmlformats.org/officeDocument/2006/relationships/revisionLog" Target="revisionLog96.xml"/><Relationship Id="rId763" Type="http://schemas.openxmlformats.org/officeDocument/2006/relationships/revisionLog" Target="revisionLog114.xml"/><Relationship Id="rId768" Type="http://schemas.openxmlformats.org/officeDocument/2006/relationships/revisionLog" Target="revisionLog119.xml"/><Relationship Id="rId789" Type="http://schemas.openxmlformats.org/officeDocument/2006/relationships/revisionLog" Target="revisionLog142.xml"/></Relationships>
</file>

<file path=xl/revisions/revisionHeaders.xml><?xml version="1.0" encoding="utf-8"?>
<headers xmlns="http://schemas.openxmlformats.org/spreadsheetml/2006/main" xmlns:r="http://schemas.openxmlformats.org/officeDocument/2006/relationships" guid="{5913972A-661D-4817-BBBD-41F27C705A12}" diskRevisions="1" revisionId="12094" version="176">
  <header guid="{AD2ED346-5D78-420B-85E8-6850C7D6A50D}" dateTime="2023-12-26T08:02:25" maxSheetId="2" userName="Ольга Владимировна" r:id="rId642" minRId="8973" maxRId="8974">
    <sheetIdMap count="1">
      <sheetId val="1"/>
    </sheetIdMap>
  </header>
  <header guid="{D146C5F9-21A5-447E-B9B6-E2CBA14CDFF4}" dateTime="2023-12-28T09:34:40" maxSheetId="2" userName="Пользователь" r:id="rId643" minRId="8975">
    <sheetIdMap count="1">
      <sheetId val="1"/>
    </sheetIdMap>
  </header>
  <header guid="{71F4DCBD-6ED5-493A-816E-D8234A7EBA35}" dateTime="2024-03-21T18:24:22" maxSheetId="2" userName="БутытоваСГ" r:id="rId644" minRId="8976" maxRId="9098">
    <sheetIdMap count="1">
      <sheetId val="1"/>
    </sheetIdMap>
  </header>
  <header guid="{1172FEA8-9E62-48DE-98BC-B38A008B16E1}" dateTime="2024-03-21T18:32:29" maxSheetId="2" userName="БутытоваСГ" r:id="rId645" minRId="9101" maxRId="9163">
    <sheetIdMap count="1">
      <sheetId val="1"/>
    </sheetIdMap>
  </header>
  <header guid="{299E4388-C09E-4855-BE86-C93988F3F33A}" dateTime="2024-03-21T18:36:23" maxSheetId="2" userName="БутытоваСГ" r:id="rId646" minRId="9164" maxRId="9216">
    <sheetIdMap count="1">
      <sheetId val="1"/>
    </sheetIdMap>
  </header>
  <header guid="{015A42DD-C6DF-403B-9F2E-E6C4972B2096}" dateTime="2024-03-21T18:51:28" maxSheetId="2" userName="БутытоваСГ" r:id="rId647" minRId="9217" maxRId="9287">
    <sheetIdMap count="1">
      <sheetId val="1"/>
    </sheetIdMap>
  </header>
  <header guid="{AD8F1008-1FD3-4596-AF9D-C446E4A3DD8D}" dateTime="2024-03-21T18:52:23" maxSheetId="2" userName="БутытоваСГ" r:id="rId648" minRId="9290" maxRId="9298">
    <sheetIdMap count="1">
      <sheetId val="1"/>
    </sheetIdMap>
  </header>
  <header guid="{271F5517-B01B-4B49-B285-9A5DE2B9E96B}" dateTime="2024-03-21T18:56:15" maxSheetId="2" userName="БутытоваСГ" r:id="rId649" minRId="9299" maxRId="9331">
    <sheetIdMap count="1">
      <sheetId val="1"/>
    </sheetIdMap>
  </header>
  <header guid="{EB03C450-CA0B-4E81-9C52-A4F362B6B8AA}" dateTime="2024-03-21T19:05:34" maxSheetId="2" userName="БутытоваСГ" r:id="rId650" minRId="9334" maxRId="9426">
    <sheetIdMap count="1">
      <sheetId val="1"/>
    </sheetIdMap>
  </header>
  <header guid="{69C0538E-035B-4CB6-B588-1E98AE0C087F}" dateTime="2024-03-21T19:08:57" maxSheetId="2" userName="БутытоваСГ" r:id="rId651" minRId="9427" maxRId="9452">
    <sheetIdMap count="1">
      <sheetId val="1"/>
    </sheetIdMap>
  </header>
  <header guid="{C1ECB24E-6B50-4457-96EF-93DAA2ABD361}" dateTime="2024-03-21T19:10:03" maxSheetId="2" userName="БутытоваСГ" r:id="rId652" minRId="9453" maxRId="9464">
    <sheetIdMap count="1">
      <sheetId val="1"/>
    </sheetIdMap>
  </header>
  <header guid="{C4216E2F-F090-4CD5-9F7C-02F8CF27CC39}" dateTime="2024-03-21T19:10:35" maxSheetId="2" userName="БутытоваСГ" r:id="rId653" minRId="9465" maxRId="9467">
    <sheetIdMap count="1">
      <sheetId val="1"/>
    </sheetIdMap>
  </header>
  <header guid="{AA052F47-A987-44F3-9702-78B1908A05FB}" dateTime="2024-03-21T19:18:34" maxSheetId="2" userName="БутытоваСГ" r:id="rId654" minRId="9468" maxRId="9531">
    <sheetIdMap count="1">
      <sheetId val="1"/>
    </sheetIdMap>
  </header>
  <header guid="{77AFFFF0-B620-4394-9B9B-BE5DB4EFD7C0}" dateTime="2024-03-21T19:20:13" maxSheetId="2" userName="БутытоваСГ" r:id="rId655" minRId="9532" maxRId="9544">
    <sheetIdMap count="1">
      <sheetId val="1"/>
    </sheetIdMap>
  </header>
  <header guid="{1B8212F7-9E3E-42FA-B625-5CA87E34986E}" dateTime="2024-03-21T19:21:30" maxSheetId="2" userName="БутытоваСГ" r:id="rId656" minRId="9545" maxRId="9559">
    <sheetIdMap count="1">
      <sheetId val="1"/>
    </sheetIdMap>
  </header>
  <header guid="{3026E720-617B-4320-BD32-11DFE49FC347}" dateTime="2024-03-21T19:25:44" maxSheetId="2" userName="БутытоваСГ" r:id="rId657" minRId="9560" maxRId="9585">
    <sheetIdMap count="1">
      <sheetId val="1"/>
    </sheetIdMap>
  </header>
  <header guid="{9B637C66-9E2A-45DB-B7BE-A7CF363356A6}" dateTime="2024-03-21T19:28:08" maxSheetId="2" userName="БутытоваСГ" r:id="rId658" minRId="9586" maxRId="9597">
    <sheetIdMap count="1">
      <sheetId val="1"/>
    </sheetIdMap>
  </header>
  <header guid="{5A5F202F-907D-46E7-A60B-535F72DA5F6D}" dateTime="2024-03-21T19:29:59" maxSheetId="2" userName="БутытоваСГ" r:id="rId659" minRId="9598" maxRId="9614">
    <sheetIdMap count="1">
      <sheetId val="1"/>
    </sheetIdMap>
  </header>
  <header guid="{B4CD4615-C01B-460F-A578-881674567206}" dateTime="2024-03-21T19:33:38" maxSheetId="2" userName="БутытоваСГ" r:id="rId660" minRId="9615" maxRId="9657">
    <sheetIdMap count="1">
      <sheetId val="1"/>
    </sheetIdMap>
  </header>
  <header guid="{AAFA6140-C370-4406-985A-51174296E8B0}" dateTime="2024-03-21T19:33:41" maxSheetId="2" userName="БутытоваСГ" r:id="rId661">
    <sheetIdMap count="1">
      <sheetId val="1"/>
    </sheetIdMap>
  </header>
  <header guid="{3F1DE37D-F214-416E-952D-7EC1B2A1AACB}" dateTime="2024-03-21T19:33:58" maxSheetId="2" userName="БутытоваСГ" r:id="rId662" minRId="9658" maxRId="9661">
    <sheetIdMap count="1">
      <sheetId val="1"/>
    </sheetIdMap>
  </header>
  <header guid="{AAF3C754-27C0-4711-AD20-A73C22B3B2A3}" dateTime="2024-03-21T19:34:24" maxSheetId="2" userName="БутытоваСГ" r:id="rId663">
    <sheetIdMap count="1">
      <sheetId val="1"/>
    </sheetIdMap>
  </header>
  <header guid="{F6811064-DA4B-4475-A297-4A497F7A03C4}" dateTime="2024-03-21T19:36:47" maxSheetId="2" userName="БутытоваСГ" r:id="rId664" minRId="9664" maxRId="9771">
    <sheetIdMap count="1">
      <sheetId val="1"/>
    </sheetIdMap>
  </header>
  <header guid="{B9BD12EC-2341-4552-80A4-020273A1A4B8}" dateTime="2024-03-22T09:19:01" maxSheetId="2" userName="БутытоваСГ" r:id="rId665" minRId="9772" maxRId="9774">
    <sheetIdMap count="1">
      <sheetId val="1"/>
    </sheetIdMap>
  </header>
  <header guid="{425193F9-8640-4AC8-9FA8-80A33AC4335F}" dateTime="2024-03-22T09:23:19" maxSheetId="2" userName="БутытоваСГ" r:id="rId666" minRId="9775" maxRId="9777">
    <sheetIdMap count="1">
      <sheetId val="1"/>
    </sheetIdMap>
  </header>
  <header guid="{F6695FB3-C2C8-4F9E-A201-3D15F9373F39}" dateTime="2024-03-22T09:23:43" maxSheetId="2" userName="БутытоваСГ" r:id="rId667" minRId="9778">
    <sheetIdMap count="1">
      <sheetId val="1"/>
    </sheetIdMap>
  </header>
  <header guid="{BA7BB7D0-040F-414D-9D69-0292FCC7E035}" dateTime="2024-03-22T09:50:18" maxSheetId="2" userName="БутытоваСГ" r:id="rId668" minRId="9779" maxRId="9783">
    <sheetIdMap count="1">
      <sheetId val="1"/>
    </sheetIdMap>
  </header>
  <header guid="{1E4BE4E7-5F52-4A09-9489-92C4C22327EA}" dateTime="2024-03-22T09:58:48" maxSheetId="2" userName="БутытоваСГ" r:id="rId669" minRId="9786" maxRId="9836">
    <sheetIdMap count="1">
      <sheetId val="1"/>
    </sheetIdMap>
  </header>
  <header guid="{A507D64A-2903-45CF-845F-32B09E5CCB7A}" dateTime="2024-03-22T10:02:13" maxSheetId="2" userName="БутытоваСГ" r:id="rId670" minRId="9839">
    <sheetIdMap count="1">
      <sheetId val="1"/>
    </sheetIdMap>
  </header>
  <header guid="{FF5EF2A5-E794-4D9C-B250-1FF1B41AB8FB}" dateTime="2024-03-22T10:03:24" maxSheetId="2" userName="БутытоваСГ" r:id="rId671" minRId="9840" maxRId="9844">
    <sheetIdMap count="1">
      <sheetId val="1"/>
    </sheetIdMap>
  </header>
  <header guid="{84118174-B03B-491C-97E4-3AD3B2F9907E}" dateTime="2024-03-22T10:03:46" maxSheetId="2" userName="БутытоваСГ" r:id="rId672">
    <sheetIdMap count="1">
      <sheetId val="1"/>
    </sheetIdMap>
  </header>
  <header guid="{E49FAB11-2407-4EAB-B420-E07098C3338F}" dateTime="2024-03-22T10:05:35" maxSheetId="2" userName="БутытоваСГ" r:id="rId673" minRId="9845" maxRId="9848">
    <sheetIdMap count="1">
      <sheetId val="1"/>
    </sheetIdMap>
  </header>
  <header guid="{30344D7E-D344-4832-B63E-E51E4DF04EBB}" dateTime="2024-03-22T10:06:56" maxSheetId="2" userName="БутытоваСГ" r:id="rId674" minRId="9851">
    <sheetIdMap count="1">
      <sheetId val="1"/>
    </sheetIdMap>
  </header>
  <header guid="{E35A4AF1-38D0-4347-B71C-DA5684B6C14A}" dateTime="2024-03-22T10:16:51" maxSheetId="2" userName="БутытоваСГ" r:id="rId675" minRId="9852">
    <sheetIdMap count="1">
      <sheetId val="1"/>
    </sheetIdMap>
  </header>
  <header guid="{83AF4765-7747-4D80-BE0B-E578C01AEF19}" dateTime="2024-03-22T11:31:53" maxSheetId="2" userName="Ольга Владимировна" r:id="rId676" minRId="9853">
    <sheetIdMap count="1">
      <sheetId val="1"/>
    </sheetIdMap>
  </header>
  <header guid="{F62F0A2E-A03C-437E-AB1A-32B2BE579CD1}" dateTime="2024-03-22T11:46:57" maxSheetId="2" userName="Ольга Владимировна" r:id="rId677" minRId="9856" maxRId="9858">
    <sheetIdMap count="1">
      <sheetId val="1"/>
    </sheetIdMap>
  </header>
  <header guid="{017E9488-D2E7-4C24-89DC-03596E1E46DF}" dateTime="2024-04-11T09:26:09" maxSheetId="2" userName="БутытоваСГ" r:id="rId678" minRId="9859" maxRId="9879">
    <sheetIdMap count="1">
      <sheetId val="1"/>
    </sheetIdMap>
  </header>
  <header guid="{985E0969-9D10-40B2-8BDE-EDB7A48AA74A}" dateTime="2024-04-11T09:45:35" maxSheetId="2" userName="БутытоваСГ" r:id="rId679" minRId="9880" maxRId="9922">
    <sheetIdMap count="1">
      <sheetId val="1"/>
    </sheetIdMap>
  </header>
  <header guid="{8AD7B05D-464A-4556-B5D3-3F573F2218A4}" dateTime="2024-04-11T10:00:02" maxSheetId="2" userName="БутытоваСГ" r:id="rId680" minRId="9923" maxRId="9994">
    <sheetIdMap count="1">
      <sheetId val="1"/>
    </sheetIdMap>
  </header>
  <header guid="{8B14237F-1827-43B6-BD75-94DEA0A0E33D}" dateTime="2024-04-11T10:01:48" maxSheetId="2" userName="БутытоваСГ" r:id="rId681" minRId="9997">
    <sheetIdMap count="1">
      <sheetId val="1"/>
    </sheetIdMap>
  </header>
  <header guid="{8A0942C7-1A3F-4CCB-874B-19090A412EF7}" dateTime="2024-04-11T10:05:38" maxSheetId="2" userName="БутытоваСГ" r:id="rId682" minRId="9998" maxRId="10007">
    <sheetIdMap count="1">
      <sheetId val="1"/>
    </sheetIdMap>
  </header>
  <header guid="{7FABFD8E-9C92-4478-8DED-980DE3EE4271}" dateTime="2024-04-11T10:14:15" maxSheetId="2" userName="БутытоваСГ" r:id="rId683" minRId="10008" maxRId="10097">
    <sheetIdMap count="1">
      <sheetId val="1"/>
    </sheetIdMap>
  </header>
  <header guid="{4D295546-66EF-4169-8781-17193425DBE8}" dateTime="2024-04-11T10:20:41" maxSheetId="2" userName="БутытоваСГ" r:id="rId684" minRId="10100" maxRId="10102">
    <sheetIdMap count="1">
      <sheetId val="1"/>
    </sheetIdMap>
  </header>
  <header guid="{05348563-E746-4123-B754-F277FD5690B9}" dateTime="2024-04-11T14:35:30" maxSheetId="2" userName="Пользователь" r:id="rId685" minRId="10103">
    <sheetIdMap count="1">
      <sheetId val="1"/>
    </sheetIdMap>
  </header>
  <header guid="{0DD6E7AD-EDFC-41DB-989D-BA8EF800054E}" dateTime="2024-05-28T16:10:20" maxSheetId="2" userName="БутытоваСГ" r:id="rId686" minRId="10106" maxRId="10179">
    <sheetIdMap count="1">
      <sheetId val="1"/>
    </sheetIdMap>
  </header>
  <header guid="{F06EB056-49FD-4C44-B64E-B54BF659E66F}" dateTime="2024-05-28T16:18:04" maxSheetId="2" userName="БутытоваСГ" r:id="rId687" minRId="10182" maxRId="10203">
    <sheetIdMap count="1">
      <sheetId val="1"/>
    </sheetIdMap>
  </header>
  <header guid="{E8E7A9D5-B018-45A2-9985-29AA6BF03D07}" dateTime="2024-05-28T16:19:12" maxSheetId="2" userName="БутытоваСГ" r:id="rId688" minRId="10204" maxRId="10222">
    <sheetIdMap count="1">
      <sheetId val="1"/>
    </sheetIdMap>
  </header>
  <header guid="{27962ED2-5C4C-4669-95B7-DA412B8328C2}" dateTime="2024-05-28T16:22:37" maxSheetId="2" userName="БутытоваСГ" r:id="rId689" minRId="10223" maxRId="10269">
    <sheetIdMap count="1">
      <sheetId val="1"/>
    </sheetIdMap>
  </header>
  <header guid="{FD5318A4-676F-44AA-B9F7-75515CACC8CD}" dateTime="2024-05-28T16:23:26" maxSheetId="2" userName="БутытоваСГ" r:id="rId690" minRId="10270" maxRId="10272">
    <sheetIdMap count="1">
      <sheetId val="1"/>
    </sheetIdMap>
  </header>
  <header guid="{7A719616-B50F-461D-A99A-C3931957EDDF}" dateTime="2024-05-28T16:31:39" maxSheetId="2" userName="БутытоваСГ" r:id="rId691" minRId="10273" maxRId="10300">
    <sheetIdMap count="1">
      <sheetId val="1"/>
    </sheetIdMap>
  </header>
  <header guid="{8E8B2010-769F-4220-8D59-A1AD8B10F4BD}" dateTime="2024-05-28T16:34:36" maxSheetId="2" userName="БутытоваСГ" r:id="rId692" minRId="10303" maxRId="10324">
    <sheetIdMap count="1">
      <sheetId val="1"/>
    </sheetIdMap>
  </header>
  <header guid="{6A2DDB90-36FC-401F-BA1B-03D39F822054}" dateTime="2024-05-28T16:37:37" maxSheetId="2" userName="БутытоваСГ" r:id="rId693" minRId="10325" maxRId="10346">
    <sheetIdMap count="1">
      <sheetId val="1"/>
    </sheetIdMap>
  </header>
  <header guid="{6DF8588C-98F7-424C-9DF1-052E9AE85D68}" dateTime="2024-05-28T16:39:25" maxSheetId="2" userName="БутытоваСГ" r:id="rId694" minRId="10347" maxRId="10351">
    <sheetIdMap count="1">
      <sheetId val="1"/>
    </sheetIdMap>
  </header>
  <header guid="{BB7B849F-8408-41A3-8596-8AE09902EEF8}" dateTime="2024-05-28T16:47:33" maxSheetId="2" userName="БутытоваСГ" r:id="rId695" minRId="10352" maxRId="10393">
    <sheetIdMap count="1">
      <sheetId val="1"/>
    </sheetIdMap>
  </header>
  <header guid="{B01DB3B4-4972-4915-AF17-A9DF80AE3127}" dateTime="2024-05-28T16:48:45" maxSheetId="2" userName="БутытоваСГ" r:id="rId696" minRId="10394" maxRId="10395">
    <sheetIdMap count="1">
      <sheetId val="1"/>
    </sheetIdMap>
  </header>
  <header guid="{72BEFFDA-FCE2-43D3-9458-425811A585C0}" dateTime="2024-05-28T16:51:29" maxSheetId="2" userName="БутытоваСГ" r:id="rId697" minRId="10396" maxRId="10418">
    <sheetIdMap count="1">
      <sheetId val="1"/>
    </sheetIdMap>
  </header>
  <header guid="{670606FD-3BFA-4E78-99B8-F96F3C459BCE}" dateTime="2024-05-28T16:55:19" maxSheetId="2" userName="БутытоваСГ" r:id="rId698" minRId="10419">
    <sheetIdMap count="1">
      <sheetId val="1"/>
    </sheetIdMap>
  </header>
  <header guid="{8796BCB3-4B6D-4039-88C2-E462F91EFA18}" dateTime="2024-05-29T09:42:03" maxSheetId="2" userName="БутытоваСГ" r:id="rId699" minRId="10420" maxRId="10424">
    <sheetIdMap count="1">
      <sheetId val="1"/>
    </sheetIdMap>
  </header>
  <header guid="{CDB97295-71E5-4F3C-B3E7-0E376C48809B}" dateTime="2024-05-30T09:28:49" maxSheetId="2" userName="БутытоваСГ" r:id="rId700" minRId="10425" maxRId="10432">
    <sheetIdMap count="1">
      <sheetId val="1"/>
    </sheetIdMap>
  </header>
  <header guid="{38E7CF3D-1FFB-486D-B754-36C848DD02AB}" dateTime="2024-05-30T09:33:41" maxSheetId="2" userName="БутытоваСГ" r:id="rId701" minRId="10433" maxRId="10435">
    <sheetIdMap count="1">
      <sheetId val="1"/>
    </sheetIdMap>
  </header>
  <header guid="{45CA57A8-9E27-4710-9B8E-3B6D795219E3}" dateTime="2024-05-30T09:35:46" maxSheetId="2" userName="БутытоваСГ" r:id="rId702" minRId="10436" maxRId="10445">
    <sheetIdMap count="1">
      <sheetId val="1"/>
    </sheetIdMap>
  </header>
  <header guid="{8A92B0BE-23A3-47AB-A0BB-BE08B35B81A4}" dateTime="2024-05-30T10:54:09" maxSheetId="2" userName="Ольга Владимировна" r:id="rId703" minRId="10446" maxRId="10447">
    <sheetIdMap count="1">
      <sheetId val="1"/>
    </sheetIdMap>
  </header>
  <header guid="{F90838E0-55EF-4966-873E-E4FD05099603}" dateTime="2024-05-30T13:53:16" maxSheetId="2" userName="БутытоваСГ" r:id="rId704" minRId="10448" maxRId="10450">
    <sheetIdMap count="1">
      <sheetId val="1"/>
    </sheetIdMap>
  </header>
  <header guid="{0A1C65CA-0D75-4B9F-9626-10FC8C0EA8BD}" dateTime="2024-06-14T09:15:22" maxSheetId="2" userName="Пользователь" r:id="rId705">
    <sheetIdMap count="1">
      <sheetId val="1"/>
    </sheetIdMap>
  </header>
  <header guid="{D28FA39B-E869-4D92-B40C-685236EEFA2D}" dateTime="2024-06-20T16:29:14" maxSheetId="2" userName="Пользователь" r:id="rId706" minRId="10453">
    <sheetIdMap count="1">
      <sheetId val="1"/>
    </sheetIdMap>
  </header>
  <header guid="{739C1880-F866-4413-9940-704710661313}" dateTime="2024-07-19T09:02:26" maxSheetId="2" userName="Ольга Владимировна" r:id="rId707" minRId="10456">
    <sheetIdMap count="1">
      <sheetId val="1"/>
    </sheetIdMap>
  </header>
  <header guid="{B9699EED-2EB5-4F07-94F4-225A8FD940F2}" dateTime="2024-07-23T14:55:41" maxSheetId="2" userName="Ольга Владимировна" r:id="rId708" minRId="10457" maxRId="10907">
    <sheetIdMap count="1">
      <sheetId val="1"/>
    </sheetIdMap>
  </header>
  <header guid="{08466C0C-55FD-43DB-801A-4F0D895000A9}" dateTime="2024-07-23T14:55:53" maxSheetId="2" userName="Ольга Владимировна" r:id="rId709">
    <sheetIdMap count="1">
      <sheetId val="1"/>
    </sheetIdMap>
  </header>
  <header guid="{1FB6931B-553B-406C-A7C8-E7FDB8562936}" dateTime="2024-07-24T13:42:36" maxSheetId="2" userName="Ольга Владимировна" r:id="rId710" minRId="10912" maxRId="10914">
    <sheetIdMap count="1">
      <sheetId val="1"/>
    </sheetIdMap>
  </header>
  <header guid="{F320E56D-1B1D-409D-9560-A4DBD8899269}" dateTime="2024-07-24T16:32:59" maxSheetId="2" userName="Ольга Владимировна" r:id="rId711" minRId="10915">
    <sheetIdMap count="1">
      <sheetId val="1"/>
    </sheetIdMap>
  </header>
  <header guid="{9AA9CBA5-B6D0-43E5-A84E-5A995703BE85}" dateTime="2024-08-12T08:22:43" maxSheetId="2" userName="БутытоваСГ" r:id="rId712" minRId="10916">
    <sheetIdMap count="1">
      <sheetId val="1"/>
    </sheetIdMap>
  </header>
  <header guid="{D27B6AEE-5927-4916-A51D-0A88001EF573}" dateTime="2024-08-12T08:27:35" maxSheetId="2" userName="БутытоваСГ" r:id="rId713" minRId="10917" maxRId="10939">
    <sheetIdMap count="1">
      <sheetId val="1"/>
    </sheetIdMap>
  </header>
  <header guid="{ABF27FC1-8FF4-4BF3-A8AC-0CACD4D00D58}" dateTime="2024-08-12T08:29:06" maxSheetId="2" userName="БутытоваСГ" r:id="rId714" minRId="10940" maxRId="10963">
    <sheetIdMap count="1">
      <sheetId val="1"/>
    </sheetIdMap>
  </header>
  <header guid="{B4779D77-F5D9-4A3E-ABA3-87AFB4DCD8D2}" dateTime="2024-08-12T08:35:34" maxSheetId="2" userName="БутытоваСГ" r:id="rId715" minRId="10964" maxRId="11040">
    <sheetIdMap count="1">
      <sheetId val="1"/>
    </sheetIdMap>
  </header>
  <header guid="{6BB086EA-5FC8-4277-8F7F-7FDD399ED239}" dateTime="2024-08-12T08:41:25" maxSheetId="2" userName="БутытоваСГ" r:id="rId716" minRId="11041" maxRId="11079">
    <sheetIdMap count="1">
      <sheetId val="1"/>
    </sheetIdMap>
  </header>
  <header guid="{0FAF3159-F19D-43D9-96FF-5B87D7998088}" dateTime="2024-08-12T08:53:22" maxSheetId="2" userName="БутытоваСГ" r:id="rId717" minRId="11082" maxRId="11189">
    <sheetIdMap count="1">
      <sheetId val="1"/>
    </sheetIdMap>
  </header>
  <header guid="{37C2EC2F-C4A3-4052-B6B7-1B15CE1ADFE6}" dateTime="2024-08-12T08:57:50" maxSheetId="2" userName="БутытоваСГ" r:id="rId718" minRId="11190" maxRId="11244">
    <sheetIdMap count="1">
      <sheetId val="1"/>
    </sheetIdMap>
  </header>
  <header guid="{C482C78B-1774-48C0-AE55-ED7B6DBD4BEF}" dateTime="2024-08-12T09:01:48" maxSheetId="2" userName="БутытоваСГ" r:id="rId719" minRId="11245" maxRId="11246">
    <sheetIdMap count="1">
      <sheetId val="1"/>
    </sheetIdMap>
  </header>
  <header guid="{F136C172-D345-4B1B-979A-AD6A553E2422}" dateTime="2024-08-12T11:01:32" maxSheetId="2" userName="БутытоваСГ" r:id="rId720" minRId="11247" maxRId="11250">
    <sheetIdMap count="1">
      <sheetId val="1"/>
    </sheetIdMap>
  </header>
  <header guid="{7E19878E-B831-40B8-A9C0-F7092CEB0336}" dateTime="2024-08-12T11:34:20" maxSheetId="2" userName="БутытоваСГ" r:id="rId721" minRId="11251" maxRId="11252">
    <sheetIdMap count="1">
      <sheetId val="1"/>
    </sheetIdMap>
  </header>
  <header guid="{20FBF35F-91CB-4EE3-BE41-C3B7CC316132}" dateTime="2024-08-13T10:55:40" maxSheetId="2" userName="Пользователь" r:id="rId722" minRId="11253">
    <sheetIdMap count="1">
      <sheetId val="1"/>
    </sheetIdMap>
  </header>
  <header guid="{F5463ED2-E7FB-4187-AD50-7F3B00996197}" dateTime="2024-10-17T16:08:53" maxSheetId="2" userName="БутытоваСГ" r:id="rId723" minRId="11254" maxRId="11306">
    <sheetIdMap count="1">
      <sheetId val="1"/>
    </sheetIdMap>
  </header>
  <header guid="{24173031-6BA6-4C90-981A-2907D9533919}" dateTime="2024-10-17T16:36:26" maxSheetId="2" userName="БутытоваСГ" r:id="rId724" minRId="11307" maxRId="11372">
    <sheetIdMap count="1">
      <sheetId val="1"/>
    </sheetIdMap>
  </header>
  <header guid="{A4F5C34C-E8C4-4A00-BDCC-AAE37C74A749}" dateTime="2024-10-17T16:37:42" maxSheetId="2" userName="БутытоваСГ" r:id="rId725" minRId="11373" maxRId="11395">
    <sheetIdMap count="1">
      <sheetId val="1"/>
    </sheetIdMap>
  </header>
  <header guid="{61B6845F-CB00-4812-A8FC-DFD9D66EF434}" dateTime="2024-10-17T16:44:25" maxSheetId="2" userName="БутытоваСГ" r:id="rId726" minRId="11396" maxRId="11434">
    <sheetIdMap count="1">
      <sheetId val="1"/>
    </sheetIdMap>
  </header>
  <header guid="{40A1FEFF-CA35-4046-BBA7-060C82D7B231}" dateTime="2024-10-17T16:45:43" maxSheetId="2" userName="БутытоваСГ" r:id="rId727" minRId="11435" maxRId="11450">
    <sheetIdMap count="1">
      <sheetId val="1"/>
    </sheetIdMap>
  </header>
  <header guid="{CD4CD7D6-42AB-425E-B8D2-D1C9A9F6C3E3}" dateTime="2024-10-17T16:52:55" maxSheetId="2" userName="БутытоваСГ" r:id="rId728" minRId="11451" maxRId="11494">
    <sheetIdMap count="1">
      <sheetId val="1"/>
    </sheetIdMap>
  </header>
  <header guid="{672C3BEA-ECC2-4073-B9D6-D06D0341CE50}" dateTime="2024-10-17T16:55:09" maxSheetId="2" userName="БутытоваСГ" r:id="rId729" minRId="11495" maxRId="11504">
    <sheetIdMap count="1">
      <sheetId val="1"/>
    </sheetIdMap>
  </header>
  <header guid="{48ABE8EC-4C7A-4E5E-85C6-711B04BF46E0}" dateTime="2024-10-17T16:55:34" maxSheetId="2" userName="БутытоваСГ" r:id="rId730" minRId="11505">
    <sheetIdMap count="1">
      <sheetId val="1"/>
    </sheetIdMap>
  </header>
  <header guid="{4D558E4E-EA4F-463B-BBE2-9E583549A54E}" dateTime="2024-10-18T08:14:35" maxSheetId="2" userName="БутытоваСГ" r:id="rId731" minRId="11506" maxRId="11511">
    <sheetIdMap count="1">
      <sheetId val="1"/>
    </sheetIdMap>
  </header>
  <header guid="{72FBFD19-ACBD-4FFC-8558-687EC5CD81B9}" dateTime="2024-10-18T08:15:05" maxSheetId="2" userName="БутытоваСГ" r:id="rId732" minRId="11512">
    <sheetIdMap count="1">
      <sheetId val="1"/>
    </sheetIdMap>
  </header>
  <header guid="{F492D630-4CFB-472A-8DB8-C34054E9F6A8}" dateTime="2024-10-29T15:37:03" maxSheetId="2" userName="БутытоваСГ" r:id="rId733" minRId="11513" maxRId="11544">
    <sheetIdMap count="1">
      <sheetId val="1"/>
    </sheetIdMap>
  </header>
  <header guid="{391CD007-1360-4E2E-84CB-4144CED9BD0C}" dateTime="2024-10-29T15:39:05" maxSheetId="2" userName="БутытоваСГ" r:id="rId734" minRId="11545" maxRId="11553">
    <sheetIdMap count="1">
      <sheetId val="1"/>
    </sheetIdMap>
  </header>
  <header guid="{6332F983-BDD7-4112-953B-6FDC54176371}" dateTime="2024-10-29T15:40:48" maxSheetId="2" userName="БутытоваСГ" r:id="rId735" minRId="11554" maxRId="11556">
    <sheetIdMap count="1">
      <sheetId val="1"/>
    </sheetIdMap>
  </header>
  <header guid="{6BDF5A7C-1E3F-45FB-BF38-5D5319DCDBB7}" dateTime="2024-10-29T15:42:21" maxSheetId="2" userName="БутытоваСГ" r:id="rId736" minRId="11557" maxRId="11569">
    <sheetIdMap count="1">
      <sheetId val="1"/>
    </sheetIdMap>
  </header>
  <header guid="{98ECB999-DC67-4938-8F4E-709BF54A7B41}" dateTime="2024-10-29T15:43:47" maxSheetId="2" userName="БутытоваСГ" r:id="rId737" minRId="11570" maxRId="11572">
    <sheetIdMap count="1">
      <sheetId val="1"/>
    </sheetIdMap>
  </header>
  <header guid="{EE44DA44-7A59-41F5-8740-33F64E8FFDD4}" dateTime="2024-10-29T15:52:46" maxSheetId="2" userName="БутытоваСГ" r:id="rId738" minRId="11573" maxRId="11626">
    <sheetIdMap count="1">
      <sheetId val="1"/>
    </sheetIdMap>
  </header>
  <header guid="{A5FF9E9E-5474-4427-9938-FAA4015DE1AB}" dateTime="2024-10-29T15:55:47" maxSheetId="2" userName="БутытоваСГ" r:id="rId739" minRId="11629">
    <sheetIdMap count="1">
      <sheetId val="1"/>
    </sheetIdMap>
  </header>
  <header guid="{66FC0AD4-957D-4481-8693-59B8150F25B2}" dateTime="2024-10-29T16:00:50" maxSheetId="2" userName="БутытоваСГ" r:id="rId740" minRId="11630" maxRId="11652">
    <sheetIdMap count="1">
      <sheetId val="1"/>
    </sheetIdMap>
  </header>
  <header guid="{CD4B90CB-0251-4937-B175-C981B5026979}" dateTime="2024-10-29T16:04:53" maxSheetId="2" userName="БутытоваСГ" r:id="rId741" minRId="11653">
    <sheetIdMap count="1">
      <sheetId val="1"/>
    </sheetIdMap>
  </header>
  <header guid="{3F9041EF-0B47-44B6-8426-7F607FE2C985}" dateTime="2024-10-29T16:06:43" maxSheetId="2" userName="БутытоваСГ" r:id="rId742" minRId="11654" maxRId="11655">
    <sheetIdMap count="1">
      <sheetId val="1"/>
    </sheetIdMap>
  </header>
  <header guid="{19186761-0D13-4C7D-AC84-A6507F1BA842}" dateTime="2024-10-30T10:24:40" maxSheetId="2" userName="Ольга Владимировна" r:id="rId743" minRId="11656">
    <sheetIdMap count="1">
      <sheetId val="1"/>
    </sheetIdMap>
  </header>
  <header guid="{134236CF-8EBD-4392-AF53-BE2164837815}" dateTime="2024-10-30T10:54:31" maxSheetId="2" userName="Ольга Владимировна" r:id="rId744">
    <sheetIdMap count="1">
      <sheetId val="1"/>
    </sheetIdMap>
  </header>
  <header guid="{46F5B37A-2467-4356-8061-72D2A8212780}" dateTime="2024-11-14T16:05:22" maxSheetId="2" userName="БутытоваСГ" r:id="rId745" minRId="11657" maxRId="11694">
    <sheetIdMap count="1">
      <sheetId val="1"/>
    </sheetIdMap>
  </header>
  <header guid="{3EA80BF6-1C6A-4CBD-80F2-43AF1D176530}" dateTime="2024-11-14T16:22:20" maxSheetId="2" userName="БутытоваСГ" r:id="rId746" minRId="11695" maxRId="11712">
    <sheetIdMap count="1">
      <sheetId val="1"/>
    </sheetIdMap>
  </header>
  <header guid="{BE5166E3-0211-4547-BB7F-668C5FCF028C}" dateTime="2024-11-14T16:24:19" maxSheetId="2" userName="БутытоваСГ" r:id="rId747" minRId="11713" maxRId="11714">
    <sheetIdMap count="1">
      <sheetId val="1"/>
    </sheetIdMap>
  </header>
  <header guid="{2CB245BE-DD8D-4BD2-8CF6-A3DBB6F66E16}" dateTime="2024-11-15T09:36:23" maxSheetId="2" userName="БутытоваСГ" r:id="rId748" minRId="11715" maxRId="11719">
    <sheetIdMap count="1">
      <sheetId val="1"/>
    </sheetIdMap>
  </header>
  <header guid="{326C319F-6079-4D05-A9E9-D28DE01F0A08}" dateTime="2024-11-15T09:38:55" maxSheetId="2" userName="БутытоваСГ" r:id="rId749" minRId="11720" maxRId="11724">
    <sheetIdMap count="1">
      <sheetId val="1"/>
    </sheetIdMap>
  </header>
  <header guid="{FF82BA8B-E609-453E-831E-04F660644086}" dateTime="2024-11-15T09:40:04" maxSheetId="2" userName="БутытоваСГ" r:id="rId750" minRId="11725" maxRId="11726">
    <sheetIdMap count="1">
      <sheetId val="1"/>
    </sheetIdMap>
  </header>
  <header guid="{9801E97B-38D4-4290-B6DC-D7E64A3C4DB7}" dateTime="2024-11-15T09:42:10" maxSheetId="2" userName="БутытоваСГ" r:id="rId751" minRId="11727" maxRId="11728">
    <sheetIdMap count="1">
      <sheetId val="1"/>
    </sheetIdMap>
  </header>
  <header guid="{FDB9E46F-45FB-4B9E-9E94-51ECBDFE0007}" dateTime="2024-11-15T09:47:57" maxSheetId="2" userName="БутытоваСГ" r:id="rId752" minRId="11729" maxRId="11735">
    <sheetIdMap count="1">
      <sheetId val="1"/>
    </sheetIdMap>
  </header>
  <header guid="{263760B5-82FC-4A03-A186-C51E570837C7}" dateTime="2024-11-15T11:00:14" maxSheetId="2" userName="БутытоваСГ" r:id="rId753" minRId="11736" maxRId="11737">
    <sheetIdMap count="1">
      <sheetId val="1"/>
    </sheetIdMap>
  </header>
  <header guid="{8291BEF1-720A-494B-A556-8F4027548565}" dateTime="2024-11-18T09:55:51" maxSheetId="2" userName="Пользователь" r:id="rId754" minRId="11738">
    <sheetIdMap count="1">
      <sheetId val="1"/>
    </sheetIdMap>
  </header>
  <header guid="{DDEE246D-37BE-4CBC-A71A-E2CB67111F07}" dateTime="2024-12-19T19:11:27" maxSheetId="2" userName="БутытоваСГ" r:id="rId755" minRId="11739" maxRId="11783">
    <sheetIdMap count="1">
      <sheetId val="1"/>
    </sheetIdMap>
  </header>
  <header guid="{9AEEF453-38ED-4AE9-AD1A-863A3761A7C3}" dateTime="2024-12-19T19:20:37" maxSheetId="2" userName="БутытоваСГ" r:id="rId756" minRId="11784" maxRId="11829">
    <sheetIdMap count="1">
      <sheetId val="1"/>
    </sheetIdMap>
  </header>
  <header guid="{CBCE0353-9575-4776-AE61-4B1EE1807EA7}" dateTime="2024-12-19T19:22:18" maxSheetId="2" userName="БутытоваСГ" r:id="rId757" minRId="11830" maxRId="11834">
    <sheetIdMap count="1">
      <sheetId val="1"/>
    </sheetIdMap>
  </header>
  <header guid="{265FAA06-7678-4E3F-AE02-5181EC0C1AD6}" dateTime="2024-12-19T19:26:43" maxSheetId="2" userName="БутытоваСГ" r:id="rId758" minRId="11835" maxRId="11854">
    <sheetIdMap count="1">
      <sheetId val="1"/>
    </sheetIdMap>
  </header>
  <header guid="{2ADF9A63-3044-4967-AD5F-02D5B2501673}" dateTime="2024-12-19T19:29:03" maxSheetId="2" userName="БутытоваСГ" r:id="rId759" minRId="11855" maxRId="11861">
    <sheetIdMap count="1">
      <sheetId val="1"/>
    </sheetIdMap>
  </header>
  <header guid="{52846186-3C62-46DE-BBE8-9ABBDB15CD66}" dateTime="2024-12-19T19:29:50" maxSheetId="2" userName="БутытоваСГ" r:id="rId760" minRId="11862">
    <sheetIdMap count="1">
      <sheetId val="1"/>
    </sheetIdMap>
  </header>
  <header guid="{3A2DE70C-9DA7-42B1-B1F3-F0F209A84BC9}" dateTime="2024-12-19T20:12:55" maxSheetId="2" userName="БутытоваСГ" r:id="rId761" minRId="11863" maxRId="11864">
    <sheetIdMap count="1">
      <sheetId val="1"/>
    </sheetIdMap>
  </header>
  <header guid="{570442B7-2B47-4021-9BF4-93134D8FA11A}" dateTime="2024-12-19T20:13:05" maxSheetId="2" userName="БутытоваСГ" r:id="rId762" minRId="11865">
    <sheetIdMap count="1">
      <sheetId val="1"/>
    </sheetIdMap>
  </header>
  <header guid="{C1EDB249-2462-4F84-9E0B-0DE0FD830575}" dateTime="2024-12-19T20:19:05" maxSheetId="2" userName="БутытоваСГ" r:id="rId763" minRId="11866" maxRId="11893">
    <sheetIdMap count="1">
      <sheetId val="1"/>
    </sheetIdMap>
  </header>
  <header guid="{809DF7EC-9664-4B61-B2C6-D464C3985CAC}" dateTime="2024-12-19T20:24:56" maxSheetId="2" userName="БутытоваСГ" r:id="rId764" minRId="11894" maxRId="11897">
    <sheetIdMap count="1">
      <sheetId val="1"/>
    </sheetIdMap>
  </header>
  <header guid="{BA600651-A617-47AA-BFFB-9D82180E73F7}" dateTime="2024-12-27T15:16:43" maxSheetId="2" userName="БутытоваСГ" r:id="rId765" minRId="11898" maxRId="11905">
    <sheetIdMap count="1">
      <sheetId val="1"/>
    </sheetIdMap>
  </header>
  <header guid="{FD8A80E1-728D-4DF3-801E-B4C8344EDB81}" dateTime="2024-12-27T15:19:12" maxSheetId="2" userName="БутытоваСГ" r:id="rId766" minRId="11906" maxRId="11914">
    <sheetIdMap count="1">
      <sheetId val="1"/>
    </sheetIdMap>
  </header>
  <header guid="{5D312550-5446-4A73-B754-E8BEEF2E0244}" dateTime="2024-12-27T15:22:08" maxSheetId="2" userName="БутытоваСГ" r:id="rId767" minRId="11915" maxRId="11925">
    <sheetIdMap count="1">
      <sheetId val="1"/>
    </sheetIdMap>
  </header>
  <header guid="{EBC08399-4517-4CB1-8B90-37FAEBD8518B}" dateTime="2024-12-27T15:23:07" maxSheetId="2" userName="БутытоваСГ" r:id="rId768" minRId="11926" maxRId="11927">
    <sheetIdMap count="1">
      <sheetId val="1"/>
    </sheetIdMap>
  </header>
  <header guid="{0B3EB0EB-A46E-40AC-87A0-6F3ED0E9FDE5}" dateTime="2024-12-27T15:24:36" maxSheetId="2" userName="БутытоваСГ" r:id="rId769" minRId="11928" maxRId="11931">
    <sheetIdMap count="1">
      <sheetId val="1"/>
    </sheetIdMap>
  </header>
  <header guid="{13796826-0E95-4907-9077-55D609CB4DB7}" dateTime="2024-12-27T15:25:46" maxSheetId="2" userName="БутытоваСГ" r:id="rId770" minRId="11932" maxRId="11937">
    <sheetIdMap count="1">
      <sheetId val="1"/>
    </sheetIdMap>
  </header>
  <header guid="{FDDCCE5B-9ACC-4FA9-B0A0-A3CEEFA1673B}" dateTime="2024-12-27T15:28:03" maxSheetId="2" userName="БутытоваСГ" r:id="rId771" minRId="11938" maxRId="11945">
    <sheetIdMap count="1">
      <sheetId val="1"/>
    </sheetIdMap>
  </header>
  <header guid="{3224DD16-F020-4FEF-B4D3-65AA7718B36A}" dateTime="2024-12-27T15:29:40" maxSheetId="2" userName="БутытоваСГ" r:id="rId772" minRId="11946" maxRId="11947">
    <sheetIdMap count="1">
      <sheetId val="1"/>
    </sheetIdMap>
  </header>
  <header guid="{8C19F188-2F43-4764-AF26-0D7A23090777}" dateTime="2024-12-27T15:33:21" maxSheetId="2" userName="БутытоваСГ" r:id="rId773" minRId="11948" maxRId="11957">
    <sheetIdMap count="1">
      <sheetId val="1"/>
    </sheetIdMap>
  </header>
  <header guid="{5A189414-D3F5-4870-8A2C-A118820F68D9}" dateTime="2024-12-27T15:38:08" maxSheetId="2" userName="БутытоваСГ" r:id="rId774" minRId="11958" maxRId="11966">
    <sheetIdMap count="1">
      <sheetId val="1"/>
    </sheetIdMap>
  </header>
  <header guid="{5E0A304E-5C7E-4BDD-92AB-D7EC3EE65141}" dateTime="2024-12-27T15:40:33" maxSheetId="2" userName="БутытоваСГ" r:id="rId775" minRId="11967">
    <sheetIdMap count="1">
      <sheetId val="1"/>
    </sheetIdMap>
  </header>
  <header guid="{5C142443-A613-4926-81D7-7CEA7F0B2939}" dateTime="2024-12-27T15:41:50" maxSheetId="2" userName="БутытоваСГ" r:id="rId776" minRId="11968">
    <sheetIdMap count="1">
      <sheetId val="1"/>
    </sheetIdMap>
  </header>
  <header guid="{32D9D8E7-74CA-45B0-9F1E-7342BF8AEE36}" dateTime="2024-12-28T08:42:33" maxSheetId="2" userName="БутытоваСГ" r:id="rId777" minRId="11969" maxRId="11970">
    <sheetIdMap count="1">
      <sheetId val="1"/>
    </sheetIdMap>
  </header>
  <header guid="{9E49C3B3-7F0A-4CF5-BB3A-991A8F1C3DFC}" dateTime="2024-12-28T08:43:32" maxSheetId="2" userName="БутытоваСГ" r:id="rId778" minRId="11971">
    <sheetIdMap count="1">
      <sheetId val="1"/>
    </sheetIdMap>
  </header>
  <header guid="{52ACF1BE-13D5-43F6-AECE-8BE289FBAE6A}" dateTime="2024-12-28T08:45:16" maxSheetId="2" userName="БутытоваСГ" r:id="rId779" minRId="11972" maxRId="11973">
    <sheetIdMap count="1">
      <sheetId val="1"/>
    </sheetIdMap>
  </header>
  <header guid="{BE1CE30D-AE16-4666-B7A0-49160530A30A}" dateTime="2024-12-28T09:12:39" maxSheetId="2" userName="БутытоваСГ" r:id="rId780" minRId="11974" maxRId="11975">
    <sheetIdMap count="1">
      <sheetId val="1"/>
    </sheetIdMap>
  </header>
  <header guid="{70053AB3-694C-40A6-B896-432255B72F70}" dateTime="2024-12-28T09:15:05" maxSheetId="2" userName="БутытоваСГ" r:id="rId781" minRId="11976">
    <sheetIdMap count="1">
      <sheetId val="1"/>
    </sheetIdMap>
  </header>
  <header guid="{B0BD0AC7-E1DC-497B-973A-CF1AB7979088}" dateTime="2024-12-28T10:28:28" maxSheetId="2" userName="БутытоваСГ" r:id="rId782" minRId="11977" maxRId="11990">
    <sheetIdMap count="1">
      <sheetId val="1"/>
    </sheetIdMap>
  </header>
  <header guid="{A330BDE9-8A52-429C-B741-F1C64AAB4A94}" dateTime="2024-12-28T12:28:43" maxSheetId="2" userName="БутытоваСГ" r:id="rId783" minRId="11991" maxRId="11993">
    <sheetIdMap count="1">
      <sheetId val="1"/>
    </sheetIdMap>
  </header>
  <header guid="{3BCC628F-C32F-403F-A0EB-6A177DA04757}" dateTime="2024-12-28T13:04:25" maxSheetId="2" userName="БутытоваСГ" r:id="rId784" minRId="11994" maxRId="11995">
    <sheetIdMap count="1">
      <sheetId val="1"/>
    </sheetIdMap>
  </header>
  <header guid="{095EA8C3-7BC0-465E-B245-A0B6DE99E95A}" dateTime="2024-12-28T15:20:34" maxSheetId="2" userName="Пользователь" r:id="rId785" minRId="11996" maxRId="11998">
    <sheetIdMap count="1">
      <sheetId val="1"/>
    </sheetIdMap>
  </header>
  <header guid="{BEA42622-3520-441D-88A3-F682E74342DB}" dateTime="2024-12-28T15:21:31" maxSheetId="2" userName="Пользователь" r:id="rId786" minRId="11999">
    <sheetIdMap count="1">
      <sheetId val="1"/>
    </sheetIdMap>
  </header>
  <header guid="{EC927C7A-873A-442B-9FB2-9633C8F64D56}" dateTime="2024-12-28T15:40:53" maxSheetId="2" userName="Пользователь" r:id="rId787" minRId="12000" maxRId="12001">
    <sheetIdMap count="1">
      <sheetId val="1"/>
    </sheetIdMap>
  </header>
  <header guid="{365593DB-EDBB-4DD7-875B-1D8396D3783F}" dateTime="2024-12-28T15:43:53" maxSheetId="2" userName="Пользователь" r:id="rId788" minRId="12004" maxRId="12005">
    <sheetIdMap count="1">
      <sheetId val="1"/>
    </sheetIdMap>
  </header>
  <header guid="{7DCCFB82-3737-42A1-89E8-03AC70B00C94}" dateTime="2024-12-28T16:21:08" maxSheetId="2" userName="Пользователь" r:id="rId789" minRId="12006" maxRId="12023">
    <sheetIdMap count="1">
      <sheetId val="1"/>
    </sheetIdMap>
  </header>
  <header guid="{41EB789F-0285-4C8C-88F1-DCBE571D4D33}" dateTime="2024-12-28T16:27:36" maxSheetId="2" userName="Пользователь" r:id="rId790" minRId="12024" maxRId="12029">
    <sheetIdMap count="1">
      <sheetId val="1"/>
    </sheetIdMap>
  </header>
  <header guid="{03BA96A1-CF94-43CF-BAC4-D45FC58549D3}" dateTime="2024-12-28T16:28:49" maxSheetId="2" userName="Пользователь" r:id="rId791" minRId="12030">
    <sheetIdMap count="1">
      <sheetId val="1"/>
    </sheetIdMap>
  </header>
  <header guid="{BA4C7F37-3A0C-47DC-9810-DED6897EAA12}" dateTime="2024-12-28T16:30:55" maxSheetId="2" userName="Пользователь" r:id="rId792" minRId="12031">
    <sheetIdMap count="1">
      <sheetId val="1"/>
    </sheetIdMap>
  </header>
  <header guid="{59FA54CC-FA52-4324-A139-AEB7811D0DC6}" dateTime="2024-12-28T16:39:00" maxSheetId="2" userName="Пользователь" r:id="rId793" minRId="12032" maxRId="12037">
    <sheetIdMap count="1">
      <sheetId val="1"/>
    </sheetIdMap>
  </header>
  <header guid="{27274553-F309-4650-A45B-9FDBB6AA8D12}" dateTime="2024-12-28T16:46:35" maxSheetId="2" userName="Пользователь" r:id="rId794" minRId="12038" maxRId="12048">
    <sheetIdMap count="1">
      <sheetId val="1"/>
    </sheetIdMap>
  </header>
  <header guid="{2CBAA254-5E2E-4AC9-958D-84B16C85A2F1}" dateTime="2024-12-28T16:47:19" maxSheetId="2" userName="Пользователь" r:id="rId795" minRId="12049">
    <sheetIdMap count="1">
      <sheetId val="1"/>
    </sheetIdMap>
  </header>
  <header guid="{36755544-042F-4A8D-BF96-D686D690C806}" dateTime="2024-12-28T16:51:09" maxSheetId="2" userName="Пользователь" r:id="rId796" minRId="12050" maxRId="12056">
    <sheetIdMap count="1">
      <sheetId val="1"/>
    </sheetIdMap>
  </header>
  <header guid="{C5A03DAF-6BBF-4FB5-9F09-7A7DCF4C6AA8}" dateTime="2025-01-10T11:22:24" maxSheetId="2" userName="БутытоваСГ" r:id="rId797" minRId="12057" maxRId="12074">
    <sheetIdMap count="1">
      <sheetId val="1"/>
    </sheetIdMap>
  </header>
  <header guid="{8858AD3F-4C5B-412A-8270-12D051238CE7}" dateTime="2025-01-10T11:34:32" maxSheetId="2" userName="БутытоваСГ" r:id="rId798" minRId="12075" maxRId="12086">
    <sheetIdMap count="1">
      <sheetId val="1"/>
    </sheetIdMap>
  </header>
  <header guid="{CAF90873-908E-4946-90E5-89145DCEF17D}" dateTime="2025-01-10T11:38:07" maxSheetId="2" userName="БутытоваСГ" r:id="rId799" minRId="12087" maxRId="12090">
    <sheetIdMap count="1">
      <sheetId val="1"/>
    </sheetIdMap>
  </header>
  <header guid="{7A17D9ED-0CDA-4503-B934-55097534412F}" dateTime="2025-01-10T11:39:08" maxSheetId="2" userName="БутытоваСГ" r:id="rId800" minRId="12091">
    <sheetIdMap count="1">
      <sheetId val="1"/>
    </sheetIdMap>
  </header>
  <header guid="{A0EECAA0-1568-465C-A2D5-16051077B5F5}" dateTime="2025-01-10T11:44:22" maxSheetId="2" userName="БутытоваСГ" r:id="rId801" minRId="12092">
    <sheetIdMap count="1">
      <sheetId val="1"/>
    </sheetIdMap>
  </header>
  <header guid="{279E5B84-6855-4D5A-8331-1F36CDAF8C83}" dateTime="2025-01-10T11:48:45" maxSheetId="2" userName="БутытоваСГ" r:id="rId802" minRId="12093">
    <sheetIdMap count="1">
      <sheetId val="1"/>
    </sheetIdMap>
  </header>
  <header guid="{5913972A-661D-4817-BBBD-41F27C705A12}" dateTime="2025-01-10T14:09:26" maxSheetId="2" userName="Ольга Владимировна" r:id="rId803" minRId="12094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12094" sId="1" odxf="1">
    <oc r="F3" t="inlineStr">
      <is>
        <t>от "15" ноября 2024    № 5</t>
      </is>
    </oc>
    <nc r="F3" t="inlineStr">
      <is>
        <t>от "___" декабря 2024  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53" sId="1" numFmtId="4">
    <oc r="F431">
      <v>739.4</v>
    </oc>
    <nc r="F431">
      <v>729.4</v>
    </nc>
  </rcc>
  <rcc rId="9454" sId="1" numFmtId="4">
    <oc r="F432">
      <v>223.3</v>
    </oc>
    <nc r="F432">
      <v>220.3</v>
    </nc>
  </rcc>
  <rcc rId="9455" sId="1" numFmtId="4">
    <oc r="F434">
      <v>0</v>
    </oc>
    <nc r="F434">
      <v>77.662099999999995</v>
    </nc>
  </rcc>
  <rcc rId="9456" sId="1" numFmtId="4">
    <oc r="F435">
      <v>0</v>
    </oc>
    <nc r="F435">
      <v>23.453900000000001</v>
    </nc>
  </rcc>
  <rrc rId="9457" sId="1" ref="A435:XFD435" action="insertRow"/>
  <rfmt sheetId="1" sqref="A435" start="0" length="0">
    <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dxf>
  </rfmt>
  <rcc rId="9458" sId="1">
    <nc r="B435" t="inlineStr">
      <is>
        <t>07</t>
      </is>
    </nc>
  </rcc>
  <rcc rId="9459" sId="1">
    <nc r="C435" t="inlineStr">
      <is>
        <t>09</t>
      </is>
    </nc>
  </rcc>
  <rcc rId="9460" sId="1">
    <nc r="D435" t="inlineStr">
      <is>
        <t>10501 83040</t>
      </is>
    </nc>
  </rcc>
  <rcc rId="9461" sId="1">
    <nc r="E435" t="inlineStr">
      <is>
        <t>112</t>
      </is>
    </nc>
  </rcc>
  <rcc rId="9462" sId="1" numFmtId="4">
    <nc r="F435">
      <v>13</v>
    </nc>
  </rcc>
  <rcc rId="9463" sId="1">
    <oc r="F433">
      <f>SUM(F434:F442)</f>
    </oc>
    <nc r="F433">
      <f>SUM(F434:F442)</f>
    </nc>
  </rcc>
  <rcc rId="9464" sId="1" odxf="1" dxf="1">
    <nc r="A435" t="inlineStr">
      <is>
        <t>Иные выплаты персоналу учреждений, за исключением фонда оплаты труда</t>
      </is>
    </nc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27" sId="1" numFmtId="4">
    <oc r="F280">
      <v>1098.83215</v>
    </oc>
    <nc r="F280">
      <v>1128.2750000000001</v>
    </nc>
  </rcc>
  <rcc rId="11728" sId="1" numFmtId="4">
    <oc r="F282">
      <v>319.68979999999999</v>
    </oc>
    <nc r="F282">
      <v>334.57324</v>
    </nc>
  </rcc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29" sId="1" numFmtId="4">
    <oc r="F203">
      <v>14994.069949999999</v>
    </oc>
    <nc r="F203">
      <v>15065.26995</v>
    </nc>
  </rcc>
  <rcc rId="11730" sId="1" numFmtId="4">
    <oc r="F83">
      <v>7786.7635700000001</v>
    </oc>
    <nc r="F83">
      <v>7243.0509400000001</v>
    </nc>
  </rcc>
  <rcc rId="11731" sId="1" numFmtId="4">
    <oc r="F85">
      <v>2337.1214199999999</v>
    </oc>
    <nc r="F85">
      <v>2191.9650799999999</v>
    </nc>
  </rcc>
  <rcc rId="11732" sId="1" numFmtId="4">
    <oc r="F59">
      <v>7243.0509400000001</v>
    </oc>
    <nc r="F59">
      <v>8301.1741700000002</v>
    </nc>
  </rcc>
  <rfmt sheetId="1" sqref="F67" start="0" length="2147483647">
    <dxf>
      <font>
        <i/>
      </font>
    </dxf>
  </rfmt>
  <rcc rId="11733" sId="1">
    <oc r="F64">
      <f>SUM(F65:F66)</f>
    </oc>
    <nc r="F64">
      <f>SUM(F65:F66)</f>
    </nc>
  </rcc>
  <rcc rId="11734" sId="1" numFmtId="4">
    <oc r="F60">
      <v>73.200800000000001</v>
    </oc>
    <nc r="F60">
      <v>2448.2574599999998</v>
    </nc>
  </rcc>
  <rcc rId="11735" sId="1" numFmtId="4">
    <oc r="F61">
      <v>2191.9650799999999</v>
    </oc>
    <nc r="F61">
      <v>8.8000000000000007</v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6" sId="1" numFmtId="4">
    <oc r="F286">
      <v>233.2</v>
    </oc>
    <nc r="F286">
      <v>253.2</v>
    </nc>
  </rcc>
  <rcc rId="11737" sId="1" numFmtId="4">
    <oc r="F183">
      <v>2679.3281400000001</v>
    </oc>
    <nc r="F183">
      <v>2659.3281400000001</v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8" sId="1">
    <oc r="F3" t="inlineStr">
      <is>
        <t>от "___" ноября  2024    № ___</t>
      </is>
    </oc>
    <nc r="F3" t="inlineStr">
      <is>
        <t>от "15" ноября 2024    № 5</t>
      </is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39" sId="1" numFmtId="4">
    <oc r="F31">
      <v>1064.3579</v>
    </oc>
    <nc r="F31">
      <v>1297.40146</v>
    </nc>
  </rcc>
  <rcc rId="11740" sId="1" numFmtId="4">
    <oc r="F32">
      <v>272.06405000000001</v>
    </oc>
    <nc r="F32">
      <v>254.60253</v>
    </nc>
  </rcc>
  <rcc rId="11741" sId="1" numFmtId="4">
    <oc r="F36">
      <v>64.5</v>
    </oc>
    <nc r="F36">
      <v>64.043700000000001</v>
    </nc>
  </rcc>
  <rcc rId="11742" sId="1" numFmtId="4">
    <oc r="F37">
      <v>19.5</v>
    </oc>
    <nc r="F37">
      <v>19.956299999999999</v>
    </nc>
  </rcc>
  <rcc rId="11743" sId="1" numFmtId="4">
    <oc r="F43">
      <v>1752.6325999999999</v>
    </oc>
    <nc r="F43">
      <v>1932.64249</v>
    </nc>
  </rcc>
  <rcc rId="11744" sId="1" numFmtId="4">
    <oc r="F44">
      <v>69.634399999999999</v>
    </oc>
    <nc r="F44">
      <v>72.734399999999994</v>
    </nc>
  </rcc>
  <rcc rId="11745" sId="1" numFmtId="4">
    <oc r="F45">
      <v>471.68484000000001</v>
    </oc>
    <nc r="F45">
      <v>576.37224000000003</v>
    </nc>
  </rcc>
  <rcc rId="11746" sId="1" numFmtId="4">
    <oc r="F46">
      <v>33.799999999999997</v>
    </oc>
    <nc r="F46">
      <v>32.61354</v>
    </nc>
  </rcc>
  <rcc rId="11747" sId="1" numFmtId="4">
    <oc r="F47">
      <v>554.66729999999995</v>
    </oc>
    <nc r="F47">
      <v>586.66729999999995</v>
    </nc>
  </rcc>
  <rcc rId="11748" sId="1" numFmtId="4">
    <oc r="F49">
      <v>2775.7016699999999</v>
    </oc>
    <nc r="F49">
      <v>2728.2486699999999</v>
    </nc>
  </rcc>
  <rcc rId="11749" sId="1" numFmtId="4">
    <oc r="F51">
      <v>671.96507999999994</v>
    </oc>
    <nc r="F51">
      <v>690.25782000000004</v>
    </nc>
  </rcc>
  <rfmt sheetId="1" sqref="F59" start="0" length="0">
    <dxf>
      <fill>
        <patternFill patternType="solid">
          <bgColor theme="0"/>
        </patternFill>
      </fill>
    </dxf>
  </rfmt>
  <rfmt sheetId="1" sqref="F60" start="0" length="0">
    <dxf>
      <fill>
        <patternFill patternType="solid">
          <bgColor theme="0"/>
        </patternFill>
      </fill>
    </dxf>
  </rfmt>
  <rfmt sheetId="1" sqref="F61" start="0" length="0">
    <dxf>
      <fill>
        <patternFill patternType="solid">
          <bgColor theme="0"/>
        </patternFill>
      </fill>
    </dxf>
  </rfmt>
  <rcc rId="11750" sId="1" numFmtId="4">
    <oc r="F62">
      <v>337.64100000000002</v>
    </oc>
    <nc r="F62">
      <v>321.08499999999998</v>
    </nc>
  </rcc>
  <rcc rId="11751" sId="1" numFmtId="4">
    <oc r="F68">
      <v>5298.5</v>
    </oc>
    <nc r="F68">
      <v>4802.0715300000002</v>
    </nc>
  </rcc>
  <rcc rId="11752" sId="1" numFmtId="4">
    <oc r="F69">
      <v>1345.1262899999999</v>
    </oc>
    <nc r="F69">
      <v>1415.35131</v>
    </nc>
  </rcc>
  <rcc rId="11753" sId="1" numFmtId="4">
    <oc r="F83">
      <v>7243.0509400000001</v>
    </oc>
    <nc r="F83">
      <v>7880.7805799999996</v>
    </nc>
  </rcc>
  <rcc rId="11754" sId="1" numFmtId="4">
    <oc r="F84">
      <v>73.200800000000001</v>
    </oc>
    <nc r="F84">
      <v>61.98</v>
    </nc>
  </rcc>
  <rcc rId="11755" sId="1" numFmtId="4">
    <oc r="F85">
      <v>2191.9650799999999</v>
    </oc>
    <nc r="F85">
      <v>2313.9518899999998</v>
    </nc>
  </rcc>
  <rcc rId="11756" sId="1" numFmtId="4">
    <oc r="F86">
      <v>1080.1880000000001</v>
    </oc>
    <nc r="F86">
      <v>1054.7339999999999</v>
    </nc>
  </rcc>
  <rcc rId="11757" sId="1" numFmtId="4">
    <oc r="F87">
      <v>330.19369999999998</v>
    </oc>
    <nc r="F87">
      <v>256.52017999999998</v>
    </nc>
  </rcc>
  <rcc rId="11758" sId="1" numFmtId="4">
    <oc r="F90">
      <v>5254.0400099999997</v>
    </oc>
    <nc r="F90">
      <v>4729.4512000000004</v>
    </nc>
  </rcc>
  <rcc rId="11759" sId="1" numFmtId="4">
    <oc r="F91">
      <v>1586.0409</v>
    </oc>
    <nc r="F91">
      <v>1511.5955300000001</v>
    </nc>
  </rcc>
  <rcc rId="11760" sId="1" numFmtId="4">
    <oc r="F92">
      <v>867.62800000000004</v>
    </oc>
    <nc r="F92">
      <v>923.62800000000004</v>
    </nc>
  </rcc>
  <rcc rId="11761" sId="1" numFmtId="4">
    <oc r="F93">
      <v>132.21700000000001</v>
    </oc>
    <nc r="F93">
      <v>188.78899999999999</v>
    </nc>
  </rcc>
  <rcc rId="11762" sId="1" numFmtId="4">
    <oc r="F102">
      <v>122</v>
    </oc>
    <nc r="F102">
      <v>0</v>
    </nc>
  </rcc>
  <rcc rId="11763" sId="1" numFmtId="4">
    <oc r="F134">
      <v>232.1</v>
    </oc>
    <nc r="F134">
      <v>229.834</v>
    </nc>
  </rcc>
  <rcc rId="11764" sId="1" numFmtId="4">
    <oc r="F135">
      <v>65</v>
    </oc>
    <nc r="F135">
      <v>71.402850000000001</v>
    </nc>
  </rcc>
  <rcc rId="11765" sId="1" numFmtId="4">
    <oc r="F137">
      <v>3248.9</v>
    </oc>
    <nc r="F137">
      <v>3270.6698299999998</v>
    </nc>
  </rcc>
  <rcc rId="11766" sId="1" numFmtId="4">
    <oc r="F138">
      <v>659.93431999999996</v>
    </oc>
    <nc r="F138">
      <v>983.88707999999997</v>
    </nc>
  </rcc>
  <rcc rId="11767" sId="1" numFmtId="4">
    <oc r="F141">
      <v>854.5</v>
    </oc>
    <nc r="F141">
      <v>814</v>
    </nc>
  </rcc>
  <rcc rId="11768" sId="1" numFmtId="4">
    <oc r="F157">
      <v>408.2</v>
    </oc>
    <nc r="F157">
      <v>449.00544000000002</v>
    </nc>
  </rcc>
  <rcc rId="11769" sId="1" numFmtId="4">
    <oc r="F158">
      <v>123.28</v>
    </oc>
    <nc r="F158">
      <v>134.65675999999999</v>
    </nc>
  </rcc>
  <rcc rId="11770" sId="1" numFmtId="4">
    <oc r="F172">
      <v>4</v>
    </oc>
    <nc r="F172"/>
  </rcc>
  <rrc rId="11771" sId="1" ref="A172:XFD172" action="deleteRow">
    <rfmt sheetId="1" xfDxf="1" sqref="A172:XFD172" start="0" length="0">
      <dxf>
        <font>
          <name val="Times New Roman CYR"/>
          <family val="1"/>
        </font>
        <alignment wrapText="1"/>
      </dxf>
    </rfmt>
    <rcc rId="0" sId="1" dxf="1">
      <nc r="A172" t="inlineStr">
        <is>
          <t>Иные выплаты персоналу, за исключением фонда оплаты труда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2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2" t="inlineStr">
        <is>
          <t>99900 73110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2" t="inlineStr">
        <is>
          <t>122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7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772" sId="1" numFmtId="4">
    <oc r="F173">
      <v>40.6</v>
    </oc>
    <nc r="F173">
      <v>39.03105</v>
    </nc>
  </rcc>
  <rcc rId="11773" sId="1" numFmtId="4">
    <oc r="F174">
      <v>92.9</v>
    </oc>
    <nc r="F174">
      <v>98.468950000000007</v>
    </nc>
  </rcc>
  <rcc rId="11774" sId="1" numFmtId="4">
    <oc r="F182">
      <v>2659.3281400000001</v>
    </oc>
    <nc r="F182">
      <v>2771.81041</v>
    </nc>
  </rcc>
  <rcc rId="11775" sId="1" numFmtId="4">
    <oc r="F183">
      <v>147.46288000000001</v>
    </oc>
    <nc r="F183">
      <v>188.34433000000001</v>
    </nc>
  </rcc>
  <rcc rId="11776" sId="1" numFmtId="4">
    <oc r="F185">
      <v>1887.4755</v>
    </oc>
    <nc r="F185">
      <v>1892.4891500000001</v>
    </nc>
  </rcc>
  <rrc rId="11777" sId="1" ref="A190:XFD190" action="insertRow"/>
  <rcc rId="11778" sId="1">
    <nc r="B190" t="inlineStr">
      <is>
        <t>01</t>
      </is>
    </nc>
  </rcc>
  <rcc rId="11779" sId="1">
    <nc r="C190" t="inlineStr">
      <is>
        <t>13</t>
      </is>
    </nc>
  </rcc>
  <rcc rId="11780" sId="1">
    <nc r="D190" t="inlineStr">
      <is>
        <t>99900 83210</t>
      </is>
    </nc>
  </rcc>
  <rcc rId="11781" sId="1">
    <nc r="E190" t="inlineStr">
      <is>
        <t>622</t>
      </is>
    </nc>
  </rcc>
  <rcc rId="11782" sId="1" numFmtId="4">
    <nc r="F190">
      <v>1600</v>
    </nc>
  </rcc>
  <rcc rId="11783" sId="1">
    <oc r="F188">
      <f>F189</f>
    </oc>
    <nc r="F188">
      <f>SUM(F189:F190)</f>
    </nc>
  </rcc>
  <rfmt sheetId="1" sqref="A190">
    <dxf>
      <fill>
        <patternFill patternType="solid">
          <bgColor rgb="FFFFFF00"/>
        </patternFill>
      </fill>
    </dxf>
  </rfmt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84" sId="1" numFmtId="4">
    <oc r="F192">
      <v>2517.45739</v>
    </oc>
    <nc r="F192">
      <v>2512.6573899999999</v>
    </nc>
  </rcc>
  <rcc rId="11785" sId="1" numFmtId="4">
    <oc r="F193">
      <v>718.29276000000004</v>
    </oc>
    <nc r="F193">
      <v>716.84276</v>
    </nc>
  </rcc>
  <rcc rId="11786" sId="1" numFmtId="4">
    <oc r="F199">
      <v>10313.54307</v>
    </oc>
    <nc r="F199">
      <v>10104.996730000001</v>
    </nc>
  </rcc>
  <rcc rId="11787" sId="1" numFmtId="4">
    <oc r="F200">
      <v>1221.19</v>
    </oc>
    <nc r="F200">
      <v>1263.0909999999999</v>
    </nc>
  </rcc>
  <rcc rId="11788" sId="1" numFmtId="4">
    <oc r="F201">
      <v>2656.89642</v>
    </oc>
    <nc r="F201">
      <v>3816.0869499999999</v>
    </nc>
  </rcc>
  <rcc rId="11789" sId="1" numFmtId="4">
    <oc r="F202">
      <v>1178.9839999999999</v>
    </oc>
    <nc r="F202">
      <v>1186.2844</v>
    </nc>
  </rcc>
  <rcc rId="11790" sId="1" numFmtId="4">
    <oc r="F203">
      <v>15065.26995</v>
    </oc>
    <nc r="F203">
      <v>15582.684450000001</v>
    </nc>
  </rcc>
  <rcc rId="11791" sId="1" numFmtId="4">
    <oc r="F204">
      <v>2550</v>
    </oc>
    <nc r="F204">
      <v>3050</v>
    </nc>
  </rcc>
  <rcc rId="11792" sId="1" numFmtId="4">
    <oc r="F205">
      <v>4.2114000000000003</v>
    </oc>
    <nc r="F205">
      <v>11.50733</v>
    </nc>
  </rcc>
  <rcc rId="11793" sId="1" numFmtId="4">
    <oc r="F209">
      <v>328</v>
    </oc>
    <nc r="F209">
      <v>449</v>
    </nc>
  </rcc>
  <rcc rId="11794" sId="1" numFmtId="4">
    <oc r="F220">
      <v>9803.5225399999999</v>
    </oc>
    <nc r="F220">
      <v>10216.61117</v>
    </nc>
  </rcc>
  <rcc rId="11795" sId="1" numFmtId="4">
    <oc r="F221">
      <v>2461.7876999999999</v>
    </oc>
    <nc r="F221">
      <v>2600.10925</v>
    </nc>
  </rcc>
  <rcc rId="11796" sId="1" numFmtId="4">
    <oc r="F222">
      <v>1100</v>
    </oc>
    <nc r="F222">
      <v>1099.58023</v>
    </nc>
  </rcc>
  <rrc rId="11797" sId="1" ref="A229:XFD229" action="insertRow"/>
  <rcc rId="11798" sId="1">
    <nc r="B229" t="inlineStr">
      <is>
        <t>03</t>
      </is>
    </nc>
  </rcc>
  <rcc rId="11799" sId="1">
    <nc r="C229" t="inlineStr">
      <is>
        <t>10</t>
      </is>
    </nc>
  </rcc>
  <rcc rId="11800" sId="1">
    <nc r="D229" t="inlineStr">
      <is>
        <t>18001 S4820</t>
      </is>
    </nc>
  </rcc>
  <rcc rId="11801" sId="1">
    <nc r="E229" t="inlineStr">
      <is>
        <t>622</t>
      </is>
    </nc>
  </rcc>
  <rcc rId="11802" sId="1" numFmtId="4">
    <nc r="F229">
      <v>10230.000029999999</v>
    </nc>
  </rcc>
  <rfmt sheetId="1" sqref="A229">
    <dxf>
      <fill>
        <patternFill patternType="solid">
          <bgColor rgb="FFFFFF00"/>
        </patternFill>
      </fill>
    </dxf>
  </rfmt>
  <rcc rId="11803" sId="1">
    <oc r="F227">
      <f>F228</f>
    </oc>
    <nc r="F227">
      <f>SUM(F228:F229)</f>
    </nc>
  </rcc>
  <rcc rId="11804" sId="1" numFmtId="4">
    <oc r="F250">
      <v>100</v>
    </oc>
    <nc r="F250">
      <v>70</v>
    </nc>
  </rcc>
  <rcc rId="11805" sId="1" numFmtId="4">
    <oc r="F275">
      <v>3353.3182900000002</v>
    </oc>
    <nc r="F275">
      <v>2859.3389999999999</v>
    </nc>
  </rcc>
  <rcc rId="11806" sId="1" numFmtId="4">
    <oc r="F272">
      <v>38.631</v>
    </oc>
    <nc r="F272">
      <v>32.941690000000001</v>
    </nc>
  </rcc>
  <rcc rId="11807" sId="1" numFmtId="4">
    <oc r="F273">
      <v>11.666550000000001</v>
    </oc>
    <nc r="F273">
      <v>9.9483999999999995</v>
    </nc>
  </rcc>
  <rcc rId="11808" sId="1" numFmtId="4">
    <oc r="F286">
      <v>102.565</v>
    </oc>
    <nc r="F286">
      <v>129.34971999999999</v>
    </nc>
  </rcc>
  <rcc rId="11809" sId="1" numFmtId="4">
    <oc r="F287">
      <v>253.2</v>
    </oc>
    <nc r="F287">
      <v>293.28269999999998</v>
    </nc>
  </rcc>
  <rcc rId="11810" sId="1" numFmtId="4">
    <oc r="F295">
      <v>1007.15715</v>
    </oc>
    <nc r="F295">
      <v>976.02044000000001</v>
    </nc>
  </rcc>
  <rcc rId="11811" sId="1" numFmtId="4">
    <oc r="F296">
      <v>235.85005000000001</v>
    </oc>
    <nc r="F296">
      <v>268.51692000000003</v>
    </nc>
  </rcc>
  <rcc rId="11812" sId="1" numFmtId="4">
    <oc r="F308">
      <v>15681.804190000001</v>
    </oc>
    <nc r="F308">
      <v>16689.422190000001</v>
    </nc>
  </rcc>
  <rcc rId="11813" sId="1" numFmtId="4">
    <oc r="F310">
      <v>159793.82</v>
    </oc>
    <nc r="F310">
      <v>128628.552</v>
    </nc>
  </rcc>
  <rcc rId="11814" sId="1" numFmtId="4">
    <oc r="F377">
      <v>2858</v>
    </oc>
    <nc r="F377">
      <v>2143</v>
    </nc>
  </rcc>
  <rcc rId="11815" sId="1" numFmtId="4">
    <oc r="F384">
      <v>11235.25268</v>
    </oc>
    <nc r="F384">
      <v>9145.3608600000007</v>
    </nc>
  </rcc>
  <rcc rId="11816" sId="1" numFmtId="4">
    <oc r="F386">
      <v>2565.3890200000001</v>
    </oc>
    <nc r="F386">
      <v>5327.2808400000004</v>
    </nc>
  </rcc>
  <rcc rId="11817" sId="1" numFmtId="4">
    <oc r="F412">
      <v>146454.79999999999</v>
    </oc>
    <nc r="F412">
      <v>149461.5</v>
    </nc>
  </rcc>
  <rcc rId="11818" sId="1" numFmtId="4">
    <oc r="F416">
      <v>459</v>
    </oc>
    <nc r="F416">
      <v>428</v>
    </nc>
  </rcc>
  <rcc rId="11819" sId="1" numFmtId="4">
    <oc r="F418">
      <v>36541.061289999998</v>
    </oc>
    <nc r="F418">
      <v>41536.808140000001</v>
    </nc>
  </rcc>
  <rcc rId="11820" sId="1" numFmtId="4">
    <oc r="F421">
      <v>99287.510250000007</v>
    </oc>
    <nc r="F421">
      <v>100359.51783</v>
    </nc>
  </rcc>
  <rcc rId="11821" sId="1" numFmtId="4">
    <oc r="F423">
      <v>586.1</v>
    </oc>
    <nc r="F423"/>
  </rcc>
  <rrc rId="11822" sId="1" ref="A422:XFD422" action="deleteRow">
    <undo index="65535" exp="ref" v="1" dr="F422" r="F410" sId="1"/>
    <rfmt sheetId="1" xfDxf="1" sqref="A422:XFD422" start="0" length="0">
      <dxf>
        <font>
          <name val="Times New Roman CYR"/>
          <family val="1"/>
        </font>
        <alignment wrapText="1"/>
      </dxf>
    </rfmt>
    <rcc rId="0" sId="1" dxf="1">
      <nc r="A422" t="inlineStr">
        <is>
  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2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2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2" t="inlineStr">
        <is>
          <t>10101 S4760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422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422">
        <f>F423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823" sId="1" ref="A422:XFD422" action="deleteRow">
    <rfmt sheetId="1" xfDxf="1" sqref="A422:XFD422" start="0" length="0">
      <dxf>
        <font>
          <name val="Times New Roman CYR"/>
          <family val="1"/>
        </font>
        <alignment wrapText="1"/>
      </dxf>
    </rfmt>
    <rcc rId="0" sId="1" dxf="1">
      <nc r="A422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22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22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22" t="inlineStr">
        <is>
          <t>10101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22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4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824" sId="1">
    <oc r="F410">
      <f>F411+F413+F417+F420+F415+#REF!</f>
    </oc>
    <nc r="F410">
      <f>F411+F413+F417+F420+F415</f>
    </nc>
  </rcc>
  <rcc rId="11825" sId="1" numFmtId="4">
    <oc r="F430">
      <v>300594.09999999998</v>
    </oc>
    <nc r="F430">
      <v>318454</v>
    </nc>
  </rcc>
  <rcc rId="11826" sId="1" numFmtId="4">
    <oc r="F432">
      <v>5565.8</v>
    </oc>
    <nc r="F432">
      <v>5374.4</v>
    </nc>
  </rcc>
  <rcc rId="11827" sId="1" numFmtId="4">
    <oc r="F436">
      <v>84875.495209999994</v>
    </oc>
    <nc r="F436">
      <v>80090.531959999993</v>
    </nc>
  </rcc>
  <rcc rId="11828" sId="1" numFmtId="4">
    <oc r="F445">
      <v>155159.76816000001</v>
    </oc>
    <nc r="F445">
      <v>155723.55815999999</v>
    </nc>
  </rcc>
  <rcc rId="11829" sId="1" numFmtId="4">
    <oc r="F449">
      <v>1570.722</v>
    </oc>
    <nc r="F449">
      <v>526.39200000000005</v>
    </nc>
  </rcc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30" sId="1" numFmtId="4">
    <oc r="F467">
      <v>9334.1760900000008</v>
    </oc>
    <nc r="F467">
      <v>8971.2270900000003</v>
    </nc>
  </rcc>
  <rcc rId="11831" sId="1" numFmtId="4">
    <oc r="F480">
      <v>3848.0329999999999</v>
    </oc>
    <nc r="F480">
      <v>4100.7891499999996</v>
    </nc>
  </rcc>
  <rcc rId="11832" sId="1" numFmtId="4">
    <oc r="F481">
      <v>9167.3243500000008</v>
    </oc>
    <nc r="F481">
      <v>9864.2848799999992</v>
    </nc>
  </rcc>
  <rcc rId="11833" sId="1" numFmtId="4">
    <oc r="F487">
      <v>9700</v>
    </oc>
    <nc r="F487">
      <v>9396.7500799999998</v>
    </nc>
  </rcc>
  <rcc rId="11834" sId="1" numFmtId="4">
    <oc r="F488">
      <v>19800</v>
    </oc>
    <nc r="F488">
      <v>20016.37443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35" sId="1" numFmtId="4">
    <oc r="F519">
      <v>4821.7939999999999</v>
    </oc>
    <nc r="F519">
      <v>4801.7939999999999</v>
    </nc>
  </rcc>
  <rcc rId="11836" sId="1" numFmtId="4">
    <oc r="F533">
      <f>65.045+5.76974</f>
    </oc>
    <nc r="F533">
      <v>70.50752</v>
    </nc>
  </rcc>
  <rcc rId="11837" sId="1" numFmtId="4">
    <oc r="F534">
      <f>19.6428+1.74246</f>
    </oc>
    <nc r="F534">
      <v>21.292480000000001</v>
    </nc>
  </rcc>
  <rcc rId="11838" sId="1" numFmtId="4">
    <oc r="F538">
      <v>83.5</v>
    </oc>
    <nc r="F538">
      <v>80.599999999999994</v>
    </nc>
  </rcc>
  <rcc rId="11839" sId="1" numFmtId="4">
    <oc r="F541">
      <v>220.3</v>
    </oc>
    <nc r="F541">
      <v>232.31017</v>
    </nc>
  </rcc>
  <rcc rId="11840" sId="1" numFmtId="4">
    <oc r="F543">
      <v>124.08067</v>
    </oc>
    <nc r="F543">
      <v>122.75181000000001</v>
    </nc>
  </rcc>
  <rcc rId="11841" sId="1" numFmtId="4">
    <oc r="F544">
      <v>13</v>
    </oc>
    <nc r="F544">
      <v>16.644020000000001</v>
    </nc>
  </rcc>
  <rcc rId="11842" sId="1" numFmtId="4">
    <oc r="F545">
      <v>6.9353300000000004</v>
    </oc>
    <nc r="F545">
      <v>840.18097999999998</v>
    </nc>
  </rcc>
  <rcc rId="11843" sId="1" numFmtId="4">
    <oc r="F546">
      <v>1610.76668</v>
    </oc>
    <nc r="F546">
      <v>1769.82972</v>
    </nc>
  </rcc>
  <rcc rId="11844" sId="1" numFmtId="4">
    <oc r="F547">
      <v>5391.80098</v>
    </oc>
    <nc r="F547">
      <v>5865.3656099999998</v>
    </nc>
  </rcc>
  <rcc rId="11845" sId="1" numFmtId="4">
    <oc r="F548">
      <v>903.14926000000003</v>
    </oc>
    <nc r="F548">
      <v>934.55548999999996</v>
    </nc>
  </rcc>
  <rcc rId="11846" sId="1" numFmtId="4">
    <oc r="F550">
      <f>19.7+10.1</f>
    </oc>
    <nc r="F550">
      <v>17.05</v>
    </nc>
  </rcc>
  <rcc rId="11847" sId="1" numFmtId="4">
    <oc r="F551">
      <v>36.787140000000001</v>
    </oc>
    <nc r="F551">
      <v>26.808</v>
    </nc>
  </rcc>
  <rcc rId="11848" sId="1" numFmtId="4">
    <oc r="F554">
      <v>34441.261700000003</v>
    </oc>
    <nc r="F554">
      <v>34157.535250000001</v>
    </nc>
  </rcc>
  <rcc rId="11849" sId="1" numFmtId="4">
    <oc r="F555">
      <v>10379.681930000001</v>
    </oc>
    <nc r="F555">
      <v>9499.5401099999999</v>
    </nc>
  </rcc>
  <rcc rId="11850" sId="1" numFmtId="4">
    <oc r="F556">
      <v>131.13829999999999</v>
    </oc>
    <nc r="F556">
      <v>289.17469</v>
    </nc>
  </rcc>
  <rcc rId="11851" sId="1" numFmtId="4">
    <oc r="F557">
      <v>50.91807</v>
    </oc>
    <nc r="F557">
      <v>71.617859999999993</v>
    </nc>
  </rcc>
  <rcc rId="11852" sId="1" numFmtId="4">
    <oc r="F559">
      <v>170.6</v>
    </oc>
    <nc r="F559">
      <v>82.27825</v>
    </nc>
  </rcc>
  <rcc rId="11853" sId="1" numFmtId="4">
    <oc r="F560">
      <v>13.2</v>
    </oc>
    <nc r="F560">
      <v>0</v>
    </nc>
  </rcc>
  <rrc rId="11854" sId="1" ref="A560:XFD560" action="deleteRow">
    <undo index="65535" exp="area" dr="F559:F560" r="F558" sId="1"/>
    <rfmt sheetId="1" xfDxf="1" sqref="A560:XFD560" start="0" length="0">
      <dxf>
        <font>
          <name val="Times New Roman CYR"/>
          <family val="1"/>
        </font>
        <alignment wrapText="1"/>
      </dxf>
    </rfmt>
    <rcc rId="0" sId="1" dxf="1">
      <nc r="A560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0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0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0" t="inlineStr">
        <is>
          <t>10501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0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560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55" sId="1" numFmtId="4">
    <oc r="F692">
      <v>1780.1865600000001</v>
    </oc>
    <nc r="F692">
      <v>1734.4839999999999</v>
    </nc>
  </rcc>
  <rcc rId="11856" sId="1" numFmtId="4">
    <oc r="F693">
      <v>322.04343999999998</v>
    </oc>
    <nc r="F693">
      <v>427.97672999999998</v>
    </nc>
  </rcc>
  <rcc rId="11857" sId="1" numFmtId="4">
    <oc r="F705">
      <v>21</v>
    </oc>
    <nc r="F705">
      <v>40.948999999999998</v>
    </nc>
  </rcc>
  <rcc rId="11858" sId="1" numFmtId="4">
    <oc r="F706">
      <v>49.1</v>
    </oc>
    <nc r="F706">
      <v>29.151</v>
    </nc>
  </rcc>
  <rcc rId="11859" sId="1" numFmtId="4">
    <oc r="F729">
      <v>1726.39141</v>
    </oc>
    <nc r="F729">
      <v>1140.2262700000001</v>
    </nc>
  </rcc>
  <rcc rId="11860" sId="1" numFmtId="4">
    <oc r="F730">
      <v>674.26</v>
    </oc>
    <nc r="F730">
      <v>774.26</v>
    </nc>
  </rcc>
  <rcc rId="11861" sId="1" numFmtId="4">
    <oc r="F801">
      <v>40154.13121</v>
    </oc>
    <nc r="F801">
      <v>40954.13121</v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2" sId="1" numFmtId="4">
    <oc r="F820">
      <v>2561575.9227700001</v>
    </oc>
    <nc r="F820">
      <v>2570870.1167799998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11656" sId="1" odxf="1">
    <oc r="F3" t="inlineStr">
      <is>
        <t>от "08" августа 2024    № 344</t>
      </is>
    </oc>
    <nc r="F3" t="inlineStr">
      <is>
        <t>от "___" ноября  2024    № 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0915" sId="1">
    <oc r="E548" t="inlineStr">
      <is>
        <t>621</t>
      </is>
    </oc>
    <nc r="E548" t="inlineStr">
      <is>
        <t>611</t>
      </is>
    </nc>
  </rcc>
</revisions>
</file>

<file path=xl/revisions/revisionLog1101.xml><?xml version="1.0" encoding="utf-8"?>
<revisions xmlns="http://schemas.openxmlformats.org/spreadsheetml/2006/main" xmlns:r="http://schemas.openxmlformats.org/officeDocument/2006/relationships">
  <rrc rId="9853" sId="1" ref="A1:XFD4" action="insertRow"/>
  <rcv guid="{46268BFF-7767-41AD-8DD2-9220C9E060B5}" action="delete"/>
  <rdn rId="0" localSheetId="1" customView="1" name="Z_46268BFF_7767_41AD_8DD2_9220C9E060B5_.wvu.PrintArea" hidden="1" oldHidden="1">
    <formula>функцион.структура!$A$1:$F$640</formula>
    <oldFormula>функцион.структура!$A$5:$F$640</oldFormula>
  </rdn>
  <rdn rId="0" localSheetId="1" customView="1" name="Z_46268BFF_7767_41AD_8DD2_9220C9E060B5_.wvu.FilterData" hidden="1" oldHidden="1">
    <formula>функцион.структура!$A$17:$F$647</formula>
    <oldFormula>функцион.структура!$A$17:$F$647</oldFormula>
  </rdn>
  <rcv guid="{46268BFF-7767-41AD-8DD2-9220C9E060B5}" action="add"/>
</revisions>
</file>

<file path=xl/revisions/revisionLog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5" sId="1" numFmtId="4">
    <oc r="F437">
      <f>275.4+700.4</f>
    </oc>
    <nc r="F437">
      <v>1006.3776</v>
    </nc>
  </rcc>
  <rcc rId="9466" sId="1" numFmtId="4">
    <oc r="F438">
      <v>3019.6</v>
    </oc>
    <nc r="F438">
      <v>2989.0124000000001</v>
    </nc>
  </rcc>
  <rcc rId="9467" sId="1" numFmtId="4">
    <oc r="F439">
      <v>907.8</v>
    </oc>
    <nc r="F439">
      <v>907.81</v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>
  <rfmt sheetId="1" sqref="F99">
    <dxf>
      <fill>
        <patternFill>
          <bgColor rgb="FFFFFF00"/>
        </patternFill>
      </fill>
    </dxf>
  </rfmt>
  <rfmt sheetId="1" sqref="F166">
    <dxf>
      <fill>
        <patternFill>
          <bgColor rgb="FFFFFF00"/>
        </patternFill>
      </fill>
    </dxf>
  </rfmt>
  <rfmt sheetId="1" sqref="F194:F195">
    <dxf>
      <fill>
        <patternFill patternType="solid">
          <bgColor rgb="FFFFFF00"/>
        </patternFill>
      </fill>
    </dxf>
  </rfmt>
  <rfmt sheetId="1" sqref="F283">
    <dxf>
      <fill>
        <patternFill>
          <bgColor rgb="FFFFFF00"/>
        </patternFill>
      </fill>
    </dxf>
  </rfmt>
  <rcc rId="10912" sId="1" numFmtId="4">
    <oc r="F365">
      <v>200</v>
    </oc>
    <nc r="F365">
      <v>0</v>
    </nc>
  </rcc>
  <rcc rId="10913" sId="1" numFmtId="4">
    <oc r="F473">
      <v>13640.19</v>
    </oc>
    <nc r="F473">
      <v>13640.190500000001</v>
    </nc>
  </rcc>
  <rcc rId="10914" sId="1" numFmtId="4">
    <oc r="F694">
      <v>13421</v>
    </oc>
    <nc r="F694">
      <v>13421.9</v>
    </nc>
  </rcc>
</revisions>
</file>

<file path=xl/revisions/revisionLog1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3" sId="1" odxf="1" dxf="1">
    <nc r="A229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>
          <bgColor rgb="FFFFFF00"/>
        </patternFill>
      </fill>
    </odxf>
    <ndxf>
      <font>
        <color indexed="8"/>
        <name val="Times New Roman"/>
        <family val="1"/>
      </font>
      <fill>
        <patternFill>
          <bgColor indexed="65"/>
        </patternFill>
      </fill>
    </ndxf>
  </rcc>
  <rcc rId="11864" sId="1" odxf="1" dxf="1">
    <nc r="A190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>
          <bgColor rgb="FFFFFF00"/>
        </patternFill>
      </fill>
      <alignment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vertical="center"/>
    </ndxf>
  </rcc>
</revisions>
</file>

<file path=xl/revisions/revisionLog1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5" sId="1" numFmtId="4">
    <oc r="F182">
      <v>2771.81041</v>
    </oc>
    <nc r="F182">
      <v>3379.5904</v>
    </nc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66" sId="1" numFmtId="4">
    <oc r="F588">
      <v>4615.3109999999997</v>
    </oc>
    <nc r="F588">
      <v>4906.6208299999998</v>
    </nc>
  </rcc>
  <rcc rId="11867" sId="1" numFmtId="4">
    <oc r="F599">
      <v>1900</v>
    </oc>
    <nc r="F599">
      <v>1933.29917</v>
    </nc>
  </rcc>
  <rcc rId="11868" sId="1" numFmtId="4">
    <oc r="F603">
      <v>7529.15</v>
    </oc>
    <nc r="F603">
      <v>7838.99</v>
    </nc>
  </rcc>
  <rcc rId="11869" sId="1" numFmtId="4">
    <oc r="F614">
      <v>2900</v>
    </oc>
    <nc r="F614">
      <v>2940.4</v>
    </nc>
  </rcc>
  <rcc rId="11870" sId="1" numFmtId="4">
    <oc r="F647">
      <v>725</v>
    </oc>
    <nc r="F647">
      <v>645.14643000000001</v>
    </nc>
  </rcc>
  <rcc rId="11871" sId="1" numFmtId="4">
    <oc r="F648">
      <v>210.81899999999999</v>
    </oc>
    <nc r="F648">
      <v>189.42031</v>
    </nc>
  </rcc>
  <rcc rId="11872" sId="1" numFmtId="4">
    <oc r="F651">
      <v>126.21299999999999</v>
    </oc>
    <nc r="F651">
      <v>147.71299999999999</v>
    </nc>
  </rcc>
  <rcc rId="11873" sId="1" numFmtId="4">
    <oc r="F652">
      <v>1973.94886</v>
    </oc>
    <nc r="F652">
      <v>2075.1912200000002</v>
    </nc>
  </rcc>
  <rcc rId="11874" sId="1" numFmtId="4">
    <oc r="F653">
      <v>205.98699999999999</v>
    </oc>
    <nc r="F653">
      <v>173.97612000000001</v>
    </nc>
  </rcc>
  <rcc rId="11875" sId="1" numFmtId="4">
    <oc r="F654">
      <v>565.76459999999997</v>
    </oc>
    <nc r="F654">
      <v>576.27548000000002</v>
    </nc>
  </rcc>
  <rrc rId="11876" sId="1" ref="A658:XFD658" action="deleteRow">
    <undo index="65535" exp="area" dr="F657:F658" r="F656" sId="1"/>
    <rfmt sheetId="1" xfDxf="1" sqref="A658:XFD658" start="0" length="0">
      <dxf>
        <font>
          <name val="Times New Roman CYR"/>
          <family val="1"/>
        </font>
        <alignment wrapText="1"/>
      </dxf>
    </rfmt>
    <rcc rId="0" sId="1" dxf="1">
      <nc r="A658" t="inlineStr">
        <is>
          <t>Взносы по обязательному социальному страхованию на выплаты по оплате труда работников и иные выплаты работникам  учреждений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8" t="inlineStr">
        <is>
          <t>08402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8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58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877" sId="1" numFmtId="4">
    <oc r="F659">
      <v>4231.3110200000001</v>
    </oc>
    <nc r="F659">
      <v>4065.4090700000002</v>
    </nc>
  </rcc>
  <rcc rId="11878" sId="1" numFmtId="4">
    <oc r="F660">
      <v>984.14685999999995</v>
    </oc>
    <nc r="F660">
      <v>1150.04881</v>
    </nc>
  </rcc>
  <rcc rId="11879" sId="1" numFmtId="4">
    <oc r="F728">
      <v>1140.2262700000001</v>
    </oc>
    <nc r="F728">
      <v>726.39140999999995</v>
    </nc>
  </rcc>
  <rcc rId="11880" sId="1" numFmtId="4">
    <oc r="F733">
      <v>3113.1208900000001</v>
    </oc>
    <nc r="F733">
      <v>3132.02889</v>
    </nc>
  </rcc>
  <rcc rId="11881" sId="1" numFmtId="4">
    <oc r="F734">
      <v>940.17911000000004</v>
    </oc>
    <nc r="F734">
      <v>960.20560999999998</v>
    </nc>
  </rcc>
  <rcc rId="11882" sId="1" numFmtId="4">
    <oc r="F737">
      <v>30</v>
    </oc>
    <nc r="F737">
      <v>40</v>
    </nc>
  </rcc>
  <rcc rId="11883" sId="1" numFmtId="4">
    <oc r="F743">
      <v>20968.354179999998</v>
    </oc>
    <nc r="F743">
      <v>21404.519319999999</v>
    </nc>
  </rcc>
  <rcc rId="11884" sId="1" numFmtId="4">
    <oc r="F752">
      <v>13370.8</v>
    </oc>
    <nc r="F752">
      <v>13308.25231</v>
    </nc>
  </rcc>
  <rcc rId="11885" sId="1" numFmtId="4">
    <oc r="F765">
      <v>2071.1</v>
    </oc>
    <nc r="F765">
      <v>1967.6381200000001</v>
    </nc>
  </rcc>
  <rcc rId="11886" sId="1" numFmtId="4">
    <oc r="F766">
      <v>638.36677999999995</v>
    </oc>
    <nc r="F766">
      <v>632.33857</v>
    </nc>
  </rcc>
  <rcc rId="11887" sId="1" numFmtId="4">
    <oc r="F767">
      <f>15+114</f>
    </oc>
    <nc r="F767">
      <v>89.263999999999996</v>
    </nc>
  </rcc>
  <rcc rId="11888" sId="1" numFmtId="4">
    <oc r="F768">
      <v>416.37702000000002</v>
    </oc>
    <nc r="F768">
      <v>427.62</v>
    </nc>
  </rcc>
  <rcc rId="11889" sId="1" numFmtId="4">
    <oc r="F769">
      <v>4</v>
    </oc>
    <nc r="F769">
      <v>3.2831800000000002</v>
    </nc>
  </rcc>
  <rcc rId="11890" sId="1" numFmtId="4">
    <oc r="F771">
      <v>1486</v>
    </oc>
    <nc r="F771">
      <v>1477.4409900000001</v>
    </nc>
  </rcc>
  <rcc rId="11891" sId="1" numFmtId="4">
    <oc r="F772">
      <v>380.4</v>
    </oc>
    <nc r="F772">
      <v>377.80752999999999</v>
    </nc>
  </rcc>
  <rrc rId="11892" sId="1" ref="A773:XFD773" action="deleteRow">
    <undo index="65535" exp="ref" v="1" dr="F773" r="F770" sId="1"/>
    <rfmt sheetId="1" xfDxf="1" sqref="A773:XFD773" start="0" length="0">
      <dxf>
        <font>
          <name val="Times New Roman CYR"/>
          <family val="1"/>
        </font>
        <alignment wrapText="1"/>
      </dxf>
    </rfmt>
    <rcc rId="0" sId="1" dxf="1">
      <nc r="A773" t="inlineStr">
        <is>
          <t>Фонд оплаты труда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73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73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73" t="inlineStr">
        <is>
          <t>09401 S4760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73" t="inlineStr">
        <is>
          <t>121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73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J7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K773" start="0" length="0">
      <dxf>
        <font>
          <i/>
          <name val="Times New Roman"/>
          <family val="1"/>
        </font>
        <numFmt numFmtId="30" formatCode="@"/>
        <alignment horizontal="center" vertical="center"/>
      </dxf>
    </rfmt>
    <rfmt sheetId="1" sqref="L773" start="0" length="0">
      <dxf>
        <font>
          <i/>
          <name val="Times New Roman"/>
          <family val="1"/>
        </font>
        <numFmt numFmtId="30" formatCode="@"/>
        <alignment horizontal="center" vertical="center"/>
      </dxf>
    </rfmt>
    <rfmt sheetId="1" sqref="M773" start="0" length="0">
      <dxf>
        <font>
          <name val="Times New Roman"/>
          <family val="1"/>
        </font>
        <numFmt numFmtId="30" formatCode="@"/>
        <alignment horizontal="center" vertical="center"/>
      </dxf>
    </rfmt>
    <rfmt sheetId="1" sqref="N773" start="0" length="0">
      <dxf>
        <font>
          <name val="Times New Roman"/>
          <family val="1"/>
        </font>
        <numFmt numFmtId="30" formatCode="@"/>
        <alignment horizontal="center" vertical="center"/>
      </dxf>
    </rfmt>
  </rrc>
  <rcc rId="11893" sId="1">
    <oc r="F770">
      <f>F771+F772+#REF!+F773</f>
    </oc>
    <nc r="F770">
      <f>F771+F772+F773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94" sId="1" numFmtId="4">
    <oc r="F648">
      <v>189.42031</v>
    </oc>
    <nc r="F648">
      <v>189.43020999999999</v>
    </nc>
  </rcc>
  <rcc rId="11895" sId="1" numFmtId="4">
    <oc r="F182">
      <v>3379.5904</v>
    </oc>
    <nc r="F182">
      <v>3571.7615700000001</v>
    </nc>
  </rcc>
  <rcc rId="11896" sId="1" numFmtId="4">
    <oc r="F467">
      <v>8971.2270900000003</v>
    </oc>
    <nc r="F467">
      <v>10501.420690000001</v>
    </nc>
  </rcc>
  <rcc rId="11897" sId="1" numFmtId="4">
    <oc r="F504">
      <v>1885.1095</v>
    </oc>
    <nc r="F504">
      <v>1722.4577999999999</v>
    </nc>
  </rc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8" sId="1" ref="A48:XFD48" action="insertRow"/>
  <rcc rId="11899" sId="1">
    <nc r="B48" t="inlineStr">
      <is>
        <t>01</t>
      </is>
    </nc>
  </rcc>
  <rcc rId="11900" sId="1">
    <nc r="C48" t="inlineStr">
      <is>
        <t>03</t>
      </is>
    </nc>
  </rcc>
  <rcc rId="11901" sId="1">
    <nc r="D48" t="inlineStr">
      <is>
        <t>99900 81020</t>
      </is>
    </nc>
  </rcc>
  <rcc rId="11902" sId="1">
    <nc r="E48" t="inlineStr">
      <is>
        <t>853</t>
      </is>
    </nc>
  </rcc>
  <rcc rId="11903" sId="1" numFmtId="4">
    <nc r="F48">
      <v>0.25</v>
    </nc>
  </rcc>
  <rcc rId="11904" sId="1">
    <oc r="F42">
      <f>SUM(F43:F47)</f>
    </oc>
    <nc r="F42">
      <f>SUM(F43:F48)</f>
    </nc>
  </rcc>
  <rcc rId="11905" sId="1" odxf="1" dxf="1">
    <nc r="A48" t="inlineStr">
      <is>
        <t>Уплата иных платежей</t>
      </is>
    </nc>
    <ndxf>
      <border outline="0">
        <left/>
      </border>
    </ndxf>
  </rcc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06" sId="1" numFmtId="4">
    <oc r="F60">
      <v>8301.1741700000002</v>
    </oc>
    <nc r="F60">
      <v>8501.1741700000002</v>
    </nc>
  </rcc>
  <rcc rId="11907" sId="1" numFmtId="4">
    <oc r="F69">
      <v>4802.0715300000002</v>
    </oc>
    <nc r="F69">
      <v>4669.1172100000003</v>
    </nc>
  </rcc>
  <rcc rId="11908" sId="1" numFmtId="4">
    <oc r="F84">
      <v>7880.7805799999996</v>
    </oc>
    <nc r="F84">
      <v>8111.6425799999997</v>
    </nc>
  </rcc>
  <rcc rId="11909" sId="1" numFmtId="4">
    <oc r="F86">
      <v>2313.9518899999998</v>
    </oc>
    <nc r="F86">
      <v>2433.9518899999998</v>
    </nc>
  </rcc>
  <rcc rId="11910" sId="1" numFmtId="4">
    <oc r="F91">
      <v>4729.4512000000004</v>
    </oc>
    <nc r="F91">
      <v>4791.3591999999999</v>
    </nc>
  </rcc>
  <rcc rId="11911" sId="1" numFmtId="4">
    <oc r="F92">
      <v>1511.5955300000001</v>
    </oc>
    <nc r="F92">
      <v>1480.01207</v>
    </nc>
  </rcc>
  <rcc rId="11912" sId="1" numFmtId="4">
    <oc r="F94">
      <v>188.78899999999999</v>
    </oc>
    <nc r="F94">
      <v>213.78899999999999</v>
    </nc>
  </rcc>
  <rcc rId="11913" sId="1" numFmtId="4">
    <oc r="F138">
      <v>3270.6698299999998</v>
    </oc>
    <nc r="F138">
      <v>3271.59762</v>
    </nc>
  </rcc>
  <rcc rId="11914" sId="1" numFmtId="4">
    <oc r="F139">
      <v>983.88707999999997</v>
    </oc>
    <nc r="F139">
      <v>982.95929000000001</v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15" sId="1" numFmtId="4">
    <oc r="F158">
      <v>449.00544000000002</v>
    </oc>
    <nc r="F158">
      <v>475.00544000000002</v>
    </nc>
  </rcc>
  <rcc rId="11916" sId="1" numFmtId="4">
    <oc r="F159">
      <v>134.65675999999999</v>
    </oc>
    <nc r="F159">
      <v>172.85676000000001</v>
    </nc>
  </rcc>
  <rcc rId="11917" sId="1" numFmtId="4">
    <oc r="F172">
      <v>603.79999999999995</v>
    </oc>
    <nc r="F172">
      <v>604.30966000000001</v>
    </nc>
  </rcc>
  <rcc rId="11918" sId="1" numFmtId="4">
    <oc r="F173">
      <v>182.2</v>
    </oc>
    <nc r="F173">
      <v>181.69033999999999</v>
    </nc>
  </rcc>
  <rcc rId="11919" sId="1" numFmtId="4">
    <oc r="F183">
      <v>3571.7615700000001</v>
    </oc>
    <nc r="F183">
      <v>273.93481000000003</v>
    </nc>
  </rcc>
  <rcc rId="11920" sId="1" numFmtId="4">
    <oc r="F190">
      <v>1976.10625</v>
    </oc>
    <nc r="F190">
      <v>2015.16625</v>
    </nc>
  </rcc>
  <rcc rId="11921" sId="1" numFmtId="4">
    <oc r="F193">
      <v>2512.6573899999999</v>
    </oc>
    <nc r="F193">
      <v>2527.6598100000001</v>
    </nc>
  </rcc>
  <rcc rId="11922" sId="1" numFmtId="4">
    <oc r="F200">
      <v>10104.996730000001</v>
    </oc>
    <nc r="F200">
      <v>10454.996730000001</v>
    </nc>
  </rcc>
  <rcc rId="11923" sId="1" numFmtId="4">
    <oc r="F201">
      <v>1263.0909999999999</v>
    </oc>
    <nc r="F201">
      <v>1265.0909999999999</v>
    </nc>
  </rcc>
  <rcc rId="11924" sId="1" numFmtId="4">
    <oc r="F202">
      <v>3816.0869499999999</v>
    </oc>
    <nc r="F202">
      <v>3890.7703099999999</v>
    </nc>
  </rcc>
  <rcc rId="11925" sId="1" numFmtId="4">
    <oc r="F204">
      <v>15582.684450000001</v>
    </oc>
    <nc r="F204">
      <v>15941.542810000001</v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26" sId="1" numFmtId="4">
    <oc r="F221">
      <v>10216.61117</v>
    </oc>
    <nc r="F221">
      <v>10211.713019999999</v>
    </nc>
  </rcc>
  <rcc rId="11927" sId="1" numFmtId="4">
    <oc r="F222">
      <v>2600.10925</v>
    </oc>
    <nc r="F222">
      <v>2723.02657</v>
    </nc>
  </rcc>
</revisions>
</file>

<file path=xl/revisions/revisionLog12.xml><?xml version="1.0" encoding="utf-8"?>
<revisions xmlns="http://schemas.openxmlformats.org/spreadsheetml/2006/main" xmlns:r="http://schemas.openxmlformats.org/officeDocument/2006/relationships">
  <rfmt sheetId="1" sqref="I820">
    <dxf>
      <fill>
        <patternFill patternType="solid">
          <bgColor rgb="FFFFFF00"/>
        </patternFill>
      </fill>
    </dxf>
  </rfmt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28" sId="1" numFmtId="4">
    <oc r="F283">
      <v>50</v>
    </oc>
    <nc r="F283">
      <v>72.5</v>
    </nc>
  </rcc>
  <rcc rId="11929" sId="1" numFmtId="4">
    <oc r="F287">
      <v>129.34971999999999</v>
    </oc>
    <nc r="F287">
      <v>190.50700000000001</v>
    </nc>
  </rcc>
  <rcc rId="11930" sId="1" numFmtId="4">
    <oc r="F296">
      <v>976.02044000000001</v>
    </oc>
    <nc r="F296">
      <v>970.65688</v>
    </nc>
  </rcc>
  <rcc rId="11931" sId="1" numFmtId="4">
    <oc r="F297">
      <v>268.51692000000003</v>
    </oc>
    <nc r="F297">
      <v>289.50623999999999</v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10457" sId="1" numFmtId="4">
    <oc r="F26">
      <v>500</v>
    </oc>
    <nc r="F26">
      <v>114.004</v>
    </nc>
  </rcc>
  <rcc rId="10458" sId="1" numFmtId="4">
    <oc r="F27">
      <v>150</v>
    </oc>
    <nc r="F27">
      <v>0</v>
    </nc>
  </rcc>
  <rrc rId="10459" sId="1" ref="A28:XFD28" action="insertRow"/>
  <rrc rId="10460" sId="1" ref="A28:XFD28" action="insertRow"/>
  <rrc rId="10461" sId="1" ref="A28:XFD28" action="insertRow"/>
  <rcc rId="10462" sId="1" xfDxf="1" dxf="1">
    <nc r="M14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name val="Times New Roman CYR"/>
        <scheme val="none"/>
      </font>
      <alignment wrapText="1" readingOrder="0"/>
    </ndxf>
  </rcc>
  <rfmt sheetId="1" xfDxf="1" sqref="M15" start="0" length="0">
    <dxf>
      <font>
        <name val="Times New Roman CYR"/>
        <scheme val="none"/>
      </font>
      <alignment wrapText="1" readingOrder="0"/>
    </dxf>
  </rfmt>
  <rfmt sheetId="1" xfDxf="1" sqref="M16" start="0" length="0">
    <dxf>
      <font>
        <name val="Times New Roman CYR"/>
        <scheme val="none"/>
      </font>
      <alignment wrapText="1" readingOrder="0"/>
    </dxf>
  </rfmt>
  <rfmt sheetId="1" xfDxf="1" sqref="M17" start="0" length="0">
    <dxf>
      <font>
        <name val="Times New Roman CYR"/>
        <scheme val="none"/>
      </font>
      <alignment wrapText="1" readingOrder="0"/>
    </dxf>
  </rfmt>
  <rfmt sheetId="1" xfDxf="1" sqref="M18" start="0" length="0">
    <dxf>
      <font>
        <name val="Times New Roman CYR"/>
        <scheme val="none"/>
      </font>
      <alignment wrapText="1" readingOrder="0"/>
    </dxf>
  </rfmt>
  <rcc rId="10463" sId="1" xfDxf="1" dxf="1">
    <nc r="A2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scheme val="none"/>
      </font>
      <fill>
        <patternFill patternType="solid"/>
      </fill>
      <alignment horizontal="left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28" start="0" length="2147483647">
    <dxf>
      <font>
        <i/>
      </font>
    </dxf>
  </rfmt>
  <rcc rId="10464" sId="1" odxf="1" dxf="1">
    <nc r="B28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65" sId="1" odxf="1" dxf="1">
    <nc r="C28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D28" start="0" length="0">
    <dxf>
      <font>
        <i/>
        <name val="Times New Roman"/>
        <scheme val="none"/>
      </font>
    </dxf>
  </rfmt>
  <rcc rId="10466" sId="1">
    <nc r="D28" t="inlineStr">
      <is>
        <t>99900 S4760</t>
      </is>
    </nc>
  </rcc>
  <rcc rId="10467" sId="1">
    <nc r="A29" t="inlineStr">
      <is>
        <t>Фонд оплаты труда государственных (муниципальных) органов</t>
      </is>
    </nc>
  </rcc>
  <rcc rId="10468" sId="1">
    <nc r="A30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469" sId="1" odxf="1" dxf="1">
    <nc r="B2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0" sId="1" odxf="1" dxf="1">
    <nc r="C29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1" sId="1" odxf="1" dxf="1">
    <nc r="D2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2" sId="1" odxf="1" dxf="1">
    <nc r="B3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3" sId="1" odxf="1" dxf="1">
    <nc r="C30" t="inlineStr">
      <is>
        <t>02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4" sId="1" odxf="1" dxf="1">
    <nc r="D30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75" sId="1">
    <nc r="E29" t="inlineStr">
      <is>
        <t>121</t>
      </is>
    </nc>
  </rcc>
  <rcc rId="10476" sId="1">
    <nc r="E30" t="inlineStr">
      <is>
        <t>129</t>
      </is>
    </nc>
  </rcc>
  <rcc rId="10477" sId="1" numFmtId="4">
    <nc r="F29">
      <v>615</v>
    </nc>
  </rcc>
  <rcc rId="10478" sId="1" numFmtId="4">
    <nc r="F30">
      <v>185</v>
    </nc>
  </rcc>
  <rcc rId="10479" sId="1">
    <nc r="F28">
      <f>F29+F30</f>
    </nc>
  </rcc>
  <rcc rId="10480" sId="1">
    <oc r="F20">
      <f>F21+F25</f>
    </oc>
    <nc r="F20">
      <f>F21+F25+F28</f>
    </nc>
  </rcc>
  <rcc rId="10481" sId="1" numFmtId="4">
    <oc r="F38">
      <v>1134.0999999999999</v>
    </oc>
    <nc r="F38">
      <v>1518.1</v>
    </nc>
  </rcc>
  <rcc rId="10482" sId="1" numFmtId="4">
    <oc r="F40">
      <v>342.5</v>
    </oc>
    <nc r="F40">
      <v>458.5</v>
    </nc>
  </rcc>
  <rcc rId="10483" sId="1" numFmtId="4">
    <oc r="F42">
      <v>250</v>
    </oc>
    <nc r="F42">
      <v>339.05</v>
    </nc>
  </rcc>
  <rcc rId="10484" sId="1" numFmtId="4">
    <oc r="F44">
      <v>1741.2</v>
    </oc>
    <nc r="F44">
      <v>2141.1999999999998</v>
    </nc>
  </rcc>
  <rcc rId="10485" sId="1" numFmtId="4">
    <oc r="F45">
      <v>150</v>
    </oc>
    <nc r="F45">
      <v>134.4</v>
    </nc>
  </rcc>
  <rcc rId="10486" sId="1" numFmtId="4">
    <oc r="F46">
      <v>525.79999999999995</v>
    </oc>
    <nc r="F46">
      <v>552.35</v>
    </nc>
  </rcc>
  <rcc rId="10487" sId="1" numFmtId="4">
    <oc r="F51">
      <v>8992.2379999999994</v>
    </oc>
    <nc r="F51">
      <v>8232.2379999999994</v>
    </nc>
  </rcc>
  <rcc rId="10488" sId="1" numFmtId="4">
    <oc r="F52">
      <v>2715.3809999999999</v>
    </oc>
    <nc r="F52">
      <v>2475.3809999999999</v>
    </nc>
  </rcc>
  <rcc rId="10489" sId="1" numFmtId="4">
    <oc r="F54">
      <v>272.62099999999998</v>
    </oc>
    <nc r="F54">
      <v>321.08499999999998</v>
    </nc>
  </rcc>
  <rcc rId="10490" sId="1" numFmtId="4">
    <oc r="F57">
      <v>4155.1618200000003</v>
    </oc>
    <nc r="F57">
      <v>1145.7274299999999</v>
    </nc>
  </rcc>
  <rcc rId="10491" sId="1" numFmtId="4">
    <oc r="F58">
      <v>1254.8735099999999</v>
    </oc>
    <nc r="F58">
      <v>454.87351000000001</v>
    </nc>
  </rcc>
  <rrc rId="10492" sId="1" ref="A59:XFD61" action="insertRow"/>
  <rcc rId="10493" sId="1" odxf="1" dxf="1">
    <nc r="A59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494" sId="1" odxf="1" dxf="1">
    <nc r="B59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59" start="0" length="0">
    <dxf>
      <font>
        <i/>
        <name val="Times New Roman"/>
        <scheme val="none"/>
      </font>
    </dxf>
  </rfmt>
  <rcc rId="10495" sId="1" odxf="1" dxf="1">
    <nc r="D59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96" sId="1">
    <nc r="A60" t="inlineStr">
      <is>
        <t>Фонд оплаты труда государственных (муниципальных) органов</t>
      </is>
    </nc>
  </rcc>
  <rcc rId="10497" sId="1" odxf="1" dxf="1">
    <nc r="B60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60" start="0" length="0">
    <dxf>
      <font>
        <i/>
        <name val="Times New Roman"/>
        <scheme val="none"/>
      </font>
    </dxf>
  </rfmt>
  <rcc rId="10498" sId="1" odxf="1" dxf="1">
    <nc r="D60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499" sId="1">
    <nc r="E60" t="inlineStr">
      <is>
        <t>121</t>
      </is>
    </nc>
  </rcc>
  <rcc rId="10500" sId="1">
    <nc r="A6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501" sId="1" odxf="1" dxf="1">
    <nc r="B61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61" start="0" length="0">
    <dxf>
      <font>
        <i/>
        <name val="Times New Roman"/>
        <scheme val="none"/>
      </font>
    </dxf>
  </rfmt>
  <rcc rId="10502" sId="1" odxf="1" dxf="1">
    <nc r="D61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503" sId="1">
    <nc r="E61" t="inlineStr">
      <is>
        <t>129</t>
      </is>
    </nc>
  </rcc>
  <rcc rId="10504" sId="1">
    <nc r="C59" t="inlineStr">
      <is>
        <t>04</t>
      </is>
    </nc>
  </rcc>
  <rcc rId="10505" sId="1">
    <nc r="C60" t="inlineStr">
      <is>
        <t>04</t>
      </is>
    </nc>
  </rcc>
  <rcc rId="10506" sId="1">
    <nc r="C61" t="inlineStr">
      <is>
        <t>04</t>
      </is>
    </nc>
  </rcc>
  <rcc rId="10507" sId="1" numFmtId="4">
    <nc r="F60">
      <v>4225</v>
    </nc>
  </rcc>
  <rcc rId="10508" sId="1" numFmtId="4">
    <nc r="F61">
      <v>1275</v>
    </nc>
  </rcc>
  <rcc rId="10509" sId="1">
    <nc r="F59">
      <f>F60+F61</f>
    </nc>
  </rcc>
  <rcc rId="10510" sId="1">
    <oc r="F48">
      <f>F49+F56</f>
    </oc>
    <nc r="F48">
      <f>F49+F56+F59</f>
    </nc>
  </rcc>
  <rcc rId="10511" sId="1" numFmtId="4">
    <oc r="F75">
      <v>6095.4</v>
    </oc>
    <nc r="F75">
      <v>7485.3999800000001</v>
    </nc>
  </rcc>
  <rcc rId="10512" sId="1" numFmtId="4">
    <oc r="F77">
      <v>1840.8</v>
    </oc>
    <nc r="F77">
      <v>2350.8000000000002</v>
    </nc>
  </rcc>
  <rcc rId="10513" sId="1" numFmtId="4">
    <oc r="F82">
      <v>1943.7</v>
    </oc>
    <nc r="F82">
      <v>2243.7000200000002</v>
    </nc>
  </rcc>
  <rcc rId="10514" sId="1" numFmtId="4">
    <oc r="F87">
      <v>5000</v>
    </oc>
    <nc r="F87">
      <v>5619.4319999999998</v>
    </nc>
  </rcc>
  <rcc rId="10515" sId="1" numFmtId="4">
    <oc r="F91">
      <v>379.5</v>
    </oc>
    <nc r="F91">
      <v>253</v>
    </nc>
  </rcc>
  <rrc rId="10516" sId="1" ref="A115:XFD115" action="insertRow"/>
  <rrc rId="10517" sId="1" ref="A115:XFD116" action="insertRow"/>
  <rrc rId="10518" sId="1" ref="A115:XFD115" action="deleteRow">
    <rfmt sheetId="1" xfDxf="1" sqref="A115:XFD115" start="0" length="0">
      <dxf>
        <font>
          <b/>
          <name val="Times New Roman CYR"/>
          <scheme val="none"/>
        </font>
        <alignment wrapText="1" readingOrder="0"/>
      </dxf>
    </rfmt>
    <rfmt sheetId="1" sqref="A115" start="0" length="0">
      <dxf>
        <font>
          <b val="0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19" sId="1" ref="A115:XFD115" action="deleteRow">
    <rfmt sheetId="1" xfDxf="1" sqref="A115:XFD115" start="0" length="0">
      <dxf>
        <font>
          <b/>
          <name val="Times New Roman CYR"/>
          <scheme val="none"/>
        </font>
        <alignment wrapText="1" readingOrder="0"/>
      </dxf>
    </rfmt>
    <rfmt sheetId="1" sqref="A115" start="0" length="0">
      <dxf>
        <font>
          <b val="0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520" sId="1" ref="A115:XFD115" action="deleteRow">
    <rfmt sheetId="1" xfDxf="1" sqref="A115:XFD115" start="0" length="0">
      <dxf>
        <font>
          <b/>
          <name val="Times New Roman CYR"/>
          <scheme val="none"/>
        </font>
        <alignment wrapText="1" readingOrder="0"/>
      </dxf>
    </rfmt>
    <rfmt sheetId="1" sqref="A115" start="0" length="0">
      <dxf>
        <font>
          <b val="0"/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15" start="0" length="0">
      <dxf>
        <font>
          <b val="0"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15" start="0" length="0">
      <dxf>
        <font>
          <b val="0"/>
          <name val="Times New Roman"/>
          <scheme val="none"/>
        </font>
        <numFmt numFmtId="164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521" sId="1" numFmtId="4">
    <oc r="F148">
      <v>15</v>
    </oc>
    <nc r="F148">
      <v>44.398000000000003</v>
    </nc>
  </rcc>
  <rcc rId="10522" sId="1" numFmtId="4">
    <oc r="F149">
      <v>33.9</v>
    </oc>
    <nc r="F149">
      <v>4.5019999999999998</v>
    </nc>
  </rcc>
  <rcc rId="10523" sId="1" numFmtId="4">
    <oc r="F164">
      <v>72.480729999999994</v>
    </oc>
    <nc r="F164">
      <v>84.73527</v>
    </nc>
  </rcc>
  <rcc rId="10524" sId="1" numFmtId="4">
    <oc r="F166">
      <v>11.896100000000001</v>
    </oc>
    <nc r="F166">
      <v>14.54931</v>
    </nc>
  </rcc>
  <rcc rId="10525" sId="1" numFmtId="4">
    <oc r="F178">
      <v>10683.093000000001</v>
    </oc>
    <nc r="F178">
      <v>9417.893</v>
    </nc>
  </rcc>
  <rcc rId="10526" sId="1" numFmtId="4">
    <oc r="F179">
      <v>839.70299999999997</v>
    </oc>
    <nc r="F179">
      <v>921.12400000000002</v>
    </nc>
  </rcc>
  <rcc rId="10527" sId="1" numFmtId="4">
    <oc r="F180">
      <v>3226.26</v>
    </oc>
    <nc r="F180">
      <v>2878.9466499999999</v>
    </nc>
  </rcc>
  <rcc rId="10528" sId="1" numFmtId="4">
    <oc r="F182">
      <v>8884.7322199999999</v>
    </oc>
    <nc r="F182">
      <v>11001.04169</v>
    </nc>
  </rcc>
  <rcc rId="10529" sId="1" numFmtId="4">
    <oc r="F185">
      <v>2.9</v>
    </oc>
    <nc r="F185">
      <v>7.125</v>
    </nc>
  </rcc>
  <rcc rId="10530" sId="1" numFmtId="4">
    <oc r="F188">
      <v>100.5</v>
    </oc>
    <nc r="F188">
      <v>217</v>
    </nc>
  </rcc>
  <rcc rId="10531" sId="1" numFmtId="4">
    <oc r="F194">
      <v>500</v>
    </oc>
    <nc r="F194">
      <v>177.78989999999999</v>
    </nc>
  </rcc>
  <rrc rId="10532" sId="1" ref="A195:XFD197" action="insertRow"/>
  <rcc rId="10533" sId="1" odxf="1" dxf="1">
    <nc r="A19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</ndxf>
  </rcc>
  <rcc rId="10534" sId="1" odxf="1" dxf="1">
    <nc r="B19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95" start="0" length="0">
    <dxf>
      <font>
        <i/>
        <name val="Times New Roman"/>
        <scheme val="none"/>
      </font>
    </dxf>
  </rfmt>
  <rcc rId="10535" sId="1" odxf="1" dxf="1">
    <nc r="D195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96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cc rId="10536" sId="1" odxf="1" dxf="1">
    <nc r="B19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96" start="0" length="0">
    <dxf>
      <font>
        <i/>
        <name val="Times New Roman"/>
        <scheme val="none"/>
      </font>
    </dxf>
  </rfmt>
  <rcc rId="10537" sId="1" odxf="1" dxf="1">
    <nc r="D196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A197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</dxf>
  </rfmt>
  <rcc rId="10538" sId="1" odxf="1" dxf="1">
    <nc r="B19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97" start="0" length="0">
    <dxf>
      <font>
        <i/>
        <name val="Times New Roman"/>
        <scheme val="none"/>
      </font>
    </dxf>
  </rfmt>
  <rcc rId="10539" sId="1" odxf="1" dxf="1">
    <nc r="D197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540" sId="1">
    <nc r="C195" t="inlineStr">
      <is>
        <t>13</t>
      </is>
    </nc>
  </rcc>
  <rcc rId="10541" sId="1">
    <nc r="C196" t="inlineStr">
      <is>
        <t>13</t>
      </is>
    </nc>
  </rcc>
  <rcc rId="10542" sId="1">
    <nc r="C197" t="inlineStr">
      <is>
        <t>13</t>
      </is>
    </nc>
  </rcc>
  <rcc rId="10543" sId="1">
    <nc r="E196" t="inlineStr">
      <is>
        <t>111</t>
      </is>
    </nc>
  </rcc>
  <rcc rId="10544" sId="1" odxf="1" dxf="1">
    <nc r="A196" t="inlineStr">
      <is>
        <t xml:space="preserve">Фонд оплаты труда учреждений </t>
      </is>
    </nc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cc rId="10545" sId="1">
    <nc r="E197" t="inlineStr">
      <is>
        <t>621</t>
      </is>
    </nc>
  </rcc>
  <rcc rId="10546" sId="1" odxf="1" dxf="1">
    <nc r="A197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font>
        <color indexed="8"/>
        <name val="Times New Roman"/>
        <scheme val="none"/>
      </font>
      <fill>
        <patternFill patternType="none"/>
      </fill>
      <alignment vertical="top" readingOrder="0"/>
    </ndxf>
  </rcc>
  <rcc rId="10547" sId="1" numFmtId="4">
    <nc r="F196">
      <v>7715.4</v>
    </nc>
  </rcc>
  <rcc rId="10548" sId="1" numFmtId="4">
    <nc r="F197">
      <v>1100</v>
    </nc>
  </rcc>
  <rcc rId="10549" sId="1">
    <nc r="F195">
      <f>F196+F197</f>
    </nc>
  </rcc>
  <rcc rId="10550" sId="1">
    <oc r="F141">
      <f>F142+F145+F150+F156+F176+F198+F161+F187+F189+F168</f>
    </oc>
    <nc r="F141">
      <f>F142+F145+F150+F156+F176+F198+F161+F187+F189+F168+F195</f>
    </nc>
  </rcc>
  <rcc rId="10551" sId="1">
    <nc r="G99">
      <v>20</v>
    </nc>
  </rcc>
  <rcc rId="10552" sId="1" numFmtId="4">
    <oc r="F99">
      <v>207</v>
    </oc>
    <nc r="F99">
      <f>174.3+20</f>
    </nc>
  </rcc>
  <rcc rId="10553" sId="1" numFmtId="4">
    <oc r="F119">
      <v>4778.6000000000004</v>
    </oc>
    <nc r="F119">
      <v>3844.6</v>
    </nc>
  </rcc>
  <rcc rId="10554" sId="1" numFmtId="4">
    <oc r="F120">
      <v>16.5</v>
    </oc>
    <nc r="F120">
      <v>31.8</v>
    </nc>
  </rcc>
  <rcc rId="10555" sId="1" numFmtId="4">
    <oc r="F121">
      <v>1443.1</v>
    </oc>
    <nc r="F121">
      <v>1161.5999999999999</v>
    </nc>
  </rcc>
  <rcc rId="10556" sId="1" numFmtId="4">
    <oc r="F123">
      <v>205.4</v>
    </oc>
    <nc r="F123">
      <v>232.1</v>
    </nc>
  </rcc>
  <rrc rId="10557" sId="1" ref="A125:XFD127" action="insertRow"/>
  <rcc rId="10558" sId="1" odxf="1" dxf="1">
    <nc r="A12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cc rId="10559" sId="1" odxf="1" dxf="1">
    <nc r="B125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25" start="0" length="0">
    <dxf>
      <font>
        <i/>
        <name val="Times New Roman"/>
        <scheme val="none"/>
      </font>
    </dxf>
  </rfmt>
  <rfmt sheetId="1" sqref="D125" start="0" length="0">
    <dxf>
      <font>
        <i/>
        <name val="Times New Roman"/>
        <scheme val="none"/>
      </font>
    </dxf>
  </rfmt>
  <rcc rId="10560" sId="1">
    <nc r="A126" t="inlineStr">
      <is>
        <t>Фонд оплаты труда государственных (муниципальных) органов</t>
      </is>
    </nc>
  </rcc>
  <rcc rId="10561" sId="1" odxf="1" dxf="1">
    <nc r="B126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26" start="0" length="0">
    <dxf>
      <font>
        <i/>
        <name val="Times New Roman"/>
        <scheme val="none"/>
      </font>
    </dxf>
  </rfmt>
  <rfmt sheetId="1" sqref="D126" start="0" length="0">
    <dxf>
      <font>
        <i/>
        <name val="Times New Roman"/>
        <scheme val="none"/>
      </font>
    </dxf>
  </rfmt>
  <rcc rId="10562" sId="1">
    <nc r="E126" t="inlineStr">
      <is>
        <t>121</t>
      </is>
    </nc>
  </rcc>
  <rcc rId="10563" sId="1">
    <nc r="A1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564" sId="1" odxf="1" dxf="1">
    <nc r="B127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127" start="0" length="0">
    <dxf>
      <font>
        <i/>
        <name val="Times New Roman"/>
        <scheme val="none"/>
      </font>
    </dxf>
  </rfmt>
  <rfmt sheetId="1" sqref="D127" start="0" length="0">
    <dxf>
      <font>
        <i/>
        <name val="Times New Roman"/>
        <scheme val="none"/>
      </font>
    </dxf>
  </rfmt>
  <rcc rId="10565" sId="1">
    <nc r="E127" t="inlineStr">
      <is>
        <t>129</t>
      </is>
    </nc>
  </rcc>
  <rcc rId="10566" sId="1">
    <nc r="C125" t="inlineStr">
      <is>
        <t>13</t>
      </is>
    </nc>
  </rcc>
  <rcc rId="10567" sId="1">
    <nc r="C126" t="inlineStr">
      <is>
        <t>13</t>
      </is>
    </nc>
  </rcc>
  <rcc rId="10568" sId="1">
    <nc r="C127" t="inlineStr">
      <is>
        <t>13</t>
      </is>
    </nc>
  </rcc>
  <rcc rId="10569" sId="1" numFmtId="4">
    <nc r="F126">
      <v>2086</v>
    </nc>
  </rcc>
  <rcc rId="10570" sId="1" numFmtId="4">
    <nc r="F127">
      <v>629.5</v>
    </nc>
  </rcc>
  <rcc rId="10571" sId="1">
    <nc r="F125">
      <f>F126+F127</f>
    </nc>
  </rcc>
  <rcc rId="10572" sId="1">
    <nc r="D125" t="inlineStr">
      <is>
        <t>04102 S4760</t>
      </is>
    </nc>
  </rcc>
  <rcc rId="10573" sId="1">
    <nc r="D126" t="inlineStr">
      <is>
        <t>04102 S4760</t>
      </is>
    </nc>
  </rcc>
  <rcc rId="10574" sId="1">
    <nc r="D127" t="inlineStr">
      <is>
        <t>04102 S4760</t>
      </is>
    </nc>
  </rcc>
  <rcc rId="10575" sId="1">
    <oc r="F117">
      <f>F118+F122</f>
    </oc>
    <nc r="F117">
      <f>F118+F122+F125</f>
    </nc>
  </rcc>
  <rcc rId="10576" sId="1" numFmtId="4">
    <oc r="F130">
      <v>576.5</v>
    </oc>
    <nc r="F130">
      <v>534.5</v>
    </nc>
  </rcc>
  <rcc rId="10577" sId="1" numFmtId="4">
    <oc r="F166">
      <v>3958.1675700000001</v>
    </oc>
    <nc r="F166">
      <f>3071.18833+196.30802</f>
    </nc>
  </rcc>
  <rcc rId="10578" sId="1" numFmtId="4">
    <oc r="F202">
      <v>7536.5206200000002</v>
    </oc>
    <nc r="F202">
      <v>7115.1196200000004</v>
    </nc>
  </rcc>
  <rcc rId="10579" sId="1" numFmtId="4">
    <oc r="F203">
      <v>2197.5</v>
    </oc>
    <nc r="F203">
      <v>2618.9009999999998</v>
    </nc>
  </rcc>
  <rcc rId="10580" sId="1" numFmtId="4">
    <oc r="F175">
      <f>949.6+880.2+1585.9</f>
    </oc>
    <nc r="F175">
      <v>3535</v>
    </nc>
  </rcc>
  <rcc rId="10581" sId="1" numFmtId="4">
    <oc r="F176">
      <f>286.8+265.8+479</f>
    </oc>
    <nc r="F176">
      <v>1067.5999999999999</v>
    </nc>
  </rcc>
  <rcc rId="10582" sId="1" numFmtId="4">
    <oc r="F177">
      <f>1421.1</f>
    </oc>
    <nc r="F177">
      <v>1292.5999999999999</v>
    </nc>
  </rcc>
  <rcc rId="10583" sId="1" numFmtId="4">
    <oc r="F178">
      <v>429.2</v>
    </oc>
    <nc r="F178">
      <v>390.4</v>
    </nc>
  </rcc>
  <rrc rId="10584" sId="1" ref="A178:XFD178" action="insertRow"/>
  <rcc rId="10585" sId="1" odxf="1" dxf="1">
    <nc r="A178" t="inlineStr">
      <is>
        <t>Иные выплаты персоналу, за исключением фонда оплаты труда</t>
      </is>
    </nc>
    <odxf>
      <fill>
        <patternFill patternType="none"/>
      </fill>
    </odxf>
    <ndxf>
      <fill>
        <patternFill patternType="solid"/>
      </fill>
    </ndxf>
  </rcc>
  <rcc rId="10586" sId="1">
    <nc r="B178" t="inlineStr">
      <is>
        <t>01</t>
      </is>
    </nc>
  </rcc>
  <rcc rId="10587" sId="1">
    <nc r="C178" t="inlineStr">
      <is>
        <t>13</t>
      </is>
    </nc>
  </rcc>
  <rcc rId="10588" sId="1">
    <nc r="E178" t="inlineStr">
      <is>
        <t>122</t>
      </is>
    </nc>
  </rcc>
  <rcc rId="10589" sId="1">
    <nc r="D178" t="inlineStr">
      <is>
        <t>99900 83220</t>
      </is>
    </nc>
  </rcc>
  <rcc rId="10590" sId="1" numFmtId="4">
    <nc r="F178">
      <v>12</v>
    </nc>
  </rcc>
  <rcc rId="10591" sId="1">
    <oc r="F174">
      <f>SUM(F175:F179)</f>
    </oc>
    <nc r="F174">
      <f>SUM(F175:F179)</f>
    </nc>
  </rcc>
  <rcc rId="10592" sId="1" numFmtId="4">
    <oc r="F194">
      <v>5485.9705400000003</v>
    </oc>
    <nc r="F194">
      <f>1929.94001+344.1778</f>
    </nc>
  </rcc>
  <rcc rId="10593" sId="1" numFmtId="4">
    <oc r="F195">
      <v>1656.27692</v>
    </oc>
    <nc r="F195">
      <f>487.47692+109.86718</f>
    </nc>
  </rcc>
  <rcc rId="10594" sId="1" numFmtId="4">
    <oc r="F196">
      <v>300</v>
    </oc>
    <nc r="F196">
      <v>161.48702</v>
    </nc>
  </rcc>
  <rcc rId="10595" sId="1" numFmtId="4">
    <oc r="F197">
      <v>91</v>
    </oc>
    <nc r="F197">
      <v>40.598350000000003</v>
    </nc>
  </rcc>
  <rcc rId="10596" sId="1">
    <oc r="E210" t="inlineStr">
      <is>
        <t>244</t>
      </is>
    </oc>
    <nc r="E210" t="inlineStr">
      <is>
        <t>540</t>
      </is>
    </nc>
  </rcc>
  <rcc rId="10597" sId="1" odxf="1" dxf="1">
    <oc r="A210" t="inlineStr">
      <is>
        <t>Прочая закупка товаров, работ и услуг для обеспечения государственных (муниципальных) нужд</t>
      </is>
    </oc>
    <nc r="A210" t="inlineStr">
      <is>
        <t>Иные межбюджетные трансферты</t>
      </is>
    </nc>
    <odxf>
      <font>
        <color indexed="8"/>
        <name val="Times New Roman"/>
        <scheme val="none"/>
      </font>
      <fill>
        <patternFill patternType="solid"/>
      </fill>
    </odxf>
    <ndxf>
      <font>
        <color indexed="8"/>
        <name val="Times New Roman"/>
        <scheme val="none"/>
      </font>
      <fill>
        <patternFill patternType="none"/>
      </fill>
    </ndxf>
  </rcc>
  <rcc rId="10598" sId="1" numFmtId="4">
    <oc r="F219">
      <v>35</v>
    </oc>
    <nc r="F219">
      <v>47.7</v>
    </nc>
  </rcc>
  <rcc rId="10599" sId="1" numFmtId="4">
    <oc r="F234">
      <v>1000</v>
    </oc>
    <nc r="F234">
      <v>980</v>
    </nc>
  </rcc>
  <rcc rId="10600" sId="1" numFmtId="4">
    <oc r="F253">
      <v>1226.9000000000001</v>
    </oc>
    <nc r="F253">
      <v>1149.9000000000001</v>
    </nc>
  </rcc>
  <rcc rId="10601" sId="1" numFmtId="4">
    <oc r="F255">
      <v>370.5</v>
    </oc>
    <nc r="F255">
      <v>347.5</v>
    </nc>
  </rcc>
  <rcc rId="10602" sId="1" numFmtId="4">
    <oc r="F256">
      <v>500</v>
    </oc>
    <nc r="F256">
      <v>600</v>
    </nc>
  </rcc>
  <rcc rId="10603" sId="1" numFmtId="4">
    <oc r="F259">
      <v>151.816</v>
    </oc>
    <nc r="F259">
      <v>171.816</v>
    </nc>
  </rcc>
  <rcc rId="10604" sId="1" numFmtId="4">
    <oc r="F262">
      <v>300</v>
    </oc>
    <nc r="F262">
      <v>92.266919999999999</v>
    </nc>
  </rcc>
  <rcc rId="10605" sId="1" numFmtId="4">
    <oc r="F263">
      <v>90.6</v>
    </oc>
    <nc r="F263">
      <v>27.864609999999999</v>
    </nc>
  </rcc>
  <rcc rId="10606" sId="1" numFmtId="4">
    <oc r="F264">
      <v>200</v>
    </oc>
    <nc r="F264">
      <v>84.582260000000005</v>
    </nc>
  </rcc>
  <rcc rId="10607" sId="1" numFmtId="4">
    <oc r="F265">
      <v>60.4</v>
    </oc>
    <nc r="F265">
      <v>25.543839999999999</v>
    </nc>
  </rcc>
  <rrc rId="10608" sId="1" ref="A266:XFD268" action="insertRow"/>
  <rcc rId="10609" sId="1" odxf="1" dxf="1">
    <nc r="A26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fmt sheetId="1" sqref="B266" start="0" length="0">
    <dxf>
      <font>
        <i/>
        <name val="Times New Roman"/>
        <scheme val="none"/>
      </font>
    </dxf>
  </rfmt>
  <rfmt sheetId="1" sqref="C266" start="0" length="0">
    <dxf>
      <font>
        <i/>
        <name val="Times New Roman"/>
        <scheme val="none"/>
      </font>
    </dxf>
  </rfmt>
  <rcc rId="10610" sId="1" odxf="1" dxf="1">
    <nc r="D266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11" sId="1" odxf="1" dxf="1">
    <nc r="A267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fmt sheetId="1" sqref="B267" start="0" length="0">
    <dxf>
      <font>
        <i/>
        <name val="Times New Roman"/>
        <scheme val="none"/>
      </font>
    </dxf>
  </rfmt>
  <rfmt sheetId="1" sqref="C267" start="0" length="0">
    <dxf>
      <font>
        <i/>
        <name val="Times New Roman"/>
        <scheme val="none"/>
      </font>
    </dxf>
  </rfmt>
  <rcc rId="10612" sId="1" odxf="1" dxf="1">
    <nc r="D267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13" sId="1">
    <nc r="E267" t="inlineStr">
      <is>
        <t>111</t>
      </is>
    </nc>
  </rcc>
  <rfmt sheetId="1" sqref="A268" start="0" length="0">
    <dxf>
      <font>
        <color indexed="8"/>
        <name val="Times New Roman"/>
        <scheme val="none"/>
      </font>
      <fill>
        <patternFill patternType="none"/>
      </fill>
      <alignment vertical="top" readingOrder="0"/>
    </dxf>
  </rfmt>
  <rfmt sheetId="1" sqref="B268" start="0" length="0">
    <dxf>
      <font>
        <i/>
        <name val="Times New Roman"/>
        <scheme val="none"/>
      </font>
    </dxf>
  </rfmt>
  <rfmt sheetId="1" sqref="C268" start="0" length="0">
    <dxf>
      <font>
        <i/>
        <name val="Times New Roman"/>
        <scheme val="none"/>
      </font>
    </dxf>
  </rfmt>
  <rcc rId="10614" sId="1" odxf="1" dxf="1">
    <nc r="D268" t="inlineStr">
      <is>
        <t>99900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615" sId="1">
    <nc r="B266" t="inlineStr">
      <is>
        <t>04</t>
      </is>
    </nc>
  </rcc>
  <rcc rId="10616" sId="1">
    <nc r="C266" t="inlineStr">
      <is>
        <t>05</t>
      </is>
    </nc>
  </rcc>
  <rcc rId="10617" sId="1">
    <nc r="B267" t="inlineStr">
      <is>
        <t>04</t>
      </is>
    </nc>
  </rcc>
  <rcc rId="10618" sId="1">
    <nc r="C267" t="inlineStr">
      <is>
        <t>05</t>
      </is>
    </nc>
  </rcc>
  <rcc rId="10619" sId="1">
    <nc r="B268" t="inlineStr">
      <is>
        <t>04</t>
      </is>
    </nc>
  </rcc>
  <rcc rId="10620" sId="1">
    <nc r="C268" t="inlineStr">
      <is>
        <t>05</t>
      </is>
    </nc>
  </rcc>
  <rcc rId="10621" sId="1">
    <nc r="E268" t="inlineStr">
      <is>
        <t>119</t>
      </is>
    </nc>
  </rcc>
  <rcc rId="10622" sId="1" odxf="1" dxf="1">
    <nc r="A268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623" sId="1" numFmtId="4">
    <nc r="F268">
      <v>116</v>
    </nc>
  </rcc>
  <rcc rId="10624" sId="1" numFmtId="4">
    <nc r="F267">
      <v>384</v>
    </nc>
  </rcc>
  <rcc rId="10625" sId="1">
    <nc r="F266">
      <f>F267+F268</f>
    </nc>
  </rcc>
  <rcc rId="10626" sId="1">
    <oc r="F235">
      <f>F236+F238+F241+F243+F246+F248+F251+F261</f>
    </oc>
    <nc r="F235">
      <f>F236+F238+F241+F243+F246+F248+F251+F261+F266</f>
    </nc>
  </rcc>
  <rcc rId="10627" sId="1" numFmtId="4">
    <oc r="F282">
      <v>77319.59</v>
    </oc>
    <nc r="F282">
      <v>159793.82</v>
    </nc>
  </rcc>
  <rcc rId="10628" sId="1" numFmtId="4">
    <oc r="F280">
      <v>15572.654189999999</v>
    </oc>
    <nc r="F280">
      <v>13098.42419</v>
    </nc>
  </rcc>
  <rcc rId="10629" sId="1" numFmtId="4">
    <oc r="F283">
      <v>87144.68</v>
    </oc>
    <nc r="F283">
      <f>735.98+86408.7</f>
    </nc>
  </rcc>
  <rcc rId="10630" sId="1" numFmtId="4">
    <oc r="F294">
      <v>262</v>
    </oc>
    <nc r="F294">
      <v>160.1</v>
    </nc>
  </rcc>
  <rrc rId="10631" sId="1" ref="A295:XFD295" action="insertRow"/>
  <rcc rId="10632" sId="1">
    <nc r="E295" t="inlineStr">
      <is>
        <t>622</t>
      </is>
    </nc>
  </rcc>
  <rcc rId="10633" sId="1" odxf="1" dxf="1">
    <nc r="A295" t="inlineStr">
      <is>
        <t>Субсидии автономным учреждениям на иные цели</t>
      </is>
    </nc>
    <odxf>
      <fill>
        <patternFill patternType="none"/>
      </fill>
    </odxf>
    <ndxf>
      <fill>
        <patternFill patternType="solid"/>
      </fill>
    </ndxf>
  </rcc>
  <rcc rId="10634" sId="1">
    <nc r="B295" t="inlineStr">
      <is>
        <t>04</t>
      </is>
    </nc>
  </rcc>
  <rcc rId="10635" sId="1">
    <nc r="C295" t="inlineStr">
      <is>
        <t>12</t>
      </is>
    </nc>
  </rcc>
  <rcc rId="10636" sId="1">
    <nc r="D295" t="inlineStr">
      <is>
        <t>03001 S2Е80</t>
      </is>
    </nc>
  </rcc>
  <rcc rId="10637" sId="1" numFmtId="4">
    <nc r="F295">
      <v>9.9</v>
    </nc>
  </rcc>
  <rcc rId="10638" sId="1">
    <oc r="F293">
      <f>F294</f>
    </oc>
    <nc r="F293">
      <f>F294+F295</f>
    </nc>
  </rcc>
  <rcc rId="10639" sId="1" numFmtId="4">
    <oc r="F336">
      <v>525.57600000000002</v>
    </oc>
    <nc r="F336">
      <v>598.452</v>
    </nc>
  </rcc>
  <rcc rId="10640" sId="1" numFmtId="4">
    <oc r="F362">
      <v>20195.818329999998</v>
    </oc>
    <nc r="F362">
      <v>20395.818329999998</v>
    </nc>
  </rcc>
  <rcc rId="10641" sId="1" numFmtId="4">
    <oc r="F384">
      <v>324</v>
    </oc>
    <nc r="F384">
      <v>648</v>
    </nc>
  </rcc>
  <rcc rId="10642" sId="1" numFmtId="4">
    <oc r="F386">
      <v>35947</v>
    </oc>
    <nc r="F386">
      <v>35730.433499999999</v>
    </nc>
  </rcc>
  <rcc rId="10643" sId="1" numFmtId="4">
    <oc r="F389">
      <v>92363.41721</v>
    </oc>
    <nc r="F389">
      <v>99287.510250000007</v>
    </nc>
  </rcc>
  <rcc rId="10644" sId="1" numFmtId="4">
    <oc r="F404">
      <v>82906.770499999999</v>
    </oc>
    <nc r="F404">
      <v>82795.587</v>
    </nc>
  </rcc>
  <rcc rId="10645" sId="1" numFmtId="4">
    <oc r="F407">
      <v>31351.9</v>
    </oc>
    <nc r="F407">
      <v>36610.1</v>
    </nc>
  </rcc>
  <rcc rId="10646" sId="1" numFmtId="4">
    <oc r="F411">
      <v>152744</v>
    </oc>
    <nc r="F411">
      <v>152494.6</v>
    </nc>
  </rcc>
  <rcc rId="10647" sId="1" numFmtId="4">
    <oc r="F441">
      <v>7864.8</v>
    </oc>
    <nc r="F441">
      <v>9268.62435</v>
    </nc>
  </rcc>
  <rcc rId="10648" sId="1" numFmtId="4">
    <oc r="F447">
      <v>7300</v>
    </oc>
    <nc r="F447">
      <v>10800</v>
    </nc>
  </rcc>
  <rcc rId="10649" sId="1" numFmtId="4">
    <oc r="F448">
      <v>12200</v>
    </oc>
    <nc r="F448">
      <v>19800</v>
    </nc>
  </rcc>
  <rcc rId="10650" sId="1" numFmtId="4">
    <oc r="F429">
      <v>12264.9</v>
    </oc>
    <nc r="F429">
      <v>12226.9</v>
    </nc>
  </rcc>
  <rcc rId="10651" sId="1" numFmtId="4">
    <oc r="F433">
      <v>1227.5</v>
    </oc>
    <nc r="F433">
      <v>1115.5</v>
    </nc>
  </rcc>
  <rcc rId="10652" sId="1" numFmtId="4">
    <oc r="F435">
      <v>12496</v>
    </oc>
    <nc r="F435">
      <v>13722.8</v>
    </nc>
  </rcc>
  <rrc rId="10653" sId="1" ref="A436:XFD436" action="insertRow"/>
  <rrc rId="10654" sId="1" ref="A436:XFD436" action="insertRow"/>
  <rcc rId="10655" sId="1" odxf="1" dxf="1">
    <nc r="A436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436" start="0" length="0">
    <dxf>
      <font>
        <i/>
        <name val="Times New Roman"/>
        <scheme val="none"/>
      </font>
    </dxf>
  </rfmt>
  <rfmt sheetId="1" sqref="C436" start="0" length="0">
    <dxf>
      <font>
        <i/>
        <name val="Times New Roman"/>
        <scheme val="none"/>
      </font>
    </dxf>
  </rfmt>
  <rfmt sheetId="1" sqref="D436" start="0" length="0">
    <dxf>
      <font>
        <i/>
        <name val="Times New Roman"/>
        <scheme val="none"/>
      </font>
    </dxf>
  </rfmt>
  <rfmt sheetId="1" sqref="A437" start="0" length="0">
    <dxf>
      <numFmt numFmtId="30" formatCode="@"/>
      <alignment vertical="top" readingOrder="0"/>
    </dxf>
  </rfmt>
  <rfmt sheetId="1" sqref="B437" start="0" length="0">
    <dxf>
      <font>
        <i/>
        <name val="Times New Roman"/>
        <scheme val="none"/>
      </font>
    </dxf>
  </rfmt>
  <rfmt sheetId="1" sqref="C437" start="0" length="0">
    <dxf>
      <font>
        <i/>
        <name val="Times New Roman"/>
        <scheme val="none"/>
      </font>
    </dxf>
  </rfmt>
  <rfmt sheetId="1" sqref="D437" start="0" length="0">
    <dxf>
      <font>
        <i/>
        <name val="Times New Roman"/>
        <scheme val="none"/>
      </font>
    </dxf>
  </rfmt>
  <rcc rId="10656" sId="1">
    <nc r="B436" t="inlineStr">
      <is>
        <t>07</t>
      </is>
    </nc>
  </rcc>
  <rcc rId="10657" sId="1">
    <nc r="C436" t="inlineStr">
      <is>
        <t>03</t>
      </is>
    </nc>
  </rcc>
  <rcc rId="10658" sId="1">
    <nc r="B437" t="inlineStr">
      <is>
        <t>07</t>
      </is>
    </nc>
  </rcc>
  <rcc rId="10659" sId="1">
    <nc r="C437" t="inlineStr">
      <is>
        <t>03</t>
      </is>
    </nc>
  </rcc>
  <rfmt sheetId="1" sqref="D436" start="0" length="0">
    <dxf>
      <font>
        <i val="0"/>
        <name val="Times New Roman"/>
        <scheme val="none"/>
      </font>
    </dxf>
  </rfmt>
  <rfmt sheetId="1" sqref="D437" start="0" length="0">
    <dxf>
      <font>
        <i val="0"/>
        <name val="Times New Roman"/>
        <scheme val="none"/>
      </font>
    </dxf>
  </rfmt>
  <rcc rId="10660" sId="1">
    <nc r="D436" t="inlineStr">
      <is>
        <t>08301 S4760</t>
      </is>
    </nc>
  </rcc>
  <rcc rId="10661" sId="1">
    <nc r="D437" t="inlineStr">
      <is>
        <t>08301 S4760</t>
      </is>
    </nc>
  </rcc>
  <rcc rId="10662" sId="1">
    <nc r="E437" t="inlineStr">
      <is>
        <t>621</t>
      </is>
    </nc>
  </rcc>
  <rcc rId="10663" sId="1" odxf="1" dxf="1">
    <nc r="A437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numFmt numFmtId="0" formatCode="General"/>
    </ndxf>
  </rcc>
  <rcc rId="10664" sId="1" numFmtId="4">
    <nc r="F437">
      <v>1500</v>
    </nc>
  </rcc>
  <rcc rId="10665" sId="1">
    <nc r="F436">
      <f>F437</f>
    </nc>
  </rcc>
  <rcc rId="10666" sId="1">
    <oc r="F427">
      <f>F428+F434+F432+F430</f>
    </oc>
    <nc r="F427">
      <f>F428+F434+F432+F430+F436</f>
    </nc>
  </rcc>
  <rcc rId="10667" sId="1" numFmtId="4">
    <oc r="F456">
      <f>395+8.1</f>
    </oc>
    <nc r="F456">
      <v>406.85</v>
    </nc>
  </rcc>
  <rcc rId="10668" sId="1" numFmtId="4">
    <oc r="F468">
      <v>1675.6904999999999</v>
    </oc>
    <nc r="F468">
      <v>658</v>
    </nc>
  </rcc>
  <rcc rId="10669" sId="1" numFmtId="4">
    <oc r="F469">
      <v>12622.5</v>
    </oc>
    <nc r="F469">
      <v>13640.19</v>
    </nc>
  </rcc>
  <rcc rId="10670" sId="1" numFmtId="4">
    <oc r="F503">
      <v>77.662099999999995</v>
    </oc>
    <nc r="F503">
      <v>101.116</v>
    </nc>
  </rcc>
  <rcc rId="10671" sId="1" numFmtId="4">
    <oc r="F505">
      <v>23.453900000000001</v>
    </oc>
    <nc r="F505">
      <v>0</v>
    </nc>
  </rcc>
  <rcc rId="10672" sId="1" numFmtId="4">
    <oc r="F506">
      <v>1354.9985999999999</v>
    </oc>
    <nc r="F506">
      <v>1378.3996</v>
    </nc>
  </rcc>
  <rcc rId="10673" sId="1" numFmtId="4">
    <oc r="F507">
      <v>3593.95964</v>
    </oc>
    <nc r="F507">
      <v>3570.5586400000002</v>
    </nc>
  </rcc>
  <rcc rId="10674" sId="1" numFmtId="4">
    <oc r="F528">
      <v>4010.4389999999999</v>
    </oc>
    <nc r="F528">
      <v>3995.3110000000001</v>
    </nc>
  </rcc>
  <rcc rId="10675" sId="1">
    <oc r="D530" t="inlineStr">
      <is>
        <t>08101 R5190</t>
      </is>
    </oc>
    <nc r="D530" t="inlineStr">
      <is>
        <t>08101 L5190</t>
      </is>
    </nc>
  </rcc>
  <rcc rId="10676" sId="1">
    <oc r="D529" t="inlineStr">
      <is>
        <t>08101 R5190</t>
      </is>
    </oc>
    <nc r="D529" t="inlineStr">
      <is>
        <t>08101 L5190</t>
      </is>
    </nc>
  </rcc>
  <rrc rId="10677" sId="1" ref="A529:XFD529" action="insertRow"/>
  <rcc rId="10678" sId="1" odxf="1" dxf="1">
    <nc r="A529" t="inlineStr">
      <is>
        <t>Субсидии бюджетным учреждениям на иные цели</t>
      </is>
    </nc>
    <odxf>
      <font>
        <name val="Times New Roman"/>
        <scheme val="none"/>
      </font>
      <fill>
        <patternFill patternType="none"/>
      </fill>
      <alignment vertical="top" readingOrder="0"/>
      <border outline="0">
        <left style="thin">
          <color indexed="64"/>
        </left>
      </border>
    </odxf>
    <ndxf>
      <font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medium">
          <color indexed="64"/>
        </left>
      </border>
    </ndxf>
  </rcc>
  <rcc rId="10679" sId="1">
    <nc r="B529" t="inlineStr">
      <is>
        <t>08</t>
      </is>
    </nc>
  </rcc>
  <rcc rId="10680" sId="1">
    <nc r="C529" t="inlineStr">
      <is>
        <t>01</t>
      </is>
    </nc>
  </rcc>
  <rcc rId="10681" sId="1">
    <nc r="D529" t="inlineStr">
      <is>
        <t>08101 83120</t>
      </is>
    </nc>
  </rcc>
  <rcc rId="10682" sId="1">
    <nc r="E529" t="inlineStr">
      <is>
        <t>612</t>
      </is>
    </nc>
  </rcc>
  <rcc rId="10683" sId="1" numFmtId="4">
    <nc r="F529">
      <v>0.13900000000000001</v>
    </nc>
  </rcc>
  <rcc rId="10684" sId="1">
    <oc r="F527">
      <f>F528</f>
    </oc>
    <nc r="F527">
      <f>F528+F529</f>
    </nc>
  </rcc>
  <rcc rId="10685" sId="1" numFmtId="4">
    <oc r="F535">
      <v>1752.5</v>
    </oc>
    <nc r="F535">
      <v>1529.96</v>
    </nc>
  </rcc>
  <rcc rId="10686" sId="1" numFmtId="4">
    <oc r="F537">
      <v>8689.18</v>
    </oc>
    <nc r="F537">
      <v>9514.98</v>
    </nc>
  </rcc>
  <rrc rId="10687" sId="1" ref="A538:XFD538" action="insertRow"/>
  <rrc rId="10688" sId="1" ref="A538:XFD538" action="insertRow"/>
  <rcc rId="10689" sId="1" odxf="1" dxf="1">
    <nc r="A538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  <border outline="0">
        <left/>
        <right/>
        <top/>
        <bottom/>
      </border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38" start="0" length="0">
    <dxf>
      <font>
        <i/>
        <name val="Times New Roman"/>
        <scheme val="none"/>
      </font>
    </dxf>
  </rfmt>
  <rfmt sheetId="1" sqref="C538" start="0" length="0">
    <dxf>
      <font>
        <i/>
        <name val="Times New Roman"/>
        <scheme val="none"/>
      </font>
    </dxf>
  </rfmt>
  <rcc rId="10690" sId="1" odxf="1" dxf="1">
    <nc r="A539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border outline="0">
        <left/>
        <right/>
        <top/>
        <bottom/>
      </border>
    </odxf>
    <n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B539" start="0" length="0">
    <dxf>
      <font>
        <i/>
        <name val="Times New Roman"/>
        <scheme val="none"/>
      </font>
    </dxf>
  </rfmt>
  <rfmt sheetId="1" sqref="C539" start="0" length="0">
    <dxf>
      <font>
        <i/>
        <name val="Times New Roman"/>
        <scheme val="none"/>
      </font>
    </dxf>
  </rfmt>
  <rcc rId="10691" sId="1">
    <nc r="E539" t="inlineStr">
      <is>
        <t>621</t>
      </is>
    </nc>
  </rcc>
  <rcc rId="10692" sId="1">
    <nc r="B538" t="inlineStr">
      <is>
        <t>08</t>
      </is>
    </nc>
  </rcc>
  <rcc rId="10693" sId="1">
    <nc r="C538" t="inlineStr">
      <is>
        <t>01</t>
      </is>
    </nc>
  </rcc>
  <rcc rId="10694" sId="1">
    <nc r="B539" t="inlineStr">
      <is>
        <t>08</t>
      </is>
    </nc>
  </rcc>
  <rcc rId="10695" sId="1">
    <nc r="C539" t="inlineStr">
      <is>
        <t>01</t>
      </is>
    </nc>
  </rcc>
  <rcc rId="10696" sId="1">
    <nc r="D538" t="inlineStr">
      <is>
        <t>08101 S4760</t>
      </is>
    </nc>
  </rcc>
  <rcc rId="10697" sId="1">
    <nc r="D539" t="inlineStr">
      <is>
        <t>08101 S4760</t>
      </is>
    </nc>
  </rcc>
  <rcc rId="10698" sId="1" numFmtId="4">
    <nc r="F539">
      <v>1900</v>
    </nc>
  </rcc>
  <rcc rId="10699" sId="1">
    <nc r="F538">
      <f>F539</f>
    </nc>
  </rcc>
  <rcc rId="10700" sId="1">
    <oc r="F526">
      <f>F536+F527+F534+F530+F532</f>
    </oc>
    <nc r="F526">
      <f>F536+F527+F534+F530+F532+F538</f>
    </nc>
  </rcc>
  <rcc rId="10701" sId="1" numFmtId="4">
    <oc r="F543">
      <v>6786.1143499999998</v>
    </oc>
    <nc r="F543">
      <v>6786.25335</v>
    </nc>
  </rcc>
  <rcc rId="10702" sId="1" numFmtId="4">
    <oc r="F550">
      <v>8883.5</v>
    </oc>
    <nc r="F550">
      <v>1811.9</v>
    </nc>
  </rcc>
  <rcc rId="10703" sId="1" numFmtId="4">
    <oc r="F552">
      <v>13598.245999999999</v>
    </oc>
    <nc r="F552">
      <v>14890.546</v>
    </nc>
  </rcc>
  <rrc rId="10704" sId="1" ref="A553:XFD553" action="insertRow"/>
  <rrc rId="10705" sId="1" ref="A553:XFD553" action="insertRow"/>
  <rcc rId="10706" sId="1" odxf="1" dxf="1">
    <nc r="A553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cc rId="10707" sId="1" odxf="1" dxf="1">
    <nc r="B553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08" sId="1" odxf="1" dxf="1">
    <nc r="C553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09" sId="1" odxf="1" dxf="1">
    <nc r="A554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alignment vertical="center" readingOrder="0"/>
    </odxf>
    <ndxf>
      <alignment vertical="top" readingOrder="0"/>
    </ndxf>
  </rcc>
  <rcc rId="10710" sId="1" odxf="1" dxf="1">
    <nc r="B554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11" sId="1" odxf="1" dxf="1">
    <nc r="C554" t="inlineStr">
      <is>
        <t>01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12" sId="1">
    <nc r="E554" t="inlineStr">
      <is>
        <t>621</t>
      </is>
    </nc>
  </rcc>
  <rcc rId="10713" sId="1">
    <nc r="D553" t="inlineStr">
      <is>
        <t>08201 S4760</t>
      </is>
    </nc>
  </rcc>
  <rcc rId="10714" sId="1">
    <nc r="D554" t="inlineStr">
      <is>
        <t>08201 S4760</t>
      </is>
    </nc>
  </rcc>
  <rcc rId="10715" sId="1" numFmtId="4">
    <nc r="F554">
      <v>1900</v>
    </nc>
  </rcc>
  <rcc rId="10716" sId="1">
    <nc r="F553">
      <f>F554</f>
    </nc>
  </rcc>
  <rcc rId="10717" sId="1">
    <oc r="F541">
      <f>F551+F542+F549+F544+F546</f>
    </oc>
    <nc r="F541">
      <f>F551+F542+F549+F544+F546+F553</f>
    </nc>
  </rcc>
  <rcc rId="10718" sId="1" numFmtId="4">
    <oc r="F558">
      <v>482</v>
    </oc>
    <nc r="F558">
      <v>386.31900000000002</v>
    </nc>
  </rcc>
  <rcc rId="10719" sId="1" numFmtId="4">
    <oc r="F559">
      <v>113</v>
    </oc>
    <nc r="F559">
      <v>136.5</v>
    </nc>
  </rcc>
  <rrc rId="10720" sId="1" ref="A560:XFD560" action="insertRow"/>
  <rcc rId="10721" sId="1" odxf="1" dxf="1">
    <nc r="A560" t="inlineStr">
      <is>
        <t>Субсидии автономным учреждениям на иные цели</t>
      </is>
    </nc>
    <odxf>
      <alignment vertical="top" readingOrder="0"/>
    </odxf>
    <ndxf>
      <alignment vertical="center" readingOrder="0"/>
    </ndxf>
  </rcc>
  <rcc rId="10722" sId="1">
    <nc r="B560" t="inlineStr">
      <is>
        <t>08</t>
      </is>
    </nc>
  </rcc>
  <rcc rId="10723" sId="1">
    <nc r="C560" t="inlineStr">
      <is>
        <t>01</t>
      </is>
    </nc>
  </rcc>
  <rcc rId="10724" sId="1">
    <nc r="D560" t="inlineStr">
      <is>
        <t>08401 83160</t>
      </is>
    </nc>
  </rcc>
  <rcc rId="10725" sId="1">
    <nc r="E560" t="inlineStr">
      <is>
        <t>622</t>
      </is>
    </nc>
  </rcc>
  <rcc rId="10726" sId="1" numFmtId="4">
    <nc r="F560">
      <v>72.180999999999997</v>
    </nc>
  </rcc>
  <rcc rId="10727" sId="1">
    <oc r="F557">
      <f>SUM(F558:F559)</f>
    </oc>
    <nc r="F557">
      <f>SUM(F558:F560)</f>
    </nc>
  </rcc>
  <rcc rId="10728" sId="1" numFmtId="4">
    <oc r="F566">
      <v>360</v>
    </oc>
    <nc r="F566">
      <v>1127.3</v>
    </nc>
  </rcc>
  <rcc rId="10729" sId="1" numFmtId="4">
    <oc r="F569">
      <v>10</v>
    </oc>
    <nc r="F569">
      <v>20</v>
    </nc>
  </rcc>
  <rcc rId="10730" sId="1" numFmtId="4">
    <oc r="F573">
      <v>8098.0739999999996</v>
    </oc>
    <nc r="F573">
      <v>8867.7739999999994</v>
    </nc>
  </rcc>
  <rcc rId="10731" sId="1" numFmtId="4">
    <oc r="F586">
      <v>7896.2</v>
    </oc>
    <nc r="F586">
      <v>6206.2</v>
    </nc>
  </rcc>
  <rcc rId="10732" sId="1" numFmtId="4">
    <oc r="F587">
      <v>119.5</v>
    </oc>
    <nc r="F587">
      <v>128.5</v>
    </nc>
  </rcc>
  <rcc rId="10733" sId="1" numFmtId="4">
    <oc r="F588">
      <v>2384.6999999999998</v>
    </oc>
    <nc r="F588">
      <v>1874.7</v>
    </nc>
  </rcc>
  <rcc rId="10734" sId="1" numFmtId="4">
    <oc r="F590">
      <v>421.76400000000001</v>
    </oc>
    <nc r="F590">
      <v>465.61399999999998</v>
    </nc>
  </rcc>
  <rcc rId="10735" sId="1" numFmtId="4">
    <oc r="F593">
      <v>1150</v>
    </oc>
    <nc r="F593">
      <v>450.13</v>
    </nc>
  </rcc>
  <rcc rId="10736" sId="1" numFmtId="4">
    <oc r="F594">
      <v>370</v>
    </oc>
    <nc r="F594">
      <v>0</v>
    </nc>
  </rcc>
  <rrc rId="10737" sId="1" ref="A595:XFD595" action="insertRow"/>
  <rrc rId="10738" sId="1" ref="A595:XFD599" action="insertRow"/>
  <rcc rId="10739" sId="1" odxf="1" dxf="1">
    <nc r="A59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  <alignment vertical="top" readingOrder="0"/>
    </odxf>
    <ndxf>
      <font>
        <i/>
        <color indexed="8"/>
        <name val="Times New Roman"/>
        <scheme val="none"/>
      </font>
      <fill>
        <patternFill patternType="solid"/>
      </fill>
      <alignment vertical="center" readingOrder="0"/>
    </ndxf>
  </rcc>
  <rcc rId="10740" sId="1" odxf="1" dxf="1">
    <nc r="B595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fmt sheetId="1" sqref="C595" start="0" length="0">
    <dxf>
      <font>
        <i/>
        <name val="Times New Roman"/>
        <scheme val="none"/>
      </font>
    </dxf>
  </rfmt>
  <rcc rId="10741" sId="1">
    <nc r="C595" t="inlineStr">
      <is>
        <t>04</t>
      </is>
    </nc>
  </rcc>
  <rcc rId="10742" sId="1">
    <nc r="D595" t="inlineStr">
      <is>
        <t>08402 S4760</t>
      </is>
    </nc>
  </rcc>
  <rcc rId="10743" sId="1" odxf="1" dxf="1">
    <nc r="B596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4" sId="1" odxf="1" dxf="1">
    <nc r="C596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5" sId="1">
    <nc r="D596" t="inlineStr">
      <is>
        <t>08402 S4760</t>
      </is>
    </nc>
  </rcc>
  <rcc rId="10746" sId="1" odxf="1" dxf="1">
    <nc r="B597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7" sId="1" odxf="1" dxf="1">
    <nc r="C597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48" sId="1">
    <nc r="D597" t="inlineStr">
      <is>
        <t>08402 S4760</t>
      </is>
    </nc>
  </rcc>
  <rcc rId="10749" sId="1" odxf="1" dxf="1">
    <nc r="B598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0" sId="1" odxf="1" dxf="1">
    <nc r="C598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1" sId="1">
    <nc r="D598" t="inlineStr">
      <is>
        <t>08402 S4760</t>
      </is>
    </nc>
  </rcc>
  <rcc rId="10752" sId="1" odxf="1" dxf="1">
    <nc r="B599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3" sId="1" odxf="1" dxf="1">
    <nc r="C599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4" sId="1">
    <nc r="D599" t="inlineStr">
      <is>
        <t>08402 S4760</t>
      </is>
    </nc>
  </rcc>
  <rcc rId="10755" sId="1" odxf="1" dxf="1">
    <nc r="B600" t="inlineStr">
      <is>
        <t>08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6" sId="1" odxf="1" dxf="1">
    <nc r="C600" t="inlineStr">
      <is>
        <t>04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57" sId="1">
    <nc r="D600" t="inlineStr">
      <is>
        <t>08402 S4760</t>
      </is>
    </nc>
  </rcc>
  <rcc rId="10758" sId="1" odxf="1" dxf="1">
    <nc r="A596" t="inlineStr">
      <is>
        <t xml:space="preserve">Фонд оплаты труда учреждений </t>
      </is>
    </nc>
    <odxf>
      <numFmt numFmtId="0" formatCode="General"/>
    </odxf>
    <ndxf>
      <numFmt numFmtId="30" formatCode="@"/>
    </ndxf>
  </rcc>
  <rcc rId="10759" sId="1" odxf="1" dxf="1">
    <nc r="A59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760" sId="1">
    <nc r="E596" t="inlineStr">
      <is>
        <t>111</t>
      </is>
    </nc>
  </rcc>
  <rcc rId="10761" sId="1">
    <nc r="E597" t="inlineStr">
      <is>
        <t>119</t>
      </is>
    </nc>
  </rcc>
  <rcc rId="10762" sId="1" odxf="1" dxf="1">
    <nc r="A598" t="inlineStr">
      <is>
        <t>Фонд оплаты труда государственных (муниципальных) органов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763" sId="1" odxf="1" dxf="1">
    <nc r="A59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name val="Times New Roman"/>
        <scheme val="none"/>
      </font>
      <fill>
        <patternFill patternType="none"/>
      </fill>
      <alignment vertical="top" readingOrder="0"/>
    </odxf>
    <ndxf>
      <font>
        <color indexed="8"/>
        <name val="Times New Roman"/>
        <scheme val="none"/>
      </font>
      <fill>
        <patternFill patternType="solid"/>
      </fill>
      <alignment vertical="center" readingOrder="0"/>
    </ndxf>
  </rcc>
  <rcc rId="10764" sId="1">
    <nc r="E598" t="inlineStr">
      <is>
        <t>121</t>
      </is>
    </nc>
  </rcc>
  <rcc rId="10765" sId="1">
    <nc r="E599" t="inlineStr">
      <is>
        <t>129</t>
      </is>
    </nc>
  </rcc>
  <rrc rId="10766" sId="1" ref="A600:XFD600" action="deleteRow">
    <rfmt sheetId="1" xfDxf="1" sqref="A600:XFD600" start="0" length="0">
      <dxf>
        <font>
          <name val="Times New Roman CYR"/>
          <scheme val="none"/>
        </font>
        <alignment wrapText="1" readingOrder="0"/>
      </dxf>
    </rfmt>
    <rfmt sheetId="1" sqref="A600" start="0" length="0">
      <dxf>
        <font>
          <name val="Times New Roman"/>
          <scheme val="none"/>
        </font>
        <alignment horizontal="left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B600" t="inlineStr">
        <is>
          <t>08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00" t="inlineStr">
        <is>
          <t>04</t>
        </is>
      </nc>
      <ndxf>
        <font>
          <i/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00" t="inlineStr">
        <is>
          <t>08402 S4760</t>
        </is>
      </nc>
      <n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00" start="0" length="0">
      <dxf>
        <font>
          <name val="Times New Roman"/>
          <scheme val="none"/>
        </font>
        <numFmt numFmtId="30" formatCode="@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0" start="0" length="0">
      <dxf>
        <font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767" sId="1" numFmtId="4">
    <nc r="F596">
      <v>3380</v>
    </nc>
  </rcc>
  <rcc rId="10768" sId="1" numFmtId="4">
    <nc r="F597">
      <v>1020</v>
    </nc>
  </rcc>
  <rcc rId="10769" sId="1" numFmtId="4">
    <nc r="F598">
      <v>230</v>
    </nc>
  </rcc>
  <rcc rId="10770" sId="1" numFmtId="4">
    <nc r="F599">
      <v>70</v>
    </nc>
  </rcc>
  <rcc rId="10771" sId="1">
    <nc r="F595">
      <f>F596+F597+F598+F599</f>
    </nc>
  </rcc>
  <rfmt sheetId="1" sqref="D595:F595" start="0" length="2147483647">
    <dxf>
      <font>
        <i/>
      </font>
    </dxf>
  </rfmt>
  <rcc rId="10772" sId="1">
    <oc r="F580">
      <f>F581</f>
    </oc>
    <nc r="F580">
      <f>F581+F595</f>
    </nc>
  </rcc>
  <rcc rId="10773" sId="1" numFmtId="4">
    <oc r="F659">
      <v>200.27699999999999</v>
    </oc>
    <nc r="F659">
      <v>453.44648000000001</v>
    </nc>
  </rcc>
  <rcc rId="10774" sId="1" numFmtId="4">
    <oc r="F660">
      <v>265.7</v>
    </oc>
    <nc r="F660">
      <v>345.7</v>
    </nc>
  </rcc>
  <rcc rId="10775" sId="1" numFmtId="4">
    <oc r="F681">
      <v>13287.4</v>
    </oc>
    <nc r="F681">
      <v>13421</v>
    </nc>
  </rcc>
  <rrc rId="10776" sId="1" ref="A682:XFD682" action="insertRow"/>
  <rrc rId="10777" sId="1" ref="A682:XFD682" action="insertRow"/>
  <rcc rId="10778" sId="1" odxf="1" dxf="1">
    <nc r="A682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name val="Times New Roman"/>
        <scheme val="none"/>
      </font>
      <fill>
        <patternFill patternType="none"/>
      </fill>
    </odxf>
    <ndxf>
      <font>
        <i/>
        <color indexed="8"/>
        <name val="Times New Roman"/>
        <scheme val="none"/>
      </font>
      <fill>
        <patternFill patternType="solid"/>
      </fill>
    </ndxf>
  </rcc>
  <rfmt sheetId="1" sqref="B682" start="0" length="0">
    <dxf>
      <font>
        <i/>
        <name val="Times New Roman"/>
        <scheme val="none"/>
      </font>
    </dxf>
  </rfmt>
  <rfmt sheetId="1" sqref="C682" start="0" length="0">
    <dxf>
      <font>
        <i/>
        <name val="Times New Roman"/>
        <scheme val="none"/>
      </font>
    </dxf>
  </rfmt>
  <rfmt sheetId="1" sqref="D682" start="0" length="0">
    <dxf>
      <font>
        <i/>
        <name val="Times New Roman"/>
        <scheme val="none"/>
      </font>
    </dxf>
  </rfmt>
  <rcc rId="10779" sId="1">
    <nc r="B682" t="inlineStr">
      <is>
        <t>11</t>
      </is>
    </nc>
  </rcc>
  <rcc rId="10780" sId="1">
    <nc r="C682" t="inlineStr">
      <is>
        <t>03</t>
      </is>
    </nc>
  </rcc>
  <rcc rId="10781" sId="1">
    <nc r="D682" t="inlineStr">
      <is>
        <t>09301 S4760</t>
      </is>
    </nc>
  </rcc>
  <rcc rId="10782" sId="1" odxf="1" dxf="1">
    <nc r="B683" t="inlineStr">
      <is>
        <t>11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83" sId="1" odxf="1" dxf="1">
    <nc r="C683" t="inlineStr">
      <is>
        <t>03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84" sId="1" odxf="1" dxf="1">
    <nc r="D683" t="inlineStr">
      <is>
        <t>09301 S4760</t>
      </is>
    </nc>
    <odxf>
      <font>
        <i val="0"/>
        <name val="Times New Roman"/>
        <scheme val="none"/>
      </font>
    </odxf>
    <ndxf>
      <font>
        <i/>
        <name val="Times New Roman"/>
        <scheme val="none"/>
      </font>
    </ndxf>
  </rcc>
  <rcc rId="10785" sId="1">
    <nc r="E683" t="inlineStr">
      <is>
        <t>611</t>
      </is>
    </nc>
  </rcc>
  <rcc rId="10786" sId="1">
    <nc r="A683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B683:E683" start="0" length="2147483647">
    <dxf>
      <font>
        <i val="0"/>
      </font>
    </dxf>
  </rfmt>
  <rcc rId="10787" sId="1" numFmtId="4">
    <nc r="F683">
      <v>12500</v>
    </nc>
  </rcc>
  <rcc rId="10788" sId="1">
    <nc r="F682">
      <f>F683</f>
    </nc>
  </rcc>
  <rcc rId="10789" sId="1">
    <oc r="F672">
      <f>F673+F680+F678+F684+F686+F676</f>
    </oc>
    <nc r="F672">
      <f>F673+F680+F678+F684+F686+F676+F683</f>
    </nc>
  </rcc>
  <rcc rId="10790" sId="1" numFmtId="4">
    <oc r="F696">
      <v>2636.4</v>
    </oc>
    <nc r="F696">
      <v>2254.4</v>
    </nc>
  </rcc>
  <rcc rId="10791" sId="1" numFmtId="4">
    <oc r="F697">
      <v>796.1</v>
    </oc>
    <nc r="F697">
      <v>679.55349999999999</v>
    </nc>
  </rcc>
  <rcc rId="10792" sId="1" numFmtId="4">
    <oc r="F699">
      <v>251</v>
    </oc>
    <nc r="F699">
      <v>416.37702000000002</v>
    </nc>
  </rcc>
  <rfmt sheetId="1" sqref="J697" start="0" length="0">
    <dxf>
      <font>
        <i/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697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698" start="0" length="0">
    <dxf>
      <font>
        <name val="Times New Roman"/>
        <scheme val="none"/>
      </font>
      <numFmt numFmtId="30" formatCode="@"/>
      <alignment horizontal="left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698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698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698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698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699" start="0" length="0">
    <dxf>
      <font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699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699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699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699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700" start="0" length="0">
    <dxf>
      <font>
        <color indexed="8"/>
        <name val="Times New Roman"/>
        <scheme val="none"/>
      </font>
      <fill>
        <patternFill patternType="solid"/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700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700" start="0" length="0">
    <dxf>
      <font>
        <i/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700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700" start="0" length="0">
    <dxf>
      <font>
        <name val="Times New Roman"/>
        <scheme val="none"/>
      </font>
      <numFmt numFmtId="30" formatCode="@"/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701" start="0" length="0">
    <dxf>
      <font>
        <i val="0"/>
        <color indexed="8"/>
        <name val="Times New Roman"/>
        <scheme val="none"/>
      </font>
      <fill>
        <patternFill>
          <bgColor indexed="65"/>
        </patternFill>
      </fill>
      <alignment horizontal="left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K701" start="0" length="0">
    <dxf>
      <font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L701" start="0" length="0">
    <dxf>
      <font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M701" start="0" length="0">
    <dxf>
      <font>
        <i val="0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N701" start="0" length="0">
    <dxf>
      <font>
        <i val="0"/>
        <name val="Times New Roman"/>
        <scheme val="none"/>
      </font>
      <numFmt numFmtId="30" formatCode="@"/>
      <fill>
        <patternFill patternType="none">
          <bgColor indexed="65"/>
        </patternFill>
      </fill>
      <alignment horizontal="center"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J697:J701" start="0" length="0">
    <dxf>
      <border>
        <left/>
      </border>
    </dxf>
  </rfmt>
  <rfmt sheetId="1" sqref="J697:O697" start="0" length="0">
    <dxf>
      <border>
        <top/>
      </border>
    </dxf>
  </rfmt>
  <rfmt sheetId="1" sqref="J701:O701" start="0" length="0">
    <dxf>
      <border>
        <bottom/>
      </border>
    </dxf>
  </rfmt>
  <rfmt sheetId="1" sqref="J697:O701">
    <dxf>
      <border>
        <left/>
        <right/>
        <top/>
        <bottom/>
        <vertical/>
        <horizontal/>
      </border>
    </dxf>
  </rfmt>
  <rrc rId="10793" sId="1" ref="A701:XFD705" action="insertRow"/>
  <rcc rId="10794" sId="1" odxf="1" dxf="1">
    <nc r="A701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odxf>
      <font>
        <i val="0"/>
        <color indexed="8"/>
        <name val="Times New Roman"/>
        <scheme val="none"/>
      </font>
    </odxf>
    <ndxf>
      <font>
        <i/>
        <color indexed="8"/>
        <name val="Times New Roman"/>
        <scheme val="none"/>
      </font>
    </ndxf>
  </rcc>
  <rfmt sheetId="1" sqref="B701" start="0" length="0">
    <dxf>
      <font>
        <i/>
        <name val="Times New Roman"/>
        <scheme val="none"/>
      </font>
    </dxf>
  </rfmt>
  <rfmt sheetId="1" sqref="C701" start="0" length="0">
    <dxf>
      <font>
        <i/>
        <name val="Times New Roman"/>
        <scheme val="none"/>
      </font>
    </dxf>
  </rfmt>
  <rfmt sheetId="1" sqref="D701" start="0" length="0">
    <dxf>
      <font>
        <i/>
        <name val="Times New Roman"/>
        <scheme val="none"/>
      </font>
    </dxf>
  </rfmt>
  <rfmt sheetId="1" sqref="E701" start="0" length="0">
    <dxf>
      <font>
        <i/>
        <name val="Times New Roman"/>
        <scheme val="none"/>
      </font>
    </dxf>
  </rfmt>
  <rcc rId="10795" sId="1" odxf="1" dxf="1">
    <nc r="A702" t="inlineStr">
      <is>
        <t xml:space="preserve">Фонд оплаты труда учреждений </t>
      </is>
    </nc>
    <odxf>
      <font>
        <color indexed="8"/>
        <name val="Times New Roman"/>
        <scheme val="none"/>
      </font>
      <numFmt numFmtId="0" formatCode="General"/>
      <fill>
        <patternFill patternType="solid"/>
      </fill>
      <alignment vertical="center" readingOrder="0"/>
    </odxf>
    <ndxf>
      <font>
        <color indexed="8"/>
        <name val="Times New Roman"/>
        <scheme val="none"/>
      </font>
      <numFmt numFmtId="30" formatCode="@"/>
      <fill>
        <patternFill patternType="none"/>
      </fill>
      <alignment vertical="top" readingOrder="0"/>
    </ndxf>
  </rcc>
  <rfmt sheetId="1" sqref="B702" start="0" length="0">
    <dxf>
      <font>
        <i/>
        <name val="Times New Roman"/>
        <scheme val="none"/>
      </font>
    </dxf>
  </rfmt>
  <rfmt sheetId="1" sqref="C702" start="0" length="0">
    <dxf>
      <font>
        <i/>
        <name val="Times New Roman"/>
        <scheme val="none"/>
      </font>
    </dxf>
  </rfmt>
  <rcc rId="10796" sId="1">
    <nc r="E702" t="inlineStr">
      <is>
        <t>111</t>
      </is>
    </nc>
  </rcc>
  <rcc rId="10797" sId="1">
    <nc r="A70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fmt sheetId="1" sqref="B703" start="0" length="0">
    <dxf>
      <font>
        <i/>
        <name val="Times New Roman"/>
        <scheme val="none"/>
      </font>
    </dxf>
  </rfmt>
  <rfmt sheetId="1" sqref="C703" start="0" length="0">
    <dxf>
      <font>
        <i/>
        <name val="Times New Roman"/>
        <scheme val="none"/>
      </font>
    </dxf>
  </rfmt>
  <rcc rId="10798" sId="1">
    <nc r="E703" t="inlineStr">
      <is>
        <t>119</t>
      </is>
    </nc>
  </rcc>
  <rcc rId="10799" sId="1">
    <nc r="A704" t="inlineStr">
      <is>
        <t>Фонд оплаты труда государственных (муниципальных) органов</t>
      </is>
    </nc>
  </rcc>
  <rfmt sheetId="1" sqref="B704" start="0" length="0">
    <dxf>
      <font>
        <i/>
        <name val="Times New Roman"/>
        <scheme val="none"/>
      </font>
    </dxf>
  </rfmt>
  <rfmt sheetId="1" sqref="C704" start="0" length="0">
    <dxf>
      <font>
        <i/>
        <name val="Times New Roman"/>
        <scheme val="none"/>
      </font>
    </dxf>
  </rfmt>
  <rcc rId="10800" sId="1">
    <nc r="E704" t="inlineStr">
      <is>
        <t>121</t>
      </is>
    </nc>
  </rcc>
  <rcc rId="10801" sId="1">
    <nc r="A705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fmt sheetId="1" sqref="B705" start="0" length="0">
    <dxf>
      <font>
        <i/>
        <name val="Times New Roman"/>
        <scheme val="none"/>
      </font>
    </dxf>
  </rfmt>
  <rfmt sheetId="1" sqref="C705" start="0" length="0">
    <dxf>
      <font>
        <i/>
        <name val="Times New Roman"/>
        <scheme val="none"/>
      </font>
    </dxf>
  </rfmt>
  <rcc rId="10802" sId="1">
    <nc r="E705" t="inlineStr">
      <is>
        <t>129</t>
      </is>
    </nc>
  </rcc>
  <rcc rId="10803" sId="1">
    <nc r="B701" t="inlineStr">
      <is>
        <t>11</t>
      </is>
    </nc>
  </rcc>
  <rcc rId="10804" sId="1">
    <nc r="B702" t="inlineStr">
      <is>
        <t>11</t>
      </is>
    </nc>
  </rcc>
  <rcc rId="10805" sId="1">
    <nc r="B703" t="inlineStr">
      <is>
        <t>11</t>
      </is>
    </nc>
  </rcc>
  <rcc rId="10806" sId="1">
    <nc r="B704" t="inlineStr">
      <is>
        <t>11</t>
      </is>
    </nc>
  </rcc>
  <rcc rId="10807" sId="1">
    <nc r="B705" t="inlineStr">
      <is>
        <t>11</t>
      </is>
    </nc>
  </rcc>
  <rcc rId="10808" sId="1">
    <nc r="C701" t="inlineStr">
      <is>
        <t>05</t>
      </is>
    </nc>
  </rcc>
  <rcc rId="10809" sId="1">
    <nc r="C702" t="inlineStr">
      <is>
        <t>05</t>
      </is>
    </nc>
  </rcc>
  <rcc rId="10810" sId="1">
    <nc r="C703" t="inlineStr">
      <is>
        <t>05</t>
      </is>
    </nc>
  </rcc>
  <rcc rId="10811" sId="1">
    <nc r="C704" t="inlineStr">
      <is>
        <t>05</t>
      </is>
    </nc>
  </rcc>
  <rcc rId="10812" sId="1">
    <nc r="C705" t="inlineStr">
      <is>
        <t>05</t>
      </is>
    </nc>
  </rcc>
  <rcc rId="10813" sId="1">
    <nc r="D701" t="inlineStr">
      <is>
        <t>09401 S4760</t>
      </is>
    </nc>
  </rcc>
  <rcc rId="10814" sId="1" odxf="1" dxf="1">
    <nc r="D702" t="inlineStr">
      <is>
        <t>09401 S4760</t>
      </is>
    </nc>
    <ndxf>
      <font>
        <i/>
        <name val="Times New Roman"/>
        <scheme val="none"/>
      </font>
    </ndxf>
  </rcc>
  <rcc rId="10815" sId="1" odxf="1" dxf="1">
    <nc r="D703" t="inlineStr">
      <is>
        <t>09401 S4760</t>
      </is>
    </nc>
    <ndxf>
      <font>
        <i/>
        <name val="Times New Roman"/>
        <scheme val="none"/>
      </font>
    </ndxf>
  </rcc>
  <rcc rId="10816" sId="1" odxf="1" dxf="1">
    <nc r="D704" t="inlineStr">
      <is>
        <t>09401 S4760</t>
      </is>
    </nc>
    <ndxf>
      <font>
        <i/>
        <name val="Times New Roman"/>
        <scheme val="none"/>
      </font>
    </ndxf>
  </rcc>
  <rcc rId="10817" sId="1" odxf="1" dxf="1">
    <nc r="D705" t="inlineStr">
      <is>
        <t>09401 S4760</t>
      </is>
    </nc>
    <ndxf>
      <font>
        <i/>
        <name val="Times New Roman"/>
        <scheme val="none"/>
      </font>
    </ndxf>
  </rcc>
  <rfmt sheetId="1" sqref="B702:D705" start="0" length="2147483647">
    <dxf>
      <font>
        <i val="0"/>
      </font>
    </dxf>
  </rfmt>
  <rcc rId="10818" sId="1" numFmtId="4">
    <nc r="F702">
      <v>460</v>
    </nc>
  </rcc>
  <rcc rId="10819" sId="1" numFmtId="4">
    <nc r="F703">
      <v>140</v>
    </nc>
  </rcc>
  <rcc rId="10820" sId="1" numFmtId="4">
    <nc r="F704">
      <v>230</v>
    </nc>
  </rcc>
  <rcc rId="10821" sId="1" numFmtId="4">
    <nc r="F705">
      <v>70</v>
    </nc>
  </rcc>
  <rcc rId="10822" sId="1">
    <nc r="F701">
      <f>F702+F703+F704+F705</f>
    </nc>
  </rcc>
  <rcc rId="10823" sId="1">
    <oc r="F691">
      <f>F692+F695</f>
    </oc>
    <nc r="F691">
      <f>F692+F695+F701</f>
    </nc>
  </rcc>
  <rcc rId="10824" sId="1" numFmtId="4">
    <oc r="F735">
      <v>3249.2337499999999</v>
    </oc>
    <nc r="F735">
      <v>2456.9362900000001</v>
    </nc>
  </rcc>
  <rcc rId="10825" sId="1" numFmtId="4">
    <oc r="F738">
      <v>1637.44498</v>
    </oc>
    <nc r="F738">
      <v>2429.74244</v>
    </nc>
  </rcc>
  <rcc rId="10826" sId="1" numFmtId="4">
    <oc r="F742">
      <v>2356791.4276100001</v>
    </oc>
    <nc r="F742">
      <v>2489390.3026100001</v>
    </nc>
  </rcc>
  <rrc rId="10827" sId="1" ref="A425:XFD425" action="insertRow"/>
  <rrc rId="10828" sId="1" ref="A425:XFD428" action="insertRow"/>
  <rfmt sheetId="1" sqref="A425:F429">
    <dxf>
      <fill>
        <patternFill>
          <bgColor theme="0"/>
        </patternFill>
      </fill>
    </dxf>
  </rfmt>
  <rcc rId="10829" sId="1">
    <nc r="A425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830" sId="1">
    <nc r="D425" t="inlineStr">
      <is>
        <t>03000 00000</t>
      </is>
    </nc>
  </rcc>
  <rcc rId="10831" sId="1" odxf="1" dxf="1">
    <nc r="A426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426" start="0" length="0">
    <dxf>
      <font>
        <b val="0"/>
        <i/>
        <name val="Times New Roman"/>
        <scheme val="none"/>
      </font>
    </dxf>
  </rfmt>
  <rfmt sheetId="1" sqref="C426" start="0" length="0">
    <dxf>
      <font>
        <b val="0"/>
        <i/>
        <name val="Times New Roman"/>
        <scheme val="none"/>
      </font>
    </dxf>
  </rfmt>
  <rcc rId="10832" sId="1" odxf="1" dxf="1">
    <nc r="D426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833" sId="1" odxf="1" dxf="1">
    <nc r="A427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427" start="0" length="0">
    <dxf>
      <font>
        <b val="0"/>
        <i/>
        <name val="Times New Roman"/>
        <scheme val="none"/>
      </font>
    </dxf>
  </rfmt>
  <rfmt sheetId="1" sqref="C427" start="0" length="0">
    <dxf>
      <font>
        <b val="0"/>
        <i/>
        <name val="Times New Roman"/>
        <scheme val="none"/>
      </font>
    </dxf>
  </rfmt>
  <rcc rId="10834" sId="1" odxf="1" dxf="1">
    <nc r="D427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A428" start="0" length="0">
    <dxf>
      <font>
        <b val="0"/>
        <color indexed="8"/>
        <name val="Times New Roman"/>
        <scheme val="none"/>
      </font>
      <fill>
        <patternFill patternType="none">
          <bgColor indexed="65"/>
        </patternFill>
      </fill>
    </dxf>
  </rfmt>
  <rfmt sheetId="1" sqref="B428" start="0" length="0">
    <dxf>
      <font>
        <b val="0"/>
        <name val="Times New Roman"/>
        <scheme val="none"/>
      </font>
    </dxf>
  </rfmt>
  <rfmt sheetId="1" sqref="C428" start="0" length="0">
    <dxf>
      <font>
        <b val="0"/>
        <name val="Times New Roman"/>
        <scheme val="none"/>
      </font>
    </dxf>
  </rfmt>
  <rcc rId="10835" sId="1" odxf="1" dxf="1">
    <nc r="D428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rc rId="10836" sId="1" ref="A429:XFD429" action="deleteRow">
    <rfmt sheetId="1" xfDxf="1" sqref="A429:XFD429" start="0" length="0">
      <dxf>
        <font>
          <i/>
          <name val="Times New Roman CYR"/>
          <scheme val="none"/>
        </font>
        <alignment wrapText="1" readingOrder="0"/>
      </dxf>
    </rfmt>
    <rfmt sheetId="1" sqref="A429" start="0" length="0">
      <dxf>
        <font>
          <b/>
          <i val="0"/>
          <name val="Times New Roman"/>
          <scheme val="none"/>
        </font>
        <fill>
          <patternFill patternType="solid">
            <bgColor theme="0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429" start="0" length="0">
      <dxf>
        <font>
          <b/>
          <i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429" start="0" length="0">
      <dxf>
        <font>
          <b/>
          <i val="0"/>
          <name val="Times New Roman"/>
          <scheme val="none"/>
        </font>
        <numFmt numFmtId="164" formatCode="0.00000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837" sId="1">
    <nc r="B425" t="inlineStr">
      <is>
        <t>07</t>
      </is>
    </nc>
  </rcc>
  <rcc rId="10838" sId="1">
    <nc r="B426" t="inlineStr">
      <is>
        <t>07</t>
      </is>
    </nc>
  </rcc>
  <rcc rId="10839" sId="1">
    <nc r="B427" t="inlineStr">
      <is>
        <t>07</t>
      </is>
    </nc>
  </rcc>
  <rcc rId="10840" sId="1">
    <nc r="B428" t="inlineStr">
      <is>
        <t>07</t>
      </is>
    </nc>
  </rcc>
  <rcc rId="10841" sId="1">
    <nc r="C425" t="inlineStr">
      <is>
        <t>03</t>
      </is>
    </nc>
  </rcc>
  <rcc rId="10842" sId="1">
    <nc r="C426" t="inlineStr">
      <is>
        <t>03</t>
      </is>
    </nc>
  </rcc>
  <rcc rId="10843" sId="1">
    <nc r="C427" t="inlineStr">
      <is>
        <t>03</t>
      </is>
    </nc>
  </rcc>
  <rcc rId="10844" sId="1">
    <nc r="C428" t="inlineStr">
      <is>
        <t>03</t>
      </is>
    </nc>
  </rcc>
  <rcc rId="10845" sId="1" odxf="1" dxf="1">
    <nc r="A428" t="inlineStr">
      <is>
        <t>Субсидии автономным учреждениям на иные цели</t>
      </is>
    </nc>
    <ndxf>
      <fill>
        <patternFill patternType="solid"/>
      </fill>
    </ndxf>
  </rcc>
  <rcc rId="10846" sId="1">
    <nc r="E428" t="inlineStr">
      <is>
        <t>622</t>
      </is>
    </nc>
  </rcc>
  <rfmt sheetId="1" sqref="E428" start="0" length="2147483647">
    <dxf>
      <font>
        <b val="0"/>
      </font>
    </dxf>
  </rfmt>
  <rcc rId="10847" sId="1" numFmtId="4">
    <nc r="F428">
      <v>5</v>
    </nc>
  </rcc>
  <rfmt sheetId="1" sqref="F428" start="0" length="2147483647">
    <dxf>
      <font>
        <b val="0"/>
      </font>
    </dxf>
  </rfmt>
  <rcc rId="10848" sId="1">
    <nc r="F427">
      <f>F428</f>
    </nc>
  </rcc>
  <rcc rId="10849" sId="1">
    <nc r="F426">
      <f>F427</f>
    </nc>
  </rcc>
  <rcc rId="10850" sId="1">
    <nc r="F425">
      <f>F426</f>
    </nc>
  </rcc>
  <rfmt sheetId="1" sqref="F426:F427" start="0" length="2147483647">
    <dxf>
      <font>
        <b val="0"/>
      </font>
    </dxf>
  </rfmt>
  <rcc rId="10851" sId="1">
    <oc r="F424">
      <f>F429+F442</f>
    </oc>
    <nc r="F424">
      <f>F429+F442+F425</f>
    </nc>
  </rcc>
  <rrc rId="10852" sId="1" ref="A528:XFD528" action="insertRow"/>
  <rrc rId="10853" sId="1" ref="A528:XFD531" action="insertRow"/>
  <rfmt sheetId="1" sqref="A528:F532">
    <dxf>
      <fill>
        <patternFill>
          <bgColor theme="0"/>
        </patternFill>
      </fill>
    </dxf>
  </rfmt>
  <rcc rId="10854" sId="1">
    <nc r="A52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10855" sId="1">
    <nc r="D528" t="inlineStr">
      <is>
        <t>03000 00000</t>
      </is>
    </nc>
  </rcc>
  <rcc rId="10856" sId="1" odxf="1" dxf="1">
    <nc r="A529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529" start="0" length="0">
    <dxf>
      <font>
        <b val="0"/>
        <i/>
        <name val="Times New Roman"/>
        <scheme val="none"/>
      </font>
    </dxf>
  </rfmt>
  <rfmt sheetId="1" sqref="C529" start="0" length="0">
    <dxf>
      <font>
        <b val="0"/>
        <i/>
        <name val="Times New Roman"/>
        <scheme val="none"/>
      </font>
    </dxf>
  </rfmt>
  <rcc rId="10857" sId="1" odxf="1" dxf="1">
    <nc r="D529" t="inlineStr">
      <is>
        <t>03001 00000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cc rId="10858" sId="1" odxf="1" dxf="1">
    <nc r="A530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B530" start="0" length="0">
    <dxf>
      <font>
        <b val="0"/>
        <i/>
        <name val="Times New Roman"/>
        <scheme val="none"/>
      </font>
    </dxf>
  </rfmt>
  <rfmt sheetId="1" sqref="C530" start="0" length="0">
    <dxf>
      <font>
        <b val="0"/>
        <i/>
        <name val="Times New Roman"/>
        <scheme val="none"/>
      </font>
    </dxf>
  </rfmt>
  <rcc rId="10859" sId="1" odxf="1" dxf="1">
    <nc r="D530" t="inlineStr">
      <is>
        <t>03001 S2Е80</t>
      </is>
    </nc>
    <odxf>
      <font>
        <b/>
        <i val="0"/>
        <name val="Times New Roman"/>
        <scheme val="none"/>
      </font>
    </odxf>
    <ndxf>
      <font>
        <b val="0"/>
        <i/>
        <name val="Times New Roman"/>
        <scheme val="none"/>
      </font>
    </ndxf>
  </rcc>
  <rfmt sheetId="1" sqref="A531" start="0" length="0">
    <dxf>
      <font>
        <b val="0"/>
        <color indexed="8"/>
        <name val="Times New Roman"/>
        <scheme val="none"/>
      </font>
      <fill>
        <patternFill>
          <bgColor indexed="65"/>
        </patternFill>
      </fill>
    </dxf>
  </rfmt>
  <rfmt sheetId="1" sqref="B531" start="0" length="0">
    <dxf>
      <font>
        <b val="0"/>
        <name val="Times New Roman"/>
        <scheme val="none"/>
      </font>
    </dxf>
  </rfmt>
  <rfmt sheetId="1" sqref="C531" start="0" length="0">
    <dxf>
      <font>
        <b val="0"/>
        <name val="Times New Roman"/>
        <scheme val="none"/>
      </font>
    </dxf>
  </rfmt>
  <rcc rId="10860" sId="1" odxf="1" dxf="1">
    <nc r="D531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861" sId="1">
    <nc r="B528" t="inlineStr">
      <is>
        <t>08</t>
      </is>
    </nc>
  </rcc>
  <rcc rId="10862" sId="1">
    <nc r="B529" t="inlineStr">
      <is>
        <t>08</t>
      </is>
    </nc>
  </rcc>
  <rcc rId="10863" sId="1">
    <nc r="B530" t="inlineStr">
      <is>
        <t>08</t>
      </is>
    </nc>
  </rcc>
  <rcc rId="10864" sId="1">
    <nc r="B531" t="inlineStr">
      <is>
        <t>08</t>
      </is>
    </nc>
  </rcc>
  <rcc rId="10865" sId="1">
    <nc r="C528" t="inlineStr">
      <is>
        <t>01</t>
      </is>
    </nc>
  </rcc>
  <rcc rId="10866" sId="1">
    <nc r="C529" t="inlineStr">
      <is>
        <t>01</t>
      </is>
    </nc>
  </rcc>
  <rcc rId="10867" sId="1">
    <nc r="C530" t="inlineStr">
      <is>
        <t>01</t>
      </is>
    </nc>
  </rcc>
  <rcc rId="10868" sId="1">
    <nc r="C531" t="inlineStr">
      <is>
        <t>01</t>
      </is>
    </nc>
  </rcc>
  <rcc rId="10869" sId="1">
    <nc r="E531" t="inlineStr">
      <is>
        <t>612</t>
      </is>
    </nc>
  </rcc>
  <rcc rId="10870" sId="1">
    <nc r="E532" t="inlineStr">
      <is>
        <t>622</t>
      </is>
    </nc>
  </rcc>
  <rcc rId="10871" sId="1" odxf="1" dxf="1">
    <nc r="A532" t="inlineStr">
      <is>
        <t>Субсидии автономным учреждениям на иные цели</t>
      </is>
    </nc>
    <odxf>
      <font>
        <b/>
        <name val="Times New Roman"/>
        <scheme val="none"/>
      </font>
      <fill>
        <patternFill patternType="solid">
          <bgColor theme="0"/>
        </patternFill>
      </fill>
    </odxf>
    <ndxf>
      <font>
        <b val="0"/>
        <name val="Times New Roman"/>
        <scheme val="none"/>
      </font>
      <fill>
        <patternFill patternType="none">
          <bgColor indexed="65"/>
        </patternFill>
      </fill>
    </ndxf>
  </rcc>
  <rcc rId="10872" sId="1" odxf="1" dxf="1">
    <nc r="A531" t="inlineStr">
      <is>
        <t>Субсидии бюджетным учреждениям на иные цели</t>
      </is>
    </nc>
    <ndxf>
      <border outline="0">
        <left style="medium">
          <color indexed="64"/>
        </left>
      </border>
    </ndxf>
  </rcc>
  <rcc rId="10873" sId="1" odxf="1" dxf="1">
    <nc r="B532" t="inlineStr">
      <is>
        <t>08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874" sId="1" odxf="1" dxf="1">
    <nc r="C532" t="inlineStr">
      <is>
        <t>01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cc rId="10875" sId="1" odxf="1" dxf="1">
    <nc r="D532" t="inlineStr">
      <is>
        <t>03001 S2Е80</t>
      </is>
    </nc>
    <odxf>
      <font>
        <b/>
        <name val="Times New Roman"/>
        <scheme val="none"/>
      </font>
    </odxf>
    <ndxf>
      <font>
        <b val="0"/>
        <name val="Times New Roman"/>
        <scheme val="none"/>
      </font>
    </ndxf>
  </rcc>
  <rfmt sheetId="1" sqref="E531:E532" start="0" length="2147483647">
    <dxf>
      <font>
        <b val="0"/>
      </font>
    </dxf>
  </rfmt>
  <rcc rId="10876" sId="1" numFmtId="4">
    <nc r="F531">
      <v>5</v>
    </nc>
  </rcc>
  <rcc rId="10877" sId="1" numFmtId="4">
    <nc r="F532">
      <v>25</v>
    </nc>
  </rcc>
  <rfmt sheetId="1" sqref="F531:F532" start="0" length="2147483647">
    <dxf>
      <font>
        <b val="0"/>
      </font>
    </dxf>
  </rfmt>
  <rfmt sheetId="1" sqref="E529:F530" start="0" length="2147483647">
    <dxf>
      <font>
        <b val="0"/>
      </font>
    </dxf>
  </rfmt>
  <rcc rId="10878" sId="1">
    <nc r="F530">
      <f>F531+F532</f>
    </nc>
  </rcc>
  <rcc rId="10879" sId="1">
    <nc r="F529">
      <f>F530</f>
    </nc>
  </rcc>
  <rcc rId="10880" sId="1">
    <nc r="F528">
      <f>F529</f>
    </nc>
  </rcc>
  <rcc rId="10881" sId="1">
    <oc r="F527">
      <f>F533+F576+F572</f>
    </oc>
    <nc r="F527">
      <f>F533+F576+F572+F528</f>
    </nc>
  </rcc>
  <rrc rId="10882" sId="1" ref="A588:XFD588" action="insertRow"/>
  <rrc rId="10883" sId="1" ref="A588:XFD588" action="insertRow"/>
  <rrc rId="10884" sId="1" ref="A588:XFD588" action="insertRow"/>
  <rrc rId="10885" sId="1" ref="A588:XFD588" action="insertRow"/>
  <rcc rId="10886" sId="1" odxf="1" dxf="1">
    <nc r="A588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b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0887" sId="1" odxf="1" dxf="1">
    <nc r="B588" t="inlineStr">
      <is>
        <t>08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fmt sheetId="1" sqref="C588" start="0" length="0">
    <dxf>
      <font>
        <b/>
        <name val="Times New Roman"/>
        <scheme val="none"/>
      </font>
      <fill>
        <patternFill patternType="solid">
          <bgColor theme="0"/>
        </patternFill>
      </fill>
    </dxf>
  </rfmt>
  <rcc rId="10888" sId="1" odxf="1" dxf="1">
    <nc r="D588" t="inlineStr">
      <is>
        <t>03000 00000</t>
      </is>
    </nc>
    <odxf>
      <font>
        <b val="0"/>
        <name val="Times New Roman"/>
        <scheme val="none"/>
      </font>
      <fill>
        <patternFill patternType="none">
          <bgColor indexed="65"/>
        </patternFill>
      </fill>
    </odxf>
    <ndxf>
      <font>
        <b/>
        <name val="Times New Roman"/>
        <scheme val="none"/>
      </font>
      <fill>
        <patternFill patternType="solid">
          <bgColor theme="0"/>
        </patternFill>
      </fill>
    </ndxf>
  </rcc>
  <rcc rId="10889" sId="1" odxf="1" dxf="1">
    <nc r="A589" t="inlineStr">
      <is>
        <t>Основное мероприятие "Организация и проведение мероприятий в сфере туризма на муниципальном уровне"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i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0890" sId="1" odxf="1" dxf="1">
    <nc r="B589" t="inlineStr">
      <is>
        <t>08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C589" start="0" length="0">
    <dxf>
      <font>
        <i/>
        <name val="Times New Roman"/>
        <scheme val="none"/>
      </font>
      <fill>
        <patternFill patternType="solid">
          <bgColor theme="0"/>
        </patternFill>
      </fill>
    </dxf>
  </rfmt>
  <rcc rId="10891" sId="1" odxf="1" dxf="1">
    <nc r="D589" t="inlineStr">
      <is>
        <t>03001 00000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cc rId="10892" sId="1" odxf="1" dxf="1">
    <nc r="A590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  <alignment vertical="top" readingOrder="0"/>
    </odxf>
    <ndxf>
      <font>
        <i/>
        <name val="Times New Roman"/>
        <scheme val="none"/>
      </font>
      <fill>
        <patternFill patternType="solid">
          <bgColor theme="0"/>
        </patternFill>
      </fill>
      <alignment vertical="center" readingOrder="0"/>
    </ndxf>
  </rcc>
  <rcc rId="10893" sId="1" odxf="1" dxf="1">
    <nc r="B590" t="inlineStr">
      <is>
        <t>08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C590" start="0" length="0">
    <dxf>
      <font>
        <i/>
        <name val="Times New Roman"/>
        <scheme val="none"/>
      </font>
      <fill>
        <patternFill patternType="solid">
          <bgColor theme="0"/>
        </patternFill>
      </fill>
    </dxf>
  </rfmt>
  <rcc rId="10894" sId="1" odxf="1" dxf="1">
    <nc r="D590" t="inlineStr">
      <is>
        <t>03001 S2Е80</t>
      </is>
    </nc>
    <odxf>
      <font>
        <i val="0"/>
        <name val="Times New Roman"/>
        <scheme val="none"/>
      </font>
      <fill>
        <patternFill patternType="none">
          <bgColor indexed="65"/>
        </patternFill>
      </fill>
    </odxf>
    <ndxf>
      <font>
        <i/>
        <name val="Times New Roman"/>
        <scheme val="none"/>
      </font>
      <fill>
        <patternFill patternType="solid">
          <bgColor theme="0"/>
        </patternFill>
      </fill>
    </ndxf>
  </rcc>
  <rfmt sheetId="1" sqref="A591" start="0" length="0">
    <dxf>
      <font>
        <color indexed="8"/>
        <name val="Times New Roman"/>
        <scheme val="none"/>
      </font>
      <fill>
        <patternFill patternType="solid"/>
      </fill>
      <alignment vertical="center" readingOrder="0"/>
      <border outline="0">
        <left style="medium">
          <color indexed="64"/>
        </left>
      </border>
    </dxf>
  </rfmt>
  <rcc rId="10895" sId="1" odxf="1" dxf="1">
    <nc r="B591" t="inlineStr">
      <is>
        <t>08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591" start="0" length="0">
    <dxf>
      <fill>
        <patternFill patternType="solid">
          <bgColor theme="0"/>
        </patternFill>
      </fill>
    </dxf>
  </rfmt>
  <rcc rId="10896" sId="1" odxf="1" dxf="1">
    <nc r="D591" t="inlineStr">
      <is>
        <t>03001 S2Е80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897" sId="1">
    <nc r="C588" t="inlineStr">
      <is>
        <t>04</t>
      </is>
    </nc>
  </rcc>
  <rcc rId="10898" sId="1">
    <nc r="C589" t="inlineStr">
      <is>
        <t>04</t>
      </is>
    </nc>
  </rcc>
  <rcc rId="10899" sId="1">
    <nc r="C590" t="inlineStr">
      <is>
        <t>04</t>
      </is>
    </nc>
  </rcc>
  <rcc rId="10900" sId="1">
    <nc r="C591" t="inlineStr">
      <is>
        <t>04</t>
      </is>
    </nc>
  </rcc>
  <rcc rId="10901" sId="1">
    <nc r="E591" t="inlineStr">
      <is>
        <t>244</t>
      </is>
    </nc>
  </rcc>
  <rcc rId="10902" sId="1" odxf="1" dxf="1">
    <nc r="A591" t="inlineStr">
      <is>
        <t>Закупка товаров, работ и услуг для государственных (муниципальных) нужд</t>
      </is>
    </nc>
    <ndxf>
      <font>
        <color indexed="8"/>
        <name val="Times New Roman"/>
        <scheme val="none"/>
      </font>
      <fill>
        <patternFill patternType="none"/>
      </fill>
      <alignment vertical="top" readingOrder="0"/>
      <border outline="0">
        <left style="thin">
          <color indexed="64"/>
        </left>
      </border>
    </ndxf>
  </rcc>
  <rcc rId="10903" sId="1" numFmtId="4">
    <nc r="F591">
      <v>57</v>
    </nc>
  </rcc>
  <rcc rId="10904" sId="1">
    <nc r="F590">
      <f>F591</f>
    </nc>
  </rcc>
  <rcc rId="10905" sId="1">
    <nc r="F589">
      <f>F590</f>
    </nc>
  </rcc>
  <rcc rId="10906" sId="1">
    <nc r="F588">
      <f>F589</f>
    </nc>
  </rcc>
  <rcc rId="10907" sId="1">
    <oc r="F583">
      <f>F592+F613+F584</f>
    </oc>
    <nc r="F583">
      <f>F592+F613+F584+F588</f>
    </nc>
  </rcc>
  <rcv guid="{46268BFF-7767-41AD-8DD2-9220C9E060B5}" action="delete"/>
  <rdn rId="0" localSheetId="1" customView="1" name="Z_46268BFF_7767_41AD_8DD2_9220C9E060B5_.wvu.PrintArea" hidden="1" oldHidden="1">
    <formula>функцион.структура!$A$1:$F$752</formula>
    <oldFormula>функцион.структура!$A$1:$F$752</oldFormula>
  </rdn>
  <rdn rId="0" localSheetId="1" customView="1" name="Z_46268BFF_7767_41AD_8DD2_9220C9E060B5_.wvu.FilterData" hidden="1" oldHidden="1">
    <formula>функцион.структура!$A$17:$F$759</formula>
    <oldFormula>функцион.структура!$A$17:$F$759</oldFormula>
  </rdn>
  <rcv guid="{46268BFF-7767-41AD-8DD2-9220C9E060B5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fmt sheetId="1" sqref="F1" start="0" length="0">
    <dxf>
      <font>
        <name val="Times New Roman"/>
        <scheme val="none"/>
      </font>
      <alignment horizontal="right" wrapText="0" readingOrder="0"/>
    </dxf>
  </rfmt>
  <rcc rId="9856" sId="1" odxf="1" dxf="1">
    <nc r="F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7" sId="1" odxf="1" dxf="1">
    <nc r="F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9858" sId="1">
    <nc r="F1" t="inlineStr">
      <is>
        <t>Приложение №4</t>
      </is>
    </nc>
  </rcc>
</revisions>
</file>

<file path=xl/revisions/revisionLog12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68" sId="1" numFmtId="4">
    <oc r="F444">
      <f>23850+737.6</f>
    </oc>
    <nc r="F444">
      <v>33722.6</v>
    </nc>
  </rcc>
  <rcc rId="9469" sId="1" numFmtId="4">
    <oc r="F445">
      <f>7192.9+222.5</f>
    </oc>
    <nc r="F445">
      <v>10184.200000000001</v>
    </nc>
  </rcc>
  <rfmt sheetId="1" sqref="F443">
    <dxf>
      <fill>
        <patternFill>
          <bgColor theme="0"/>
        </patternFill>
      </fill>
    </dxf>
  </rfmt>
  <rcc rId="9470" sId="1" numFmtId="4">
    <oc r="F459">
      <v>6980.3</v>
    </oc>
    <nc r="F459">
      <v>6080.3</v>
    </nc>
  </rcc>
  <rcc rId="9471" sId="1" numFmtId="4">
    <oc r="F461">
      <f>216.6+13.8</f>
    </oc>
    <nc r="F461">
      <v>230.43123</v>
    </nc>
  </rcc>
  <rrc rId="9472" sId="1" ref="A462:XFD463" action="insertRow"/>
  <rfmt sheetId="1" sqref="A462" start="0" length="0">
    <dxf>
      <font>
        <i/>
        <color indexed="8"/>
        <name val="Times New Roman"/>
        <family val="1"/>
      </font>
      <fill>
        <patternFill patternType="none"/>
      </fill>
      <alignment vertical="top"/>
      <border outline="0">
        <left style="thin">
          <color indexed="64"/>
        </left>
      </border>
    </dxf>
  </rfmt>
  <rfmt sheetId="1" sqref="B462" start="0" length="0">
    <dxf>
      <font>
        <i/>
        <name val="Times New Roman"/>
        <family val="1"/>
      </font>
    </dxf>
  </rfmt>
  <rfmt sheetId="1" sqref="C462" start="0" length="0">
    <dxf>
      <font>
        <i/>
        <name val="Times New Roman"/>
        <family val="1"/>
      </font>
    </dxf>
  </rfmt>
  <rfmt sheetId="1" sqref="D462" start="0" length="0">
    <dxf>
      <font>
        <i/>
        <name val="Times New Roman"/>
        <family val="1"/>
      </font>
    </dxf>
  </rfmt>
  <rfmt sheetId="1" sqref="E462" start="0" length="0">
    <dxf>
      <font>
        <i/>
        <name val="Times New Roman"/>
        <family val="1"/>
      </font>
    </dxf>
  </rfmt>
  <rfmt sheetId="1" sqref="F462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A463" start="0" length="0">
    <dxf>
      <border outline="0">
        <left style="medium">
          <color indexed="64"/>
        </left>
      </border>
    </dxf>
  </rfmt>
  <rcc rId="9473" sId="1">
    <nc r="G463">
      <v>230.4</v>
    </nc>
  </rcc>
  <rcc rId="9474" sId="1" odxf="1" dxf="1">
    <nc r="A462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cc rId="9475" sId="1" odxf="1" dxf="1">
    <nc r="A463" t="inlineStr">
      <is>
        <t>Субсидии бюджетным учреждениям на иные цели</t>
      </is>
    </nc>
    <ndxf>
      <border outline="0">
        <left style="thin">
          <color indexed="64"/>
        </left>
      </border>
    </ndxf>
  </rcc>
  <rcc rId="9476" sId="1">
    <nc r="B462" t="inlineStr">
      <is>
        <t>08</t>
      </is>
    </nc>
  </rcc>
  <rcc rId="9477" sId="1">
    <nc r="C462" t="inlineStr">
      <is>
        <t>01</t>
      </is>
    </nc>
  </rcc>
  <rcc rId="9478" sId="1">
    <nc r="D462" t="inlineStr">
      <is>
        <t>08101 S2140</t>
      </is>
    </nc>
  </rcc>
  <rcc rId="9479" sId="1">
    <nc r="F462">
      <f>F463</f>
    </nc>
  </rcc>
  <rcc rId="9480" sId="1">
    <nc r="B463" t="inlineStr">
      <is>
        <t>01</t>
      </is>
    </nc>
  </rcc>
  <rcc rId="9481" sId="1">
    <nc r="C463" t="inlineStr">
      <is>
        <t>01</t>
      </is>
    </nc>
  </rcc>
  <rcc rId="9482" sId="1">
    <nc r="D463" t="inlineStr">
      <is>
        <t>08101 S2140</t>
      </is>
    </nc>
  </rcc>
  <rcc rId="9483" sId="1">
    <nc r="E463" t="inlineStr">
      <is>
        <t>612</t>
      </is>
    </nc>
  </rcc>
  <rcc rId="9484" sId="1" odxf="1" dxf="1" numFmtId="4">
    <nc r="F463">
      <v>40</v>
    </nc>
    <ndxf>
      <fill>
        <patternFill>
          <bgColor theme="0"/>
        </patternFill>
      </fill>
    </ndxf>
  </rcc>
  <rcc rId="9485" sId="1">
    <oc r="F457">
      <f>F466+F458+F464+F460</f>
    </oc>
    <nc r="F457">
      <f>F466+F458+F464+F460+F462</f>
    </nc>
  </rcc>
  <rcc rId="9486" sId="1" numFmtId="4">
    <oc r="F465">
      <f>4365+135</f>
    </oc>
    <nc r="F465">
      <v>5500</v>
    </nc>
  </rcc>
  <rfmt sheetId="1" sqref="F461:F465">
    <dxf>
      <fill>
        <patternFill>
          <bgColor theme="0"/>
        </patternFill>
      </fill>
    </dxf>
  </rfmt>
  <rcc rId="9487" sId="1" numFmtId="4">
    <oc r="F467">
      <v>8270.1</v>
    </oc>
    <nc r="F467">
      <v>8689.18</v>
    </nc>
  </rcc>
  <rcc rId="9488" sId="1" numFmtId="4">
    <oc r="F471">
      <v>10045.9</v>
    </oc>
    <nc r="F471">
      <v>9617.6173500000004</v>
    </nc>
  </rcc>
  <rrc rId="9489" sId="1" ref="A472:XFD473" action="insertRow"/>
  <rfmt sheetId="1" sqref="A472" start="0" length="0">
    <dxf>
      <font>
        <i/>
        <name val="Times New Roman"/>
        <family val="1"/>
      </font>
      <alignment vertical="top"/>
    </dxf>
  </rfmt>
  <rfmt sheetId="1" sqref="B472" start="0" length="0">
    <dxf>
      <font>
        <i/>
        <name val="Times New Roman"/>
        <family val="1"/>
      </font>
    </dxf>
  </rfmt>
  <rfmt sheetId="1" sqref="C472" start="0" length="0">
    <dxf>
      <font>
        <i/>
        <name val="Times New Roman"/>
        <family val="1"/>
      </font>
    </dxf>
  </rfmt>
  <rfmt sheetId="1" sqref="D472" start="0" length="0">
    <dxf>
      <font>
        <i/>
        <name val="Times New Roman"/>
        <family val="1"/>
      </font>
    </dxf>
  </rfmt>
  <rfmt sheetId="1" sqref="E472" start="0" length="0">
    <dxf>
      <font>
        <i/>
        <name val="Times New Roman"/>
        <family val="1"/>
      </font>
    </dxf>
  </rfmt>
  <rfmt sheetId="1" sqref="F472" start="0" length="0">
    <dxf>
      <font>
        <i/>
        <name val="Times New Roman"/>
        <family val="1"/>
      </font>
    </dxf>
  </rfmt>
  <rcc rId="9490" sId="1">
    <nc r="B472" t="inlineStr">
      <is>
        <t>08</t>
      </is>
    </nc>
  </rcc>
  <rcc rId="9491" sId="1">
    <nc r="C472" t="inlineStr">
      <is>
        <t>01</t>
      </is>
    </nc>
  </rcc>
  <rcc rId="9492" sId="1">
    <nc r="D472" t="inlineStr">
      <is>
        <t>08201 L4670</t>
      </is>
    </nc>
  </rcc>
  <rcc rId="9493" sId="1">
    <nc r="F472">
      <f>F473</f>
    </nc>
  </rcc>
  <rcc rId="9494" sId="1">
    <nc r="B473" t="inlineStr">
      <is>
        <t>08</t>
      </is>
    </nc>
  </rcc>
  <rcc rId="9495" sId="1">
    <nc r="C473" t="inlineStr">
      <is>
        <t>01</t>
      </is>
    </nc>
  </rcc>
  <rcc rId="9496" sId="1">
    <nc r="D473" t="inlineStr">
      <is>
        <t>08201 L4670</t>
      </is>
    </nc>
  </rcc>
  <rcc rId="9497" sId="1">
    <nc r="E473" t="inlineStr">
      <is>
        <t>622</t>
      </is>
    </nc>
  </rcc>
  <rcc rId="9498" sId="1" numFmtId="4">
    <nc r="F473">
      <v>942.75500999999997</v>
    </nc>
  </rcc>
  <rcc rId="9499" sId="1" odxf="1" dxf="1">
    <nc r="A472" t="inlineStr">
      <is>
        <t>На обеспечение развития и укрепления материально-технической базы домов культуры в населенных пунктах с числом жителей до 50 тысяч человек</t>
      </is>
    </nc>
    <ndxf>
      <alignment vertical="center"/>
    </ndxf>
  </rcc>
  <rcc rId="9500" sId="1">
    <nc r="A473" t="inlineStr">
      <is>
        <t>Субсидии автономным учреждениям на иные цели</t>
      </is>
    </nc>
  </rcc>
  <rrc rId="9501" sId="1" ref="A474:XFD475" action="insertRow"/>
  <rfmt sheetId="1" sqref="A474" start="0" length="0">
    <dxf>
      <font>
        <i/>
        <name val="Times New Roman"/>
        <family val="1"/>
      </font>
    </dxf>
  </rfmt>
  <rfmt sheetId="1" sqref="B474" start="0" length="0">
    <dxf>
      <font>
        <i/>
        <name val="Times New Roman"/>
        <family val="1"/>
      </font>
    </dxf>
  </rfmt>
  <rfmt sheetId="1" sqref="C474" start="0" length="0">
    <dxf>
      <font>
        <i/>
        <name val="Times New Roman"/>
        <family val="1"/>
      </font>
    </dxf>
  </rfmt>
  <rfmt sheetId="1" sqref="D474" start="0" length="0">
    <dxf>
      <font>
        <i/>
        <name val="Times New Roman"/>
        <family val="1"/>
      </font>
    </dxf>
  </rfmt>
  <rfmt sheetId="1" sqref="E474" start="0" length="0">
    <dxf>
      <font>
        <i/>
        <name val="Times New Roman"/>
        <family val="1"/>
      </font>
    </dxf>
  </rfmt>
  <rfmt sheetId="1" sqref="F474" start="0" length="0">
    <dxf>
      <font>
        <i/>
        <name val="Times New Roman"/>
        <family val="1"/>
      </font>
    </dxf>
  </rfmt>
  <rcc rId="9502" sId="1" odxf="1" dxf="1">
    <nc r="A47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/>
    </ndxf>
  </rcc>
  <rcc rId="9503" sId="1">
    <nc r="A475" t="inlineStr">
      <is>
        <t>Иные межбюджетные трансферты</t>
      </is>
    </nc>
  </rcc>
  <rcc rId="9504" sId="1">
    <nc r="B474" t="inlineStr">
      <is>
        <t>08</t>
      </is>
    </nc>
  </rcc>
  <rcc rId="9505" sId="1">
    <nc r="C474" t="inlineStr">
      <is>
        <t>01</t>
      </is>
    </nc>
  </rcc>
  <rcc rId="9506" sId="1">
    <nc r="D474" t="inlineStr">
      <is>
        <t>08201 S2140</t>
      </is>
    </nc>
  </rcc>
  <rcc rId="9507" sId="1">
    <nc r="B475" t="inlineStr">
      <is>
        <t>01</t>
      </is>
    </nc>
  </rcc>
  <rcc rId="9508" sId="1">
    <nc r="C475" t="inlineStr">
      <is>
        <t>01</t>
      </is>
    </nc>
  </rcc>
  <rcc rId="9509" sId="1">
    <nc r="D475" t="inlineStr">
      <is>
        <t>08201 S2140</t>
      </is>
    </nc>
  </rcc>
  <rcc rId="9510" sId="1">
    <nc r="E475" t="inlineStr">
      <is>
        <t>540</t>
      </is>
    </nc>
  </rcc>
  <rcc rId="9511" sId="1" numFmtId="4">
    <nc r="F475">
      <v>871.5</v>
    </nc>
  </rcc>
  <rrc rId="9512" sId="1" ref="A476:XFD476" action="insertRow"/>
  <rcc rId="9513" sId="1">
    <nc r="B476" t="inlineStr">
      <is>
        <t>01</t>
      </is>
    </nc>
  </rcc>
  <rcc rId="9514" sId="1">
    <nc r="C476" t="inlineStr">
      <is>
        <t>01</t>
      </is>
    </nc>
  </rcc>
  <rcc rId="9515" sId="1">
    <nc r="D476" t="inlineStr">
      <is>
        <t>08201 S2140</t>
      </is>
    </nc>
  </rcc>
  <rcc rId="9516" sId="1">
    <nc r="E476" t="inlineStr">
      <is>
        <t>622</t>
      </is>
    </nc>
  </rcc>
  <rcc rId="9517" sId="1" numFmtId="4">
    <nc r="F476">
      <v>601.07297000000005</v>
    </nc>
  </rcc>
  <rcc rId="9518" sId="1">
    <nc r="A476" t="inlineStr">
      <is>
        <t>Субсидии автономным учреждениям на иные цели</t>
      </is>
    </nc>
  </rcc>
  <rcc rId="9519" sId="1">
    <nc r="F474">
      <f>F475+F476</f>
    </nc>
  </rcc>
  <rcc rId="9520" sId="1">
    <oc r="F469">
      <f>F476+F470+F474</f>
    </oc>
    <nc r="F469">
      <f>F479+F470+F477+F472+F474</f>
    </nc>
  </rcc>
  <rcc rId="9521" sId="1" numFmtId="4">
    <oc r="F478">
      <f>8616.9+266.6</f>
    </oc>
    <nc r="F478">
      <v>9883.5</v>
    </nc>
  </rcc>
  <rcc rId="9522" sId="1" numFmtId="4">
    <oc r="F480">
      <v>12942.4</v>
    </oc>
    <nc r="F480">
      <v>13598.245999999999</v>
    </nc>
  </rcc>
  <rfmt sheetId="1" sqref="F477:F480">
    <dxf>
      <fill>
        <patternFill>
          <bgColor theme="0"/>
        </patternFill>
      </fill>
    </dxf>
  </rfmt>
  <rfmt sheetId="1" sqref="F467">
    <dxf>
      <fill>
        <patternFill>
          <bgColor theme="0"/>
        </patternFill>
      </fill>
    </dxf>
  </rfmt>
  <rcc rId="9523" sId="1" numFmtId="4">
    <oc r="F484">
      <v>545</v>
    </oc>
    <nc r="F484">
      <v>482</v>
    </nc>
  </rcc>
  <rrc rId="9524" sId="1" ref="A485:XFD485" action="insertRow"/>
  <rcc rId="9525" sId="1">
    <nc r="B485" t="inlineStr">
      <is>
        <t>08</t>
      </is>
    </nc>
  </rcc>
  <rcc rId="9526" sId="1">
    <nc r="C485" t="inlineStr">
      <is>
        <t>01</t>
      </is>
    </nc>
  </rcc>
  <rcc rId="9527" sId="1">
    <nc r="D485" t="inlineStr">
      <is>
        <t>08401 83160</t>
      </is>
    </nc>
  </rcc>
  <rcc rId="9528" sId="1">
    <nc r="E485" t="inlineStr">
      <is>
        <t>350</t>
      </is>
    </nc>
  </rcc>
  <rcc rId="9529" sId="1" numFmtId="4">
    <nc r="F485">
      <v>113</v>
    </nc>
  </rcc>
  <rcc rId="9530" sId="1">
    <oc r="F483">
      <f>SUM(F484:F484)</f>
    </oc>
    <nc r="F483">
      <f>SUM(F484:F485)</f>
    </nc>
  </rcc>
  <rcc rId="9531" sId="1">
    <nc r="A485" t="inlineStr">
      <is>
        <t>Премии и гранты</t>
      </is>
    </nc>
  </rcc>
</revisions>
</file>

<file path=xl/revisions/revisionLog1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32" sId="1" numFmtId="4">
    <oc r="F359">
      <v>63896.65</v>
    </oc>
    <nc r="F359">
      <v>52373.540159999997</v>
    </nc>
  </rcc>
  <rcc rId="11933" sId="1" numFmtId="4">
    <oc r="F360">
      <v>63896.65</v>
    </oc>
    <nc r="F360">
      <v>52373.540159999997</v>
    </nc>
  </rcc>
  <rcc rId="11934" sId="1" numFmtId="4">
    <oc r="F397">
      <v>10000</v>
    </oc>
    <nc r="F397"/>
  </rcc>
  <rrc rId="11935" sId="1" ref="A396:XFD396" action="deleteRow">
    <undo index="65535" exp="ref" v="1" dr="F396" r="F393" sId="1"/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160F2 5424F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6">
        <f>F397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936" sId="1" ref="A396:XFD396" action="deleteRow">
    <rfmt sheetId="1" xfDxf="1" sqref="A396:XFD396" start="0" length="0">
      <dxf>
        <font>
          <name val="Times New Roman CYR"/>
          <family val="1"/>
        </font>
        <alignment wrapText="1"/>
      </dxf>
    </rfmt>
    <rcc rId="0" sId="1" dxf="1">
      <nc r="A396" t="inlineStr">
        <is>
          <t>Субсидии автономным учреждениям на иные цели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6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6" t="inlineStr">
        <is>
          <t>160F2 5424F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6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6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937" sId="1">
    <oc r="F393">
      <f>F394+#REF!</f>
    </oc>
    <nc r="F393">
      <f>F394</f>
    </nc>
  </rcc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38" sId="1" numFmtId="4">
    <oc r="F411">
      <v>149461.5</v>
    </oc>
    <nc r="F411">
      <v>156376.78</v>
    </nc>
  </rcc>
  <rcc rId="11939" sId="1" numFmtId="4">
    <oc r="F429">
      <v>318454</v>
    </oc>
    <nc r="F429">
      <v>314129.78999999998</v>
    </nc>
  </rcc>
  <rcc rId="11940" sId="1" numFmtId="4">
    <oc r="F440">
      <v>57690.7</v>
    </oc>
    <nc r="F440">
      <v>52828.1</v>
    </nc>
  </rcc>
  <rcc rId="11941" sId="1" numFmtId="4">
    <oc r="F444">
      <v>155723.55815999999</v>
    </oc>
    <nc r="F444">
      <v>153929.25816</v>
    </nc>
  </rcc>
  <rcc rId="11942" sId="1" numFmtId="4">
    <oc r="F446">
      <v>24787</v>
    </oc>
    <nc r="F446">
      <v>23466.2</v>
    </nc>
  </rcc>
  <rcc rId="11943" sId="1" numFmtId="4">
    <oc r="F472">
      <v>13722.8</v>
    </oc>
    <nc r="F472">
      <v>13454.813</v>
    </nc>
  </rcc>
  <rcc rId="11944" sId="1" numFmtId="4">
    <oc r="F483">
      <v>10159.152</v>
    </oc>
    <nc r="F483">
      <v>6796.5</v>
    </nc>
  </rcc>
  <rcc rId="11945" sId="1" numFmtId="4">
    <oc r="F484">
      <v>32170.648000000001</v>
    </oc>
    <nc r="F484">
      <v>23121.9</v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46" sId="1" numFmtId="4">
    <oc r="F542">
      <v>122.75181000000001</v>
    </oc>
    <nc r="F542">
      <v>771.80485999999996</v>
    </nc>
  </rcc>
  <rcc rId="11947" sId="1" numFmtId="4">
    <oc r="F544">
      <v>840.18097999999998</v>
    </oc>
    <nc r="F544">
      <v>1037.4279300000001</v>
    </nc>
  </rcc>
</revisions>
</file>

<file path=xl/revisions/revisionLog125.xml><?xml version="1.0" encoding="utf-8"?>
<revisions xmlns="http://schemas.openxmlformats.org/spreadsheetml/2006/main" xmlns:r="http://schemas.openxmlformats.org/officeDocument/2006/relationships">
  <rcv guid="{46268BFF-7767-41AD-8DD2-9220C9E060B5}" action="delete"/>
  <rdn rId="0" localSheetId="1" customView="1" name="Z_46268BFF_7767_41AD_8DD2_9220C9E060B5_.wvu.PrintArea" hidden="1" oldHidden="1">
    <formula>функцион.структура!$A$1:$F$752</formula>
    <oldFormula>функцион.структура!$A$1:$F$752</oldFormula>
  </rdn>
  <rdn rId="0" localSheetId="1" customView="1" name="Z_46268BFF_7767_41AD_8DD2_9220C9E060B5_.wvu.FilterData" hidden="1" oldHidden="1">
    <formula>функцион.структура!$A$17:$F$759</formula>
    <oldFormula>функцион.структура!$A$17:$F$759</oldFormula>
  </rdn>
  <rcv guid="{46268BFF-7767-41AD-8DD2-9220C9E060B5}" action="add"/>
</revisions>
</file>

<file path=xl/revisions/revisionLog12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48" sId="1" numFmtId="4">
    <oc r="F596">
      <v>9514.98</v>
    </oc>
    <nc r="F596">
      <v>9620.1</v>
    </nc>
  </rcc>
  <rcc rId="11949" sId="1" numFmtId="4">
    <oc r="F602">
      <v>7838.99</v>
    </oc>
    <nc r="F602">
      <v>7860.79</v>
    </nc>
  </rcc>
  <rcc rId="11950" sId="1" numFmtId="4">
    <oc r="F611">
      <v>14890.546</v>
    </oc>
    <nc r="F611">
      <v>15055.137000000001</v>
    </nc>
  </rcc>
  <rcc rId="11951" sId="1" numFmtId="4">
    <oc r="F617">
      <v>478.75</v>
    </oc>
    <nc r="F617">
      <v>478.41557</v>
    </nc>
  </rcc>
  <rcc rId="11952" sId="1" numFmtId="4">
    <oc r="F632">
      <v>8867.7739999999994</v>
    </oc>
    <nc r="F632">
      <v>8965.76</v>
    </nc>
  </rcc>
  <rcc rId="11953" sId="1" numFmtId="4">
    <oc r="F649">
      <v>6192.2</v>
    </oc>
    <nc r="F649">
      <v>6390.7760699999999</v>
    </nc>
  </rcc>
  <rcc rId="11954" sId="1" numFmtId="4">
    <oc r="F651">
      <v>2075.1912200000002</v>
    </oc>
    <nc r="F651">
      <v>2112.1056100000001</v>
    </nc>
  </rcc>
  <rcc rId="11955" sId="1" numFmtId="4">
    <oc r="F652">
      <v>173.97612000000001</v>
    </oc>
    <nc r="F652">
      <v>137.21600000000001</v>
    </nc>
  </rcc>
  <rcc rId="11956" sId="1" numFmtId="4">
    <oc r="F653">
      <v>576.27548000000002</v>
    </oc>
    <nc r="F653">
      <v>615.77737000000002</v>
    </nc>
  </rcc>
  <rcc rId="11957" sId="1" numFmtId="4">
    <oc r="F654">
      <v>6.5</v>
    </oc>
    <nc r="F654">
      <v>4.0910000000000002</v>
    </nc>
  </rcc>
</revisions>
</file>

<file path=xl/revisions/revisionLog1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58" sId="1" numFmtId="4">
    <oc r="F658">
      <v>4065.4090700000002</v>
    </oc>
    <nc r="F658">
      <v>4064.7184600000001</v>
    </nc>
  </rcc>
  <rcc rId="11959" sId="1" numFmtId="4">
    <oc r="F690">
      <v>1734.4839999999999</v>
    </oc>
    <nc r="F690">
      <v>1617.36364</v>
    </nc>
  </rcc>
  <rcc rId="11960" sId="1" numFmtId="4">
    <oc r="F732">
      <v>3132.02889</v>
    </oc>
    <nc r="F732">
      <v>3117.8988899999999</v>
    </nc>
  </rcc>
  <rcc rId="11961" sId="1" numFmtId="4">
    <oc r="F733">
      <v>960.20560999999998</v>
    </oc>
    <nc r="F733">
      <v>936.29360999999994</v>
    </nc>
  </rcc>
  <rcc rId="11962" sId="1" numFmtId="4">
    <oc r="F749">
      <v>13421.9</v>
    </oc>
    <nc r="F749">
      <v>13938.1</v>
    </nc>
  </rcc>
  <rcc rId="11963" sId="1" numFmtId="4">
    <oc r="F764">
      <v>1967.6381200000001</v>
    </oc>
    <nc r="F764">
      <v>2037.6381200000001</v>
    </nc>
  </rcc>
  <rcc rId="11964" sId="1" numFmtId="4">
    <oc r="F765">
      <v>632.33857</v>
    </oc>
    <nc r="F765">
      <v>653.47856999999999</v>
    </nc>
  </rcc>
  <rcc rId="11965" sId="1" numFmtId="4">
    <oc r="F798">
      <v>40954.13121</v>
    </oc>
    <nc r="F798">
      <v>42054.13121</v>
    </nc>
  </rcc>
  <rcc rId="11966" sId="1" numFmtId="4">
    <oc r="F817">
      <v>2570870.1167799998</v>
    </oc>
    <nc r="F817">
      <v>2521107.3247400001</v>
    </nc>
  </rcc>
</revisions>
</file>

<file path=xl/revisions/revisionLog1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67" sId="1" numFmtId="4">
    <oc r="F749">
      <v>13938.1</v>
    </oc>
    <nc r="F749">
      <v>13938.01</v>
    </nc>
  </rcc>
</revisions>
</file>

<file path=xl/revisions/revisionLog1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68" sId="1" numFmtId="4">
    <oc r="F61">
      <v>2448.2574599999998</v>
    </oc>
    <nc r="F61">
      <v>2478.2574599999998</v>
    </nc>
  </rcc>
</revisions>
</file>

<file path=xl/revisions/revisionLog1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69" sId="1" numFmtId="4">
    <oc r="F359">
      <v>52373.540159999997</v>
    </oc>
    <nc r="F359">
      <v>63896.65</v>
    </nc>
  </rcc>
  <rcc rId="11970" sId="1" numFmtId="4">
    <oc r="F360">
      <v>52373.540159999997</v>
    </oc>
    <nc r="F360">
      <v>63896.65</v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10446" sId="1" odxf="1">
    <oc r="F1" t="inlineStr">
      <is>
        <t>Приложение №4</t>
      </is>
    </oc>
    <nc r="F1" t="inlineStr">
      <is>
        <t>Приложение №3</t>
      </is>
    </nc>
    <odxf/>
  </rcc>
  <rcc rId="10447" sId="1" odxf="1">
    <oc r="F3" t="inlineStr">
      <is>
        <t>от "09" апреля 2024    № 318</t>
      </is>
    </oc>
    <nc r="F3" t="inlineStr">
      <is>
        <t>от "__" июня 2024    № ___</t>
      </is>
    </nc>
    <odxf/>
  </rcc>
</revisions>
</file>

<file path=xl/revisions/revisionLog1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1" sId="1" numFmtId="4">
    <oc r="F411">
      <v>156376.78</v>
    </oc>
    <nc r="F411">
      <v>147944.38</v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cc rId="8973" sId="1">
    <oc r="A437" t="inlineStr">
      <is>
        <t>Муниципальная Программа «Развитие культуры в Селенгинском районе на 2023 – 2025 годы»</t>
      </is>
    </oc>
    <nc r="A437" t="inlineStr">
      <is>
        <t>Муниципальная Программа «Развитие культуры в Селенгинском районе на 2023 – 2027 годы»</t>
      </is>
    </nc>
  </rcc>
  <rcc rId="8974" sId="1">
    <oc r="A47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474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nc>
  </rcc>
</revisions>
</file>

<file path=xl/revisions/revisionLog13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32" sId="1" ref="A486:XFD487" action="insertRow"/>
  <rcc rId="9533" sId="1" odxf="1" dxf="1">
    <nc r="A486" t="inlineStr">
      <is>
        <t>Поддержка отрасли культура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4" sId="1" odxf="1" dxf="1">
    <nc r="B48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5" sId="1" odxf="1" dxf="1">
    <nc r="C486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36" sId="1" odxf="1" dxf="1">
    <nc r="D486" t="inlineStr">
      <is>
        <t>084A2 55190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86" start="0" length="0">
    <dxf>
      <font>
        <i/>
        <name val="Times New Roman"/>
        <family val="1"/>
      </font>
    </dxf>
  </rfmt>
  <rfmt sheetId="1" sqref="F486" start="0" length="0">
    <dxf>
      <font>
        <i/>
        <name val="Times New Roman"/>
        <family val="1"/>
      </font>
    </dxf>
  </rfmt>
  <rfmt sheetId="1" sqref="G486" start="0" length="0">
    <dxf>
      <font>
        <i/>
        <name val="Times New Roman CYR"/>
        <family val="1"/>
      </font>
    </dxf>
  </rfmt>
  <rfmt sheetId="1" sqref="H486" start="0" length="0">
    <dxf>
      <font>
        <i/>
        <name val="Times New Roman CYR"/>
        <family val="1"/>
      </font>
    </dxf>
  </rfmt>
  <rfmt sheetId="1" sqref="I486" start="0" length="0">
    <dxf>
      <font>
        <i/>
        <name val="Times New Roman CYR"/>
        <family val="1"/>
      </font>
    </dxf>
  </rfmt>
  <rfmt sheetId="1" sqref="J486" start="0" length="0">
    <dxf>
      <font>
        <i/>
        <name val="Times New Roman CYR"/>
        <family val="1"/>
      </font>
    </dxf>
  </rfmt>
  <rfmt sheetId="1" sqref="K486" start="0" length="0">
    <dxf>
      <font>
        <i/>
        <name val="Times New Roman CYR"/>
        <family val="1"/>
      </font>
    </dxf>
  </rfmt>
  <rfmt sheetId="1" sqref="L486" start="0" length="0">
    <dxf>
      <font>
        <i/>
        <name val="Times New Roman CYR"/>
        <family val="1"/>
      </font>
    </dxf>
  </rfmt>
  <rfmt sheetId="1" sqref="M486" start="0" length="0">
    <dxf>
      <font>
        <i/>
        <name val="Times New Roman CYR"/>
        <family val="1"/>
      </font>
    </dxf>
  </rfmt>
  <rfmt sheetId="1" sqref="N486" start="0" length="0">
    <dxf>
      <font>
        <i/>
        <name val="Times New Roman CYR"/>
        <family val="1"/>
      </font>
    </dxf>
  </rfmt>
  <rfmt sheetId="1" sqref="O486" start="0" length="0">
    <dxf>
      <font>
        <i/>
        <name val="Times New Roman CYR"/>
        <family val="1"/>
      </font>
    </dxf>
  </rfmt>
  <rfmt sheetId="1" sqref="P486" start="0" length="0">
    <dxf>
      <font>
        <i/>
        <name val="Times New Roman CYR"/>
        <family val="1"/>
      </font>
    </dxf>
  </rfmt>
  <rfmt sheetId="1" sqref="A486:XFD486" start="0" length="0">
    <dxf>
      <font>
        <i/>
        <name val="Times New Roman CYR"/>
        <family val="1"/>
      </font>
    </dxf>
  </rfmt>
  <rfmt sheetId="1" sqref="A487" start="0" length="0">
    <dxf>
      <font>
        <color indexed="8"/>
        <name val="Times New Roman"/>
        <family val="1"/>
      </font>
      <fill>
        <patternFill patternType="solid"/>
      </fill>
      <alignment vertical="center"/>
      <border outline="0">
        <left style="medium">
          <color indexed="64"/>
        </left>
      </border>
    </dxf>
  </rfmt>
  <rcc rId="9537" sId="1">
    <nc r="B487" t="inlineStr">
      <is>
        <t>08</t>
      </is>
    </nc>
  </rcc>
  <rcc rId="9538" sId="1">
    <nc r="C487" t="inlineStr">
      <is>
        <t>01</t>
      </is>
    </nc>
  </rcc>
  <rcc rId="9539" sId="1">
    <nc r="D487" t="inlineStr">
      <is>
        <t>084A2 55190</t>
      </is>
    </nc>
  </rcc>
  <rcc rId="9540" sId="1">
    <nc r="E487" t="inlineStr">
      <is>
        <t>622</t>
      </is>
    </nc>
  </rcc>
  <rcc rId="9541" sId="1" numFmtId="4">
    <nc r="F487">
      <v>53.191490000000002</v>
    </nc>
  </rcc>
  <rcc rId="9542" sId="1">
    <nc r="F486">
      <f>F487</f>
    </nc>
  </rcc>
  <rcc rId="9543" sId="1">
    <oc r="F455">
      <f>F481+F468+F456</f>
    </oc>
    <nc r="F455">
      <f>F481+F468+F456+F486</f>
    </nc>
  </rcc>
  <rcc rId="9544" sId="1" odxf="1" dxf="1">
    <nc r="A487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ndxf>
  </rcc>
</revisions>
</file>

<file path=xl/revisions/revisionLog1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2" sId="1" numFmtId="4">
    <oc r="F429">
      <v>314129.78999999998</v>
    </oc>
    <nc r="F429">
      <v>312500.28999999998</v>
    </nc>
  </rcc>
  <rcc rId="11973" sId="1" numFmtId="4">
    <oc r="F690">
      <v>1617.36364</v>
    </oc>
    <nc r="F690">
      <v>1734.4839999999999</v>
    </nc>
  </rcc>
</revisions>
</file>

<file path=xl/revisions/revisionLog1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4" sId="1" numFmtId="4">
    <oc r="F732">
      <v>3117.8988899999999</v>
    </oc>
    <nc r="F732">
      <v>3117.9029999999998</v>
    </nc>
  </rcc>
  <rcc rId="11975" sId="1" numFmtId="4">
    <oc r="F733">
      <v>936.29360999999994</v>
    </oc>
    <nc r="F733">
      <v>955.83150000000001</v>
    </nc>
  </rcc>
</revisions>
</file>

<file path=xl/revisions/revisionLog1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76" sId="1" numFmtId="4">
    <oc r="F733">
      <v>955.83150000000001</v>
    </oc>
    <nc r="F733">
      <f>955.8315-23.83</f>
    </nc>
  </rcc>
</revisions>
</file>

<file path=xl/revisions/revisionLog1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977" sId="1" ref="A396:XFD396" action="insertRow"/>
  <rrc rId="11978" sId="1" ref="A396:XFD396" action="insertRow"/>
  <rcc rId="11979" sId="1" odxf="1" dxf="1">
    <nc r="A396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  <odxf>
      <font>
        <i val="0"/>
        <name val="Times New Roman"/>
        <family val="1"/>
      </font>
      <fill>
        <patternFill patternType="solid">
          <bgColor theme="0"/>
        </patternFill>
      </fill>
      <alignment horizontal="left" vertical="center"/>
    </odxf>
    <n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ndxf>
  </rcc>
  <rcc rId="11980" sId="1" odxf="1" dxf="1">
    <nc r="A397" t="inlineStr">
      <is>
        <t>Субсидии автономным учреждениям на иные цели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1981" sId="1" odxf="1" dxf="1">
    <nc r="B39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2" sId="1" odxf="1" dxf="1">
    <nc r="C39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3" sId="1" odxf="1" dxf="1">
    <nc r="D396" t="inlineStr">
      <is>
        <t>160F2 5424F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96" start="0" length="0">
    <dxf>
      <font>
        <i/>
        <name val="Times New Roman"/>
        <family val="1"/>
      </font>
    </dxf>
  </rfmt>
  <rcc rId="11984" sId="1" odxf="1" dxf="1">
    <nc r="F396">
      <f>F397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85" sId="1">
    <nc r="B397" t="inlineStr">
      <is>
        <t>05</t>
      </is>
    </nc>
  </rcc>
  <rcc rId="11986" sId="1">
    <nc r="C397" t="inlineStr">
      <is>
        <t>05</t>
      </is>
    </nc>
  </rcc>
  <rcc rId="11987" sId="1">
    <nc r="D397" t="inlineStr">
      <is>
        <t>160F2 5424F</t>
      </is>
    </nc>
  </rcc>
  <rcc rId="11988" sId="1">
    <nc r="E397" t="inlineStr">
      <is>
        <t>622</t>
      </is>
    </nc>
  </rcc>
  <rcc rId="11989" sId="1" numFmtId="4">
    <nc r="F397">
      <v>10000</v>
    </nc>
  </rcc>
  <rcc rId="11990" sId="1">
    <oc r="F393">
      <f>F394</f>
    </oc>
    <nc r="F393">
      <f>F394+F396</f>
    </nc>
  </rcc>
</revisions>
</file>

<file path=xl/revisions/revisionLog1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1" sId="1" numFmtId="4">
    <oc r="F819">
      <v>2521107.3247400001</v>
    </oc>
    <nc r="F819">
      <f>2521107.32474+20.83371</f>
    </nc>
  </rcc>
  <rcc rId="11992" sId="1" numFmtId="4">
    <oc r="F800">
      <v>42054.13121</v>
    </oc>
    <nc r="F800">
      <v>42084.13121</v>
    </nc>
  </rcc>
  <rcc rId="11993" sId="1" numFmtId="4">
    <oc r="F204">
      <v>15941.542810000001</v>
    </oc>
    <nc r="F204">
      <f>15941.54281-9.16629</f>
    </nc>
  </rcc>
</revisions>
</file>

<file path=xl/revisions/revisionLog1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4" sId="1">
    <oc r="F204">
      <f>15941.54281-9.16629</f>
    </oc>
    <nc r="F204">
      <f>15941.54281-9.16629-4.74852</f>
    </nc>
  </rcc>
  <rcc rId="11995" sId="1">
    <oc r="F819">
      <f>2521107.32474+20.83371</f>
    </oc>
    <nc r="F819">
      <f>2521107.32474+20.83371-4.74852</f>
    </nc>
  </rcc>
</revisions>
</file>

<file path=xl/revisions/revisionLog1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6" sId="1">
    <oc r="A80" t="inlineStr">
      <is>
        <t>Муниципальная Программа «Управление муниципальными финансами и муниципальным долгом на 2020-2025 годы</t>
      </is>
    </oc>
    <nc r="A80" t="inlineStr">
      <is>
        <t>Муниципальная Программа «Управление муниципальными финансами и муниципальным долгом на 2024-2028 годы</t>
      </is>
    </nc>
  </rcc>
  <rcc rId="11997" sId="1">
    <oc r="A12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123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1998" sId="1">
    <oc r="A12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127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</revisions>
</file>

<file path=xl/revisions/revisionLog1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999" sId="1">
    <oc r="A128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128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545" sId="1" ref="A493:XFD494" action="insertRow"/>
  <rfmt sheetId="1" sqref="A493" start="0" length="0">
    <dxf>
      <font>
        <b val="0"/>
        <i/>
        <name val="Times New Roman"/>
        <family val="1"/>
      </font>
      <alignment vertical="top"/>
    </dxf>
  </rfmt>
  <rcc rId="9546" sId="1" odxf="1" dxf="1">
    <nc r="B493" t="inlineStr">
      <is>
        <t>08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547" sId="1" odxf="1" dxf="1">
    <nc r="C493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D493" start="0" length="0">
    <dxf>
      <font>
        <b val="0"/>
        <i/>
        <name val="Times New Roman"/>
        <family val="1"/>
      </font>
    </dxf>
  </rfmt>
  <rfmt sheetId="1" sqref="E493" start="0" length="0">
    <dxf>
      <font>
        <b val="0"/>
        <i/>
        <name val="Times New Roman"/>
        <family val="1"/>
      </font>
    </dxf>
  </rfmt>
  <rcc rId="9548" sId="1" odxf="1" dxf="1">
    <nc r="F493">
      <f>F494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cc rId="9549" sId="1" odxf="1" dxf="1">
    <nc r="A494" t="inlineStr">
      <is>
        <t>Иные межбюджетные трансферты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0" sId="1" odxf="1" dxf="1">
    <nc r="B494" t="inlineStr">
      <is>
        <t>08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551" sId="1" odxf="1" dxf="1">
    <nc r="C494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D494" start="0" length="0">
    <dxf>
      <font>
        <b val="0"/>
        <name val="Times New Roman"/>
        <family val="1"/>
      </font>
    </dxf>
  </rfmt>
  <rcc rId="9552" sId="1" odxf="1" dxf="1">
    <nc r="E494" t="inlineStr">
      <is>
        <t>540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494" start="0" length="0">
    <dxf>
      <font>
        <b val="0"/>
        <name val="Times New Roman"/>
        <family val="1"/>
      </font>
      <fill>
        <patternFill>
          <bgColor rgb="FF92D050"/>
        </patternFill>
      </fill>
      <alignment wrapText="1"/>
    </dxf>
  </rfmt>
  <rcc rId="9553" sId="1">
    <nc r="G494">
      <v>7707.5</v>
    </nc>
  </rcc>
  <rcc rId="9554" sId="1">
    <nc r="D493" t="inlineStr">
      <is>
        <t>99900 S2140</t>
      </is>
    </nc>
  </rcc>
  <rcc rId="9555" sId="1">
    <nc r="D494" t="inlineStr">
      <is>
        <t>99900 S2140</t>
      </is>
    </nc>
  </rcc>
  <rcc rId="9556" sId="1" numFmtId="4">
    <nc r="F494">
      <v>3144.0729700000002</v>
    </nc>
  </rcc>
  <rcc rId="9557" sId="1" numFmtId="4">
    <oc r="F496">
      <v>7707.5</v>
    </oc>
    <nc r="F496">
      <v>8098.0739999999996</v>
    </nc>
  </rcc>
  <rcc rId="9558" sId="1">
    <oc r="F492">
      <f>F495</f>
    </oc>
    <nc r="F492">
      <f>F495+F493</f>
    </nc>
  </rcc>
  <rcc rId="9559" sId="1" odxf="1" dxf="1">
    <nc r="A49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ndxf>
      <alignment horizontal="general" vertical="center"/>
    </ndxf>
  </rcc>
  <rfmt sheetId="1" sqref="F494:F496">
    <dxf>
      <fill>
        <patternFill>
          <bgColor theme="0"/>
        </patternFill>
      </fill>
    </dxf>
  </rfmt>
</revisions>
</file>

<file path=xl/revisions/revisionLog1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0" sId="1">
    <oc r="A143" t="inlineStr">
      <is>
        <t>Муниципальная программа «Развитие малого и среднего предпринимательства в Селенгинском районе на 2023-2025 годы</t>
      </is>
    </oc>
    <nc r="A143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12001" sId="1">
    <oc r="A148" t="inlineStr">
      <is>
        <t>Муниципальная программа «Организация общественных работ на территории Селенгинского района на 2020-2025 годы</t>
      </is>
    </oc>
    <nc r="A148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годы"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функцион.структура!$A$1:$F$816</formula>
    <oldFormula>функцион.структура!$A$1:$F$816</oldFormula>
  </rdn>
  <rdn rId="0" localSheetId="1" customView="1" name="Z_629918FE_B1DF_464A_BF50_03D18729BC02_.wvu.FilterData" hidden="1" oldHidden="1">
    <formula>функцион.структура!$A$17:$F$823</formula>
    <oldFormula>функцион.структура!$A$17:$F$823</oldFormula>
  </rdn>
  <rcv guid="{629918FE-B1DF-464A-BF50-03D18729BC02}" action="add"/>
</revisions>
</file>

<file path=xl/revisions/revisionLog1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4" sId="1">
    <oc r="A152" t="inlineStr">
      <is>
        <t>Муниципальная программа «Поддержка сельских и городских инициатив в Селенгинском районе на 2020-2025 годы»</t>
      </is>
    </oc>
    <nc r="A152" t="inlineStr">
      <is>
        <t>Муниципальная программа «Поддержка сельских и городских инициатив в Селенгинском районе на 2024-2028 годы»</t>
      </is>
    </nc>
  </rcc>
  <rcc rId="12005" sId="1">
    <oc r="A226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226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</revisions>
</file>

<file path=xl/revisions/revisionLog1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06" sId="1">
    <oc r="A24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243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    </is>
    </nc>
  </rcc>
  <rcc rId="12007" sId="1">
    <oc r="A244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244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12008" sId="1">
    <oc r="A248" t="inlineStr">
      <is>
        <t>Муниципальная программа «Комплексное развитие сельских территорий в Селенгинском районе на 2023-2025 годы»</t>
      </is>
    </oc>
    <nc r="A248" t="inlineStr">
      <is>
        <t>Муниципальная программа «Комплексное развитие сельских территорий в Селенгинском районе на 2024-2028 годы»</t>
      </is>
    </nc>
  </rcc>
  <rcc rId="12009" sId="1">
    <oc r="A303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303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</t>
      </is>
    </nc>
  </rcc>
  <rcc rId="12010" sId="1">
    <oc r="A304" t="inlineStr">
      <is>
        <t>Подпрограмма "Развитие дорожной сети в Селенгинском районе"</t>
      </is>
    </oc>
    <nc r="A304" t="inlineStr">
      <is>
        <t>Подпрограмма "Развитие дорожной сети в Селенгинском районе 2024-2028 гг"</t>
      </is>
    </nc>
  </rcc>
  <rcc rId="12011" sId="1">
    <oc r="A313" t="inlineStr">
      <is>
        <t>Муниципальная программа «Комплексное развитие сельских территорий в Селенгинском районе на 2023-2025 годы»</t>
      </is>
    </oc>
    <nc r="A313" t="inlineStr">
      <is>
        <t>Муниципальная программа «Комплексное развитие сельских территорий в Селенгинском районе на 2024-2028 годы»</t>
      </is>
    </nc>
  </rcc>
  <rcc rId="12012" sId="1">
    <oc r="A32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323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2013" sId="1">
    <oc r="A33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331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 на 2024-2028 годы"</t>
      </is>
    </nc>
  </rcc>
  <rcc rId="12014" sId="1">
    <oc r="A33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332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12015" sId="1">
    <oc r="A344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oc>
    <nc r="A344" t="inlineStr">
      <is>
        <t>Муниципальная программа «Комплексные меры противодействия злоупотреблению наркотиками и их незаконному обороту в Селенгинском районе на 2023-2027 годы»</t>
      </is>
    </nc>
  </rcc>
  <rcc rId="12016" sId="1">
    <oc r="A355" t="inlineStr">
      <is>
        <t>Муниципальная программа «Комплексное развитие сельских территорий в Селенгинском районе на 2023-2025 годы»</t>
      </is>
    </oc>
    <nc r="A355" t="inlineStr">
      <is>
        <t>Муниципальная программа «Комплексное развитие сельских территорий в Селенгинском районе на 2024-2028 годы»</t>
      </is>
    </nc>
  </rcc>
  <rcc rId="12017" sId="1">
    <oc r="A375" t="inlineStr">
      <is>
        <t>Муниципальная программа «Комплексное развитие сельских территорий в Селенгинском районе на 2023-2025 годы»</t>
      </is>
    </oc>
    <nc r="A375" t="inlineStr">
      <is>
        <t>Муниципальная программа «Комплексное развитие сельских территорий в Селенгинском районе на 2024-2028 годы»</t>
      </is>
    </nc>
  </rcc>
  <rcc rId="12018" sId="1">
    <oc r="A38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380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12019" sId="1">
    <oc r="A393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393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2024-2028 годы</t>
      </is>
    </nc>
  </rcc>
  <rcc rId="12020" sId="1">
    <oc r="A409" t="inlineStr">
      <is>
        <t>МП «Развитие образования в Селенгинском районе на 2020-2025 годы"</t>
      </is>
    </oc>
    <nc r="A409" t="inlineStr">
      <is>
        <t>МП «Развитие образования в Селенгинском районе на 2024-2028 годы"</t>
      </is>
    </nc>
  </rcc>
  <rcc rId="12021" sId="1">
    <oc r="A410" t="inlineStr">
      <is>
        <t>Подпрограмма "Дошкольное образование в Селенгинском районе"</t>
      </is>
    </oc>
    <nc r="A410" t="inlineStr">
      <is>
        <t>Подпрограмма "Дошкольное образование в Селенгинском районе на 2024-2028 годы"</t>
      </is>
    </nc>
  </rcc>
  <rcc rId="12022" sId="1">
    <oc r="A427" t="inlineStr">
      <is>
        <t>МП «Развитие образования в Селенгинском районе на 2020-2025 годы"</t>
      </is>
    </oc>
    <nc r="A427" t="inlineStr">
      <is>
        <t>МП «Развитие образования в Селенгинском районе на 2024-2028 годы"</t>
      </is>
    </nc>
  </rcc>
  <rcc rId="12023" sId="1">
    <oc r="A428" t="inlineStr">
      <is>
        <t>Подпрограмма "Общее образование в Селенгинском районе"</t>
      </is>
    </oc>
    <nc r="A428" t="inlineStr">
      <is>
        <t>Подпрограмма "Общее образование в Селенгинском районе на 2024-2028 годы"</t>
      </is>
    </nc>
  </rcc>
</revisions>
</file>

<file path=xl/revisions/revisionLog1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24" sId="1">
    <oc r="A46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46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2025" sId="1">
    <oc r="A465" t="inlineStr">
      <is>
        <t>Подпрограмма «Развитие художественно-эстетического образования и воспитания»</t>
      </is>
    </oc>
    <nc r="A465" t="inlineStr">
      <is>
        <t>Подпрограмма «Развитие художественно-эстетического образования и воспитания на 2023-2027 годы»</t>
      </is>
    </nc>
  </rcc>
  <rcc rId="12026" sId="1">
    <oc r="A477" t="inlineStr">
      <is>
        <t>МП «Развитие образования в Селенгинском районе на 2020-2025 годы"</t>
      </is>
    </oc>
    <nc r="A477" t="inlineStr">
      <is>
        <t>МП «Развитие образования в Селенгинском районе на 2024-2028 годы"</t>
      </is>
    </nc>
  </rcc>
  <rcc rId="12027" sId="1">
    <oc r="A478" t="inlineStr">
      <is>
        <t>Подпрограмма "Дополнительное образование  в Селенгинском районе"</t>
      </is>
    </oc>
    <nc r="A478" t="inlineStr">
      <is>
        <t>Подпрограмма "Дополнительное образование  в Селенгинском районе на 2024-2028 годы"</t>
      </is>
    </nc>
  </rcc>
  <rcc rId="12028" sId="1">
    <oc r="A491" t="inlineStr">
      <is>
        <t>МП «Развитие образования в Селенгинском районе на 2020-2025 годы"</t>
      </is>
    </oc>
    <nc r="A491" t="inlineStr">
      <is>
        <t>МП «Развитие образования в Селенгинском районе на 2024-2028 годы"</t>
      </is>
    </nc>
  </rcc>
  <rcc rId="12029" sId="1">
    <oc r="A492" t="inlineStr">
      <is>
        <t>Подпрограмма "Общее образование в Селенгинском районе"</t>
      </is>
    </oc>
    <nc r="A492" t="inlineStr">
      <is>
        <t>Подпрограмма "Общее образование в Селенгинском районе на 2024-2028 годы"</t>
      </is>
    </nc>
  </rcc>
</revisions>
</file>

<file path=xl/revisions/revisionLog1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0" sId="1">
    <oc r="A498" t="inlineStr">
      <is>
        <t>Подпрограмма «Другие вопросы в области физической культуры и спорта»</t>
      </is>
    </oc>
    <nc r="A498" t="inlineStr">
      <is>
        <t>Подпрограмма «Другие вопросы в области физической культуры и спорта на 2023-2027 годы»</t>
      </is>
    </nc>
  </rcc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1" sId="1">
    <oc r="A502" t="inlineStr">
      <is>
        <t xml:space="preserve">Подпрограмма «Развитие молодежной политики в Селенгинском районе»  </t>
      </is>
    </oc>
    <nc r="A502" t="inlineStr">
      <is>
        <t xml:space="preserve">Подпрограмма «Развитие молодежной политики в Селенгинском районе на 2023-2027 годы»  </t>
      </is>
    </nc>
  </rcc>
</revisions>
</file>

<file path=xl/revisions/revisionLog1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2" sId="1">
    <oc r="A513" t="inlineStr">
      <is>
        <t>МП «Развитие образования в Селенгинском районе на 2020-2025 годы"</t>
      </is>
    </oc>
    <nc r="A513" t="inlineStr">
      <is>
        <t>МП «Развитие образования в Селенгинском районе на 2024-2028 годы"</t>
      </is>
    </nc>
  </rcc>
  <rcc rId="12033" sId="1">
    <oc r="A514" t="inlineStr">
      <is>
        <t>Подпрограмма "Детский отдых в Селенгинском районе"</t>
      </is>
    </oc>
    <nc r="A514" t="inlineStr">
      <is>
        <t>Подпрограмма "Детский отдых в Селенгинском районе на 2024-2028 годы"</t>
      </is>
    </nc>
  </rcc>
  <rcc rId="12034" sId="1">
    <oc r="A530" t="inlineStr">
      <is>
        <t>МП «Развитие образования в Селенгинском районе на 2020-2025 годы"</t>
      </is>
    </oc>
    <nc r="A530" t="inlineStr">
      <is>
        <t>МП «Развитие образования в Селенгинском районе на 2024-2028 годы"</t>
      </is>
    </nc>
  </rcc>
  <rcc rId="12035" sId="1">
    <oc r="A531" t="inlineStr">
      <is>
        <t>Подпрограмма "Детский отдых в Селенгинском районе"</t>
      </is>
    </oc>
    <nc r="A531" t="inlineStr">
      <is>
        <t>Подпрограмма "Детский отдых в Селенгинском районе на 2024-2028 годы"</t>
      </is>
    </nc>
  </rcc>
  <rcc rId="12036" sId="1">
    <oc r="A536" t="inlineStr">
      <is>
        <t>Подпрограмма "Другие вопросы в области образования в Селенгинском районе"</t>
      </is>
    </oc>
    <nc r="A536" t="inlineStr">
      <is>
        <t>Подпрограмма "Другие вопросы в области образования в Селенгинском районе на 2024-2028 годы"</t>
      </is>
    </nc>
  </rcc>
  <rcc rId="12037" sId="1">
    <oc r="A561" t="inlineStr">
      <is>
        <t>Подпрограмма "Семья и дети"</t>
      </is>
    </oc>
    <nc r="A561" t="inlineStr">
      <is>
        <t>Подпрограмма "Семья и дети на 2024-2028 годы"</t>
      </is>
    </nc>
  </rcc>
</revisions>
</file>

<file path=xl/revisions/revisionLog1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38" sId="1">
    <oc r="A568" t="inlineStr">
      <is>
        <t>Муниципальная программа «Сохранение и развитие бурятского языка в Селенгинском районе на 2021-2025 годы"</t>
      </is>
    </oc>
    <nc r="A568" t="inlineStr">
      <is>
        <t>Муниципальная программа «Сохранение и развитие бурятского языка в Селенгинском районе на 2023-2027 годы"</t>
      </is>
    </nc>
  </rcc>
  <rcc rId="12039" sId="1">
    <oc r="A58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58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2040" sId="1">
    <oc r="A586" t="inlineStr">
      <is>
        <t>Подпрограмма «Развитие библиотечного дела»</t>
      </is>
    </oc>
    <nc r="A586" t="inlineStr">
      <is>
        <t>Подпрограмма «Развитие библиотечного дела на 2023-2027 годы»</t>
      </is>
    </nc>
  </rcc>
  <rcc rId="12041" sId="1">
    <oc r="A601" t="inlineStr">
      <is>
        <t>Подпрограмма «Организация досуга и народного творчества»</t>
      </is>
    </oc>
    <nc r="A601" t="inlineStr">
      <is>
        <t>Подпрограмма «Организация досуга и народного творчества на 2023-2027 годы»</t>
      </is>
    </nc>
  </rcc>
  <rcc rId="12042" sId="1">
    <oc r="A616" t="inlineStr">
      <is>
        <t>Подпрограмма «Другие вопросы в области культуры»</t>
      </is>
    </oc>
    <nc r="A616" t="inlineStr">
      <is>
        <t>Подпрограмма «Другие вопросы в области культуры на 2023-2027 годы»</t>
      </is>
    </nc>
  </rcc>
  <rcc rId="12043" sId="1">
    <oc r="A640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640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12044" sId="1">
    <oc r="A645" t="inlineStr">
      <is>
        <t>Подпрограмма «Другие вопросы в области культуры»</t>
      </is>
    </oc>
    <nc r="A645" t="inlineStr">
      <is>
        <t>Подпрограмма «Другие вопросы в области культуры на 2023-2027 годы»</t>
      </is>
    </nc>
  </rcc>
  <rcc rId="12045" sId="1">
    <oc r="A681" t="inlineStr">
      <is>
        <t>Муниципальная программа «Комплексное развитие сельских территорий в Селенгинском районе на 2023-2025 годы»</t>
      </is>
    </oc>
    <nc r="A681" t="inlineStr">
      <is>
        <t>Муниципальная программа «Комплексное развитие сельских территорий в Селенгинском районе на 2024-2028 годы»</t>
      </is>
    </nc>
  </rcc>
  <rcc rId="12046" sId="1">
    <oc r="A695" t="inlineStr">
      <is>
        <t>Муниципальная Программа «Развитие физической культуры, спорта и молодежной политики в Селенгинском районе на  2020 – 2027 годы»</t>
      </is>
    </oc>
    <nc r="A695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12047" sId="1">
    <oc r="A696" t="inlineStr">
      <is>
        <t>Подпрограмма «Обеспечение жильем молодых семей»</t>
      </is>
    </oc>
    <nc r="A696" t="inlineStr">
      <is>
        <t>Подпрограмма «Обеспечение жильем молодых семей на 2023-2027 годы»</t>
      </is>
    </nc>
  </rcc>
  <rcc rId="12048" sId="1">
    <oc r="A719" t="inlineStr">
      <is>
        <t>Муниципальная программа «Комплексное развитие сельских территорий в Селенгинском районе на 2023-2025 годы»</t>
      </is>
    </oc>
    <nc r="A719" t="inlineStr">
      <is>
        <t>Муниципальная программа «Комплексное развитие сельских территорий в Селенгинском районе на 2024-2028 годы»</t>
      </is>
    </nc>
  </rcc>
</revisions>
</file>

<file path=xl/revisions/revisionLog1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49" sId="1">
    <oc r="A725" t="inlineStr">
      <is>
        <t>Подпрограмма «Развитие физической культуры и спорта»</t>
      </is>
    </oc>
    <nc r="A725" t="inlineStr">
      <is>
        <t>Подпрограмма «Развитие физической культуры и спорта на 2023-2027 годы»</t>
      </is>
    </nc>
  </rcc>
</revisions>
</file>

<file path=xl/revisions/revisionLog1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50" sId="1">
    <oc r="A731" t="inlineStr">
      <is>
        <t>Подпрограмма «Содержание инструкторов по физической культуре и спорту»</t>
      </is>
    </oc>
    <nc r="A731" t="inlineStr">
      <is>
        <t>Подпрограмма «Содержание инструкторов по физической культуре и спорту на 2023-2027 годы»</t>
      </is>
    </nc>
  </rcc>
  <rcc rId="12051" sId="1">
    <oc r="A741" t="inlineStr">
      <is>
        <t>Подпрограмма «Развитие спорта высших достижений»</t>
      </is>
    </oc>
    <nc r="A741" t="inlineStr">
      <is>
        <t>Подпрограмма «Развитие спорта высших достижений на 2023-2027 годы»</t>
      </is>
    </nc>
  </rcc>
  <rcc rId="12052" sId="1">
    <oc r="A760" t="inlineStr">
      <is>
        <t>Подпрограмма «Другие вопросы в области физической культуры и спорта»</t>
      </is>
    </oc>
    <nc r="A760" t="inlineStr">
      <is>
        <t>Подпрограмма «Другие вопросы в области физической культуры и спорта на 2023-2027 годы»</t>
      </is>
    </nc>
  </rcc>
  <rcc rId="12053" sId="1">
    <oc r="A781" t="inlineStr">
      <is>
        <t>Муниципальная Программа «Управление муниципальными финансами и муниципальным долгом на 2020-2025 годы</t>
      </is>
    </oc>
    <nc r="A781" t="inlineStr">
      <is>
        <t>Муниципальная Программа «Управление муниципальными финансами и муниципальным долгом на 2024-2028 годы</t>
      </is>
    </nc>
  </rcc>
  <rcc rId="12054" sId="1">
    <oc r="A788" t="inlineStr">
      <is>
        <t>Муниципальная Программа «Управление муниципальными финансами и муниципальным долгом на 2020-2025 годы</t>
      </is>
    </oc>
    <nc r="A788" t="inlineStr">
      <is>
        <t>Муниципальная Программа «Управление муниципальными финансами и муниципальным долгом на 2024-2028 годы</t>
      </is>
    </nc>
  </rcc>
  <rcc rId="12055" sId="1">
    <oc r="A796" t="inlineStr">
      <is>
        <t>Муниципальная Программа «Управление муниципальными финансами и муниципальным долгом на 2020-2025 годы</t>
      </is>
    </oc>
    <nc r="A796" t="inlineStr">
      <is>
        <t>Муниципальная Программа «Управление муниципальными финансами и муниципальным долгом на 2024-2028 годы</t>
      </is>
    </nc>
  </rcc>
  <rcc rId="12056" sId="1">
    <oc r="A803" t="inlineStr">
      <is>
        <t>МП «Поддержка сельских и городских инициатив в Селенгинском районе на 2020-2025 годы»</t>
      </is>
    </oc>
    <nc r="A803" t="inlineStr">
      <is>
        <t>МП «Поддержка сельских и городских инициатив в Селенгинском районе на 2024-2028 годы»</t>
      </is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5" sId="1">
    <oc r="F7" t="inlineStr">
      <is>
        <t>от "___" декабря 2023 №___</t>
      </is>
    </oc>
    <nc r="F7" t="inlineStr">
      <is>
        <t>от "27" декабря  2023  № 310</t>
      </is>
    </nc>
  </rcc>
</revisions>
</file>

<file path=xl/revisions/revisionLog1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057" sId="1" ref="A48:XFD48" action="deleteRow">
    <undo index="65535" exp="area" dr="F43:F48" r="F42" sId="1"/>
    <rfmt sheetId="1" xfDxf="1" sqref="A48:XFD48" start="0" length="0">
      <dxf>
        <font>
          <name val="Times New Roman CYR"/>
          <family val="1"/>
        </font>
        <alignment wrapText="1"/>
      </dxf>
    </rfmt>
    <rcc rId="0" sId="1" dxf="1">
      <nc r="A48" t="inlineStr">
        <is>
          <t>Уплата иных платежей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48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4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48" t="inlineStr">
        <is>
          <t>99900 81020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48" t="inlineStr">
        <is>
          <t>853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48">
        <v>0.25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2058" sId="1" numFmtId="4">
    <oc r="F59">
      <v>8501.1741700000002</v>
    </oc>
    <nc r="F59">
      <v>8301.1741700000002</v>
    </nc>
  </rcc>
  <rcc rId="12059" sId="1" numFmtId="4">
    <oc r="F60">
      <v>2478.2574599999998</v>
    </oc>
    <nc r="F60">
      <v>2448.2574599999998</v>
    </nc>
  </rcc>
  <rcc rId="12060" sId="1" numFmtId="4">
    <oc r="F68">
      <v>4669.1172100000003</v>
    </oc>
    <nc r="F68">
      <v>4802.0715300000002</v>
    </nc>
  </rcc>
  <rcc rId="12061" sId="1" numFmtId="4">
    <oc r="F157">
      <v>475.00544000000002</v>
    </oc>
    <nc r="F157">
      <v>449.00544000000002</v>
    </nc>
  </rcc>
  <rcc rId="12062" sId="1" numFmtId="4">
    <oc r="F158">
      <v>172.85676000000001</v>
    </oc>
    <nc r="F158">
      <v>134.65675999999999</v>
    </nc>
  </rcc>
  <rcc rId="12063" sId="1" numFmtId="4">
    <oc r="F189">
      <v>2015.16625</v>
    </oc>
    <nc r="F189">
      <v>1976.10625</v>
    </nc>
  </rcc>
  <rcc rId="12064" sId="1" numFmtId="4">
    <oc r="F199">
      <v>10454.996730000001</v>
    </oc>
    <nc r="F199">
      <v>10104.996730000001</v>
    </nc>
  </rcc>
  <rcc rId="12065" sId="1" numFmtId="4">
    <oc r="F200">
      <v>1265.0909999999999</v>
    </oc>
    <nc r="F200">
      <v>1263.0909999999999</v>
    </nc>
  </rcc>
  <rcc rId="12066" sId="1" numFmtId="4">
    <oc r="F201">
      <v>3890.7703099999999</v>
    </oc>
    <nc r="F201">
      <v>3785.0703100000001</v>
    </nc>
  </rcc>
  <rcc rId="12067" sId="1" numFmtId="4">
    <oc r="F203">
      <f>15941.54281-9.16629-4.74852</f>
    </oc>
    <nc r="F203">
      <v>15568.76964</v>
    </nc>
  </rcc>
  <rcc rId="12068" sId="1" numFmtId="4">
    <oc r="F543">
      <v>771.80485999999996</v>
    </oc>
    <nc r="F543">
      <v>122.75181000000001</v>
    </nc>
  </rcc>
  <rcc rId="12069" sId="1" numFmtId="4">
    <oc r="F545">
      <v>1037.4279300000001</v>
    </oc>
    <nc r="F545">
      <v>840.18097999999998</v>
    </nc>
  </rcc>
  <rcc rId="12070" sId="1" numFmtId="4">
    <oc r="F83">
      <v>8111.6425799999997</v>
    </oc>
    <nc r="F83">
      <v>7880.7805799999996</v>
    </nc>
  </rcc>
  <rcc rId="12071" sId="1" numFmtId="4">
    <oc r="F85">
      <v>2433.9518899999998</v>
    </oc>
    <nc r="F85">
      <v>2313.9518899999998</v>
    </nc>
  </rcc>
  <rcc rId="12072" sId="1" numFmtId="4">
    <oc r="F90">
      <v>4791.3591999999999</v>
    </oc>
    <nc r="F90">
      <v>4729.4512000000004</v>
    </nc>
  </rcc>
  <rcc rId="12073" sId="1" numFmtId="4">
    <oc r="F91">
      <v>1480.01207</v>
    </oc>
    <nc r="F91">
      <v>1511.5955300000001</v>
    </nc>
  </rcc>
  <rcc rId="12074" sId="1" numFmtId="4">
    <oc r="F93">
      <v>213.78899999999999</v>
    </oc>
    <nc r="F93">
      <v>188.78899999999999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75" sId="1" numFmtId="4">
    <oc r="F603">
      <v>7860.79</v>
    </oc>
    <nc r="F603">
      <v>7838.99</v>
    </nc>
  </rcc>
  <rcc rId="12076" sId="1" numFmtId="4">
    <oc r="F618">
      <v>478.41557</v>
    </oc>
    <nc r="F618">
      <v>478.75</v>
    </nc>
  </rcc>
  <rcc rId="12077" sId="1" numFmtId="4">
    <oc r="F650">
      <v>6390.7760699999999</v>
    </oc>
    <nc r="F650">
      <v>6192.2</v>
    </nc>
  </rcc>
  <rcc rId="12078" sId="1" numFmtId="4">
    <oc r="F652">
      <v>2112.1056100000001</v>
    </oc>
    <nc r="F652">
      <v>2075.1912200000002</v>
    </nc>
  </rcc>
  <rcc rId="12079" sId="1" numFmtId="4">
    <oc r="F653">
      <v>137.21600000000001</v>
    </oc>
    <nc r="F653">
      <v>173.97612000000001</v>
    </nc>
  </rcc>
  <rcc rId="12080" sId="1" numFmtId="4">
    <oc r="F654">
      <v>615.77737000000002</v>
    </oc>
    <nc r="F654">
      <v>576.27548000000002</v>
    </nc>
  </rcc>
  <rcc rId="12081" sId="1" numFmtId="4">
    <oc r="F655">
      <v>4.0910000000000002</v>
    </oc>
    <nc r="F655">
      <v>6.5</v>
    </nc>
  </rcc>
  <rcc rId="12082" sId="1" numFmtId="4">
    <oc r="F733">
      <v>3117.9029999999998</v>
    </oc>
    <nc r="F733">
      <v>3113.6108899999999</v>
    </nc>
  </rcc>
  <rcc rId="12083" sId="1" numFmtId="4">
    <oc r="F734">
      <f>955.8315-23.83</f>
    </oc>
    <nc r="F734">
      <v>936.29360999999994</v>
    </nc>
  </rcc>
  <rcc rId="12084" sId="1" numFmtId="4">
    <oc r="F765">
      <v>2037.6381200000001</v>
    </oc>
    <nc r="F765">
      <v>1967.6381200000001</v>
    </nc>
  </rcc>
  <rcc rId="12085" sId="1" numFmtId="4">
    <oc r="F766">
      <v>653.47856999999999</v>
    </oc>
    <nc r="F766">
      <v>632.33857</v>
    </nc>
  </rcc>
  <rcc rId="12086" sId="1" numFmtId="4">
    <oc r="F286">
      <v>190.50700000000001</v>
    </oc>
    <nc r="F286">
      <v>129.34971999999999</v>
    </nc>
  </rcc>
</revisions>
</file>

<file path=xl/revisions/revisionLog1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7" sId="1" numFmtId="4">
    <oc r="F192">
      <v>2527.6598100000001</v>
    </oc>
    <nc r="F192">
      <v>2512.6573899999999</v>
    </nc>
  </rcc>
  <rfmt sheetId="1" sqref="F194" start="0" length="0">
    <dxf>
      <fill>
        <patternFill patternType="solid">
          <bgColor theme="0"/>
        </patternFill>
      </fill>
    </dxf>
  </rfmt>
  <rfmt sheetId="1" sqref="F195" start="0" length="0">
    <dxf>
      <fill>
        <patternFill patternType="solid">
          <bgColor theme="0"/>
        </patternFill>
      </fill>
    </dxf>
  </rfmt>
  <rfmt sheetId="1" sqref="F196" start="0" length="0">
    <dxf>
      <fill>
        <patternFill patternType="solid">
          <bgColor theme="0"/>
        </patternFill>
      </fill>
    </dxf>
  </rfmt>
  <rcc rId="12088" sId="1" numFmtId="4">
    <oc r="F220">
      <v>10211.713019999999</v>
    </oc>
    <nc r="F220">
      <v>10206.95341</v>
    </nc>
  </rcc>
  <rcc rId="12089" sId="1" numFmtId="4">
    <oc r="F221">
      <v>2723.02657</v>
    </oc>
    <nc r="F221">
      <v>2594.1412500000001</v>
    </nc>
  </rcc>
  <rcc rId="12090" sId="1" numFmtId="4">
    <oc r="F818">
      <f>2521107.32474+20.83371-4.74852</f>
    </oc>
    <nc r="F818">
      <v>2544220.5619700002</v>
    </nc>
  </rcc>
</revisions>
</file>

<file path=xl/revisions/revisionLog1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1" sId="1" numFmtId="4">
    <oc r="F182">
      <v>273.93481000000003</v>
    </oc>
    <nc r="F182">
      <v>3123.5782100000001</v>
    </nc>
  </rcc>
</revisions>
</file>

<file path=xl/revisions/revisionLog1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2" sId="1" numFmtId="4">
    <oc r="F282">
      <v>72.5</v>
    </oc>
    <nc r="F282">
      <v>50</v>
    </nc>
  </rcc>
</revisions>
</file>

<file path=xl/revisions/revisionLog1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93" sId="1" numFmtId="4">
    <oc r="F659">
      <v>4064.7184600000001</v>
    </oc>
    <nc r="F659">
      <v>4065.4090700000002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60" sId="1" numFmtId="4">
    <oc r="F505">
      <v>7896.2</v>
    </oc>
    <nc r="F505">
      <v>6744.1</v>
    </nc>
  </rcc>
  <rcc rId="9561" sId="1" numFmtId="4">
    <oc r="F506">
      <v>2384.6999999999998</v>
    </oc>
    <nc r="F506">
      <v>2036.8</v>
    </nc>
  </rcc>
  <rrc rId="9562" sId="1" ref="A510:XFD512" action="insertRow"/>
  <rfmt sheetId="1" sqref="A510" start="0" length="0">
    <dxf>
      <font>
        <i/>
        <name val="Times New Roman"/>
        <family val="1"/>
      </font>
      <alignment horizontal="general"/>
    </dxf>
  </rfmt>
  <rcc rId="9563" sId="1" odxf="1" dxf="1">
    <nc r="B510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564" sId="1" odxf="1" dxf="1">
    <nc r="C510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10" start="0" length="0">
    <dxf>
      <font>
        <i/>
        <name val="Times New Roman"/>
        <family val="1"/>
      </font>
    </dxf>
  </rfmt>
  <rfmt sheetId="1" sqref="E510" start="0" length="0">
    <dxf>
      <font>
        <i/>
        <name val="Times New Roman"/>
        <family val="1"/>
      </font>
    </dxf>
  </rfmt>
  <rfmt sheetId="1" sqref="F510" start="0" length="0">
    <dxf>
      <font>
        <i/>
        <name val="Times New Roman"/>
        <family val="1"/>
      </font>
    </dxf>
  </rfmt>
  <rcc rId="9565" sId="1">
    <nc r="A511" t="inlineStr">
      <is>
        <t xml:space="preserve">Фонд оплаты труда учреждений </t>
      </is>
    </nc>
  </rcc>
  <rcc rId="9566" sId="1">
    <nc r="B511" t="inlineStr">
      <is>
        <t>08</t>
      </is>
    </nc>
  </rcc>
  <rcc rId="9567" sId="1">
    <nc r="C511" t="inlineStr">
      <is>
        <t>04</t>
      </is>
    </nc>
  </rcc>
  <rcc rId="9568" sId="1">
    <nc r="E511" t="inlineStr">
      <is>
        <t>111</t>
      </is>
    </nc>
  </rcc>
  <rcc rId="9569" sId="1">
    <nc r="A512" t="inlineStr">
      <is>
        <t>Взносы по обязательному социальному страхованию на выплаты по оплате труда работников и иные выплаты работникам  учреждений</t>
      </is>
    </nc>
  </rcc>
  <rcc rId="9570" sId="1">
    <nc r="B512" t="inlineStr">
      <is>
        <t>08</t>
      </is>
    </nc>
  </rcc>
  <rcc rId="9571" sId="1">
    <nc r="C512" t="inlineStr">
      <is>
        <t>04</t>
      </is>
    </nc>
  </rcc>
  <rcc rId="9572" sId="1">
    <nc r="E512" t="inlineStr">
      <is>
        <t>119</t>
      </is>
    </nc>
  </rcc>
  <rcc rId="9573" sId="1" odxf="1" dxf="1">
    <nc r="A510" t="inlineStr">
      <is>
        <t>Софинансирование расходных обязательств муниципальных районов (городских округов)</t>
      </is>
    </nc>
    <ndxf>
      <alignment vertical="center"/>
    </ndxf>
  </rcc>
  <rcc rId="9574" sId="1">
    <nc r="D510" t="inlineStr">
      <is>
        <t>08402 S2160</t>
      </is>
    </nc>
  </rcc>
  <rcc rId="9575" sId="1">
    <nc r="D511" t="inlineStr">
      <is>
        <t>08402  S2160</t>
      </is>
    </nc>
  </rcc>
  <rcc rId="9576" sId="1">
    <nc r="D512" t="inlineStr">
      <is>
        <t>08402 S2160</t>
      </is>
    </nc>
  </rcc>
  <rcc rId="9577" sId="1" numFmtId="4">
    <nc r="F511">
      <v>1152.0999999999999</v>
    </nc>
  </rcc>
  <rcc rId="9578" sId="1" numFmtId="4">
    <nc r="F512">
      <v>347.9</v>
    </nc>
  </rcc>
  <rcc rId="9579" sId="1">
    <nc r="F510">
      <f>SUM(F511:F512)</f>
    </nc>
  </rcc>
  <rcc rId="9580" sId="1">
    <oc r="F500">
      <f>F501</f>
    </oc>
    <nc r="F500">
      <f>F501+F504+F510</f>
    </nc>
  </rcc>
  <rcc rId="9581" sId="1">
    <oc r="F499">
      <f>F501+F504</f>
    </oc>
    <nc r="F499">
      <f>F500</f>
    </nc>
  </rcc>
  <rcc rId="9582" sId="1" numFmtId="4">
    <oc r="F527">
      <f>9176.5+187.5+369.45646</f>
    </oc>
    <nc r="F527">
      <v>10918.907999999999</v>
    </nc>
  </rcc>
  <rcc rId="9583" sId="1" numFmtId="4">
    <oc r="F530">
      <f>1125.4+23+220.00546</f>
    </oc>
    <nc r="F530">
      <v>1368.4503299999999</v>
    </nc>
  </rcc>
  <rcc rId="9584" sId="1">
    <oc r="E530" t="inlineStr">
      <is>
        <t>622</t>
      </is>
    </oc>
    <nc r="E530" t="inlineStr">
      <is>
        <t>322</t>
      </is>
    </nc>
  </rcc>
  <rcc rId="9585" sId="1" odxf="1" dxf="1">
    <oc r="A530" t="inlineStr">
      <is>
        <t>Субсидии автономным учреждениям на иные цели</t>
      </is>
    </oc>
    <nc r="A530" t="inlineStr">
      <is>
        <t>Субсидии гражданам на приобретение жилья</t>
      </is>
    </nc>
    <odxf>
      <alignment horizontal="left"/>
    </odxf>
    <ndxf>
      <alignment horizontal="general"/>
    </ndxf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25:F528">
    <dxf>
      <fill>
        <patternFill>
          <bgColor theme="0"/>
        </patternFill>
      </fill>
    </dxf>
  </rfmt>
  <rcc rId="9586" sId="1" numFmtId="4">
    <oc r="F533">
      <v>19662.3</v>
    </oc>
    <nc r="F533">
      <v>19866.867399999999</v>
    </nc>
  </rcc>
  <rfmt sheetId="1" sqref="F532">
    <dxf>
      <fill>
        <patternFill>
          <bgColor theme="0"/>
        </patternFill>
      </fill>
    </dxf>
  </rfmt>
  <rcc rId="9587" sId="1" numFmtId="4">
    <oc r="F535">
      <v>2293.1</v>
    </oc>
    <nc r="F535">
      <v>2293.13</v>
    </nc>
  </rcc>
  <rcc rId="9588" sId="1" numFmtId="4">
    <oc r="F542">
      <f>564.1</f>
    </oc>
    <nc r="F542">
      <v>1963.5</v>
    </nc>
  </rcc>
  <rfmt sheetId="1" sqref="F545:F550">
    <dxf>
      <fill>
        <patternFill>
          <bgColor theme="0"/>
        </patternFill>
      </fill>
    </dxf>
  </rfmt>
  <rcc rId="9589" sId="1" numFmtId="4">
    <oc r="F558">
      <v>189.85499999999999</v>
    </oc>
    <nc r="F558">
      <v>201.0676</v>
    </nc>
  </rcc>
  <rrc rId="9590" sId="1" ref="A559:XFD559" action="insertRow"/>
  <rcc rId="9591" sId="1">
    <nc r="B559" t="inlineStr">
      <is>
        <t>10</t>
      </is>
    </nc>
  </rcc>
  <rcc rId="9592" sId="1">
    <nc r="C559" t="inlineStr">
      <is>
        <t>06</t>
      </is>
    </nc>
  </rcc>
  <rcc rId="9593" sId="1">
    <nc r="D559" t="inlineStr">
      <is>
        <t>99900 73250</t>
      </is>
    </nc>
  </rcc>
  <rcc rId="9594" sId="1">
    <nc r="E559" t="inlineStr">
      <is>
        <t>247</t>
      </is>
    </nc>
  </rcc>
  <rcc rId="9595" sId="1" numFmtId="4">
    <nc r="F559">
      <v>61.787399999999998</v>
    </nc>
  </rcc>
  <rcc rId="9596" sId="1">
    <oc r="F555">
      <f>SUM(F556:F558)</f>
    </oc>
    <nc r="F555">
      <f>SUM(F556:F559)</f>
    </nc>
  </rcc>
  <rcc rId="9597" sId="1" odxf="1" dxf="1">
    <nc r="A559" t="inlineStr">
      <is>
        <t>Закупка энергетических ресурсов</t>
      </is>
    </nc>
    <ndxf>
      <fill>
        <patternFill patternType="solid"/>
      </fill>
    </ndxf>
  </rcc>
  <rfmt sheetId="1" sqref="F555">
    <dxf>
      <fill>
        <patternFill>
          <bgColor theme="0"/>
        </patternFill>
      </fill>
    </dxf>
  </rfmt>
  <rfmt sheetId="1" sqref="F534">
    <dxf>
      <fill>
        <patternFill>
          <bgColor theme="0"/>
        </patternFill>
      </fill>
    </dxf>
  </rfmt>
</revisions>
</file>

<file path=xl/revisions/revisionLog18.xml><?xml version="1.0" encoding="utf-8"?>
<revisions xmlns="http://schemas.openxmlformats.org/spreadsheetml/2006/main" xmlns:r="http://schemas.openxmlformats.org/officeDocument/2006/relationships">
  <rcc rId="10456" sId="1" odxf="1">
    <oc r="F3" t="inlineStr">
      <is>
        <t>от "14" июня 2024    № 331</t>
      </is>
    </oc>
    <nc r="F3" t="inlineStr">
      <is>
        <t>от "___" ______ 2024    №____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598" sId="1" numFmtId="4">
    <oc r="F566">
      <f>112708.4+6083.4+598.22796</f>
    </oc>
    <nc r="F566">
      <v>131014.67043</v>
    </nc>
  </rcc>
  <rfmt sheetId="1" sqref="F566">
    <dxf>
      <fill>
        <patternFill>
          <bgColor theme="0"/>
        </patternFill>
      </fill>
    </dxf>
  </rfmt>
  <rrc rId="9599" sId="1" ref="A571:XFD571" action="insertRow"/>
  <rfmt sheetId="1" sqref="A571" start="0" length="0">
    <dxf>
      <font>
        <i val="0"/>
        <name val="Times New Roman"/>
        <family val="1"/>
      </font>
      <alignment vertical="top"/>
    </dxf>
  </rfmt>
  <rcc rId="9600" sId="1" odxf="1" dxf="1">
    <nc r="B571" t="inlineStr">
      <is>
        <t>11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1" sId="1" odxf="1" dxf="1">
    <nc r="C571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602" sId="1" odxf="1" dxf="1">
    <nc r="D571" t="inlineStr">
      <is>
        <t>09101 82600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571" start="0" length="0">
    <dxf>
      <font>
        <i val="0"/>
        <name val="Times New Roman"/>
        <family val="1"/>
      </font>
    </dxf>
  </rfmt>
  <rfmt sheetId="1" sqref="F57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603" sId="1">
    <nc r="E571" t="inlineStr">
      <is>
        <t>112</t>
      </is>
    </nc>
  </rcc>
  <rcc rId="9604" sId="1" numFmtId="4">
    <nc r="F571">
      <v>14.023</v>
    </nc>
  </rcc>
  <rrc rId="9605" sId="1" ref="A573:XFD573" action="insertRow"/>
  <rcc rId="9606" sId="1">
    <nc r="B573" t="inlineStr">
      <is>
        <t>11</t>
      </is>
    </nc>
  </rcc>
  <rcc rId="9607" sId="1">
    <nc r="C573" t="inlineStr">
      <is>
        <t>02</t>
      </is>
    </nc>
  </rcc>
  <rcc rId="9608" sId="1">
    <nc r="D573" t="inlineStr">
      <is>
        <t>09101 82600</t>
      </is>
    </nc>
  </rcc>
  <rcc rId="9609" sId="1">
    <nc r="E573" t="inlineStr">
      <is>
        <t>350</t>
      </is>
    </nc>
  </rcc>
  <rcc rId="9610" sId="1" numFmtId="4">
    <nc r="F573">
      <v>171.4</v>
    </nc>
  </rcc>
  <rcc rId="9611" sId="1">
    <oc r="F570">
      <f>SUM(F572:F572)</f>
    </oc>
    <nc r="F570">
      <f>SUM(F571:F573)</f>
    </nc>
  </rcc>
  <rcc rId="9612" sId="1" numFmtId="4">
    <oc r="F572">
      <v>500</v>
    </oc>
    <nc r="F572">
      <v>314.577</v>
    </nc>
  </rcc>
  <rcc rId="9613" sId="1">
    <nc r="A571" t="inlineStr">
      <is>
        <t>Иные выплаты персоналу учреждений, за исключением фонда оплаты труда</t>
      </is>
    </nc>
  </rcc>
  <rcc rId="9614" sId="1">
    <nc r="A573" t="inlineStr">
      <is>
        <t>Премии и гранты</t>
      </is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615" sId="1" numFmtId="4">
    <oc r="F577">
      <v>1954.4</v>
    </oc>
    <nc r="F577">
      <v>2827.82089</v>
    </nc>
  </rcc>
  <rcc rId="9616" sId="1" numFmtId="4">
    <oc r="F578">
      <v>590.20000000000005</v>
    </oc>
    <nc r="F578">
      <v>853.97910999999999</v>
    </nc>
  </rcc>
  <rrc rId="9617" sId="1" ref="A579:XFD581" action="insertRow"/>
  <rcc rId="9618" sId="1" odxf="1" dxf="1">
    <nc r="A579" t="inlineStr">
      <is>
        <t>Непрограммные расходы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19" sId="1" odxf="1" dxf="1">
    <nc r="B579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0" sId="1" odxf="1" dxf="1">
    <nc r="C579" t="inlineStr">
      <is>
        <t>02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21" sId="1" odxf="1" dxf="1">
    <nc r="D579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79" start="0" length="0">
    <dxf>
      <font>
        <b/>
        <name val="Times New Roman"/>
        <family val="1"/>
      </font>
    </dxf>
  </rfmt>
  <rcc rId="9622" sId="1" odxf="1" dxf="1">
    <nc r="F579">
      <f>F580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579" start="0" length="0">
    <dxf>
      <font>
        <b/>
        <name val="Times New Roman CYR"/>
        <family val="1"/>
      </font>
    </dxf>
  </rfmt>
  <rfmt sheetId="1" sqref="H579" start="0" length="0">
    <dxf>
      <font>
        <b/>
        <name val="Times New Roman CYR"/>
        <family val="1"/>
      </font>
    </dxf>
  </rfmt>
  <rfmt sheetId="1" sqref="I579" start="0" length="0">
    <dxf>
      <font>
        <b/>
        <name val="Times New Roman CYR"/>
        <family val="1"/>
      </font>
    </dxf>
  </rfmt>
  <rfmt sheetId="1" sqref="J579" start="0" length="0">
    <dxf>
      <font>
        <b/>
        <name val="Times New Roman CYR"/>
        <family val="1"/>
      </font>
    </dxf>
  </rfmt>
  <rfmt sheetId="1" sqref="K579" start="0" length="0">
    <dxf>
      <font>
        <b/>
        <name val="Times New Roman CYR"/>
        <family val="1"/>
      </font>
    </dxf>
  </rfmt>
  <rfmt sheetId="1" sqref="L579" start="0" length="0">
    <dxf>
      <font>
        <b/>
        <name val="Times New Roman CYR"/>
        <family val="1"/>
      </font>
    </dxf>
  </rfmt>
  <rfmt sheetId="1" sqref="M579" start="0" length="0">
    <dxf>
      <font>
        <b/>
        <name val="Times New Roman CYR"/>
        <family val="1"/>
      </font>
    </dxf>
  </rfmt>
  <rfmt sheetId="1" sqref="N579" start="0" length="0">
    <dxf>
      <font>
        <b/>
        <name val="Times New Roman CYR"/>
        <family val="1"/>
      </font>
    </dxf>
  </rfmt>
  <rfmt sheetId="1" sqref="O579" start="0" length="0">
    <dxf>
      <font>
        <b/>
        <name val="Times New Roman CYR"/>
        <family val="1"/>
      </font>
    </dxf>
  </rfmt>
  <rfmt sheetId="1" sqref="P579" start="0" length="0">
    <dxf>
      <font>
        <b/>
        <name val="Times New Roman CYR"/>
        <family val="1"/>
      </font>
    </dxf>
  </rfmt>
  <rfmt sheetId="1" sqref="A579:XFD579" start="0" length="0">
    <dxf>
      <font>
        <b/>
        <name val="Times New Roman CYR"/>
        <family val="1"/>
      </font>
    </dxf>
  </rfmt>
  <rcc rId="9623" sId="1" odxf="1" dxf="1">
    <nc r="A580" t="inlineStr">
      <is>
        <t>Резервные фонды местных администраций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4" sId="1" odxf="1" dxf="1">
    <nc r="B58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5" sId="1" odxf="1" dxf="1">
    <nc r="C580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26" sId="1" odxf="1" dxf="1">
    <nc r="D580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80" start="0" length="0">
    <dxf>
      <font>
        <i/>
        <name val="Times New Roman"/>
        <family val="1"/>
      </font>
    </dxf>
  </rfmt>
  <rcc rId="9627" sId="1" odxf="1" dxf="1">
    <nc r="F580">
      <f>F581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80" start="0" length="0">
    <dxf>
      <font>
        <i/>
        <name val="Times New Roman CYR"/>
        <family val="1"/>
      </font>
    </dxf>
  </rfmt>
  <rfmt sheetId="1" sqref="H580" start="0" length="0">
    <dxf>
      <font>
        <i/>
        <name val="Times New Roman CYR"/>
        <family val="1"/>
      </font>
    </dxf>
  </rfmt>
  <rfmt sheetId="1" sqref="I580" start="0" length="0">
    <dxf>
      <font>
        <i/>
        <name val="Times New Roman CYR"/>
        <family val="1"/>
      </font>
    </dxf>
  </rfmt>
  <rfmt sheetId="1" sqref="J580" start="0" length="0">
    <dxf>
      <font>
        <i/>
        <name val="Times New Roman CYR"/>
        <family val="1"/>
      </font>
    </dxf>
  </rfmt>
  <rfmt sheetId="1" sqref="K580" start="0" length="0">
    <dxf>
      <font>
        <i/>
        <name val="Times New Roman CYR"/>
        <family val="1"/>
      </font>
    </dxf>
  </rfmt>
  <rfmt sheetId="1" sqref="L580" start="0" length="0">
    <dxf>
      <font>
        <i/>
        <name val="Times New Roman CYR"/>
        <family val="1"/>
      </font>
    </dxf>
  </rfmt>
  <rfmt sheetId="1" sqref="M580" start="0" length="0">
    <dxf>
      <font>
        <i/>
        <name val="Times New Roman CYR"/>
        <family val="1"/>
      </font>
    </dxf>
  </rfmt>
  <rfmt sheetId="1" sqref="N580" start="0" length="0">
    <dxf>
      <font>
        <i/>
        <name val="Times New Roman CYR"/>
        <family val="1"/>
      </font>
    </dxf>
  </rfmt>
  <rfmt sheetId="1" sqref="O580" start="0" length="0">
    <dxf>
      <font>
        <i/>
        <name val="Times New Roman CYR"/>
        <family val="1"/>
      </font>
    </dxf>
  </rfmt>
  <rfmt sheetId="1" sqref="P580" start="0" length="0">
    <dxf>
      <font>
        <i/>
        <name val="Times New Roman CYR"/>
        <family val="1"/>
      </font>
    </dxf>
  </rfmt>
  <rfmt sheetId="1" sqref="A580:XFD580" start="0" length="0">
    <dxf>
      <font>
        <i/>
        <name val="Times New Roman CYR"/>
        <family val="1"/>
      </font>
    </dxf>
  </rfmt>
  <rcc rId="9628" sId="1">
    <nc r="A581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</rcc>
  <rcc rId="9629" sId="1">
    <nc r="B581" t="inlineStr">
      <is>
        <t>11</t>
      </is>
    </nc>
  </rcc>
  <rcc rId="9630" sId="1">
    <nc r="C581" t="inlineStr">
      <is>
        <t>02</t>
      </is>
    </nc>
  </rcc>
  <rcc rId="9631" sId="1">
    <nc r="D581" t="inlineStr">
      <is>
        <t>99900 86000</t>
      </is>
    </nc>
  </rcc>
  <rcc rId="9632" sId="1">
    <nc r="E581" t="inlineStr">
      <is>
        <t>113</t>
      </is>
    </nc>
  </rcc>
  <rcc rId="9633" sId="1" numFmtId="4">
    <nc r="F581">
      <v>10</v>
    </nc>
  </rcc>
  <rcc rId="9634" sId="1">
    <oc r="F561">
      <f>F567+F562</f>
    </oc>
    <nc r="F561">
      <f>F567+F562+F579</f>
    </nc>
  </rcc>
  <rcc rId="9635" sId="1" numFmtId="4">
    <oc r="F587">
      <f>26836.6+1150</f>
    </oc>
    <nc r="F587">
      <v>20986.6</v>
    </nc>
  </rcc>
  <rrc rId="9636" sId="1" ref="A588:XFD588" action="insertRow"/>
  <rcc rId="9637" sId="1">
    <nc r="B588" t="inlineStr">
      <is>
        <t>11</t>
      </is>
    </nc>
  </rcc>
  <rcc rId="9638" sId="1">
    <nc r="C588" t="inlineStr">
      <is>
        <t>03</t>
      </is>
    </nc>
  </rcc>
  <rcc rId="9639" sId="1">
    <nc r="D588" t="inlineStr">
      <is>
        <t>09301 83180</t>
      </is>
    </nc>
  </rcc>
  <rcc rId="9640" sId="1">
    <nc r="E588" t="inlineStr">
      <is>
        <t>612</t>
      </is>
    </nc>
  </rcc>
  <rcc rId="9641" sId="1" numFmtId="4">
    <nc r="F588">
      <v>1156.6687899999999</v>
    </nc>
  </rcc>
  <rcc rId="9642" sId="1" odxf="1" dxf="1">
    <nc r="A58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  <rcc rId="9643" sId="1">
    <oc r="F586">
      <f>SUM(F587:F587)</f>
    </oc>
    <nc r="F586">
      <f>SUM(F587:F588)</f>
    </nc>
  </rcc>
  <rrc rId="9644" sId="1" ref="A591:XFD592" action="insertRow"/>
  <rfmt sheetId="1" sqref="A591" start="0" length="0">
    <dxf>
      <font>
        <i/>
        <name val="Times New Roman"/>
        <family val="1"/>
      </font>
    </dxf>
  </rfmt>
  <rcc rId="9645" sId="1" odxf="1" dxf="1">
    <nc r="B591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46" sId="1" odxf="1" dxf="1">
    <nc r="C59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91" start="0" length="0">
    <dxf>
      <font>
        <i/>
        <name val="Times New Roman"/>
        <family val="1"/>
      </font>
    </dxf>
  </rfmt>
  <rfmt sheetId="1" sqref="E591" start="0" length="0">
    <dxf>
      <font>
        <i/>
        <name val="Times New Roman"/>
        <family val="1"/>
      </font>
    </dxf>
  </rfmt>
  <rcc rId="9647" sId="1" odxf="1" dxf="1">
    <nc r="F591">
      <f>F592</f>
    </nc>
    <odxf>
      <font>
        <i val="0"/>
        <name val="Times New Roman"/>
        <family val="1"/>
      </font>
      <fill>
        <patternFill>
          <bgColor rgb="FF92D050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9648" sId="1">
    <nc r="A592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9649" sId="1">
    <nc r="B592" t="inlineStr">
      <is>
        <t>11</t>
      </is>
    </nc>
  </rcc>
  <rcc rId="9650" sId="1">
    <nc r="C592" t="inlineStr">
      <is>
        <t>03</t>
      </is>
    </nc>
  </rcc>
  <rcc rId="9651" sId="1">
    <nc r="E592" t="inlineStr">
      <is>
        <t>611</t>
      </is>
    </nc>
  </rcc>
  <rcc rId="9652" sId="1">
    <nc r="G592">
      <v>13287.4</v>
    </nc>
  </rcc>
  <rcc rId="9653" sId="1">
    <nc r="D591" t="inlineStr">
      <is>
        <t>09301 S2160</t>
      </is>
    </nc>
  </rcc>
  <rcc rId="9654" sId="1">
    <nc r="D592" t="inlineStr">
      <is>
        <t>09301 S2160</t>
      </is>
    </nc>
  </rcc>
  <rcc rId="9655" sId="1" numFmtId="4">
    <nc r="F592">
      <v>7000</v>
    </nc>
  </rcc>
  <rcc rId="9656" sId="1">
    <oc r="F585">
      <f>F586+F589</f>
    </oc>
    <nc r="F585">
      <f>F586+F589+F591</f>
    </nc>
  </rcc>
  <rcc rId="9657" sId="1" odxf="1" dxf="1">
    <nc r="A591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6" sId="1" numFmtId="4">
    <oc r="F20">
      <v>657.3</v>
    </oc>
    <nc r="F20">
      <v>656.3</v>
    </nc>
  </rcc>
  <rcc rId="8977" sId="1" numFmtId="4">
    <oc r="F41">
      <f>11526.2-1421.1</f>
    </oc>
    <nc r="F41">
      <v>9164.2000000000007</v>
    </nc>
  </rcc>
  <rcc rId="8978" sId="1" numFmtId="4">
    <oc r="F42">
      <f>3481-429.2</f>
    </oc>
    <nc r="F42">
      <v>2770.2</v>
    </nc>
  </rcc>
  <rfmt sheetId="1" sqref="F49">
    <dxf>
      <fill>
        <patternFill>
          <bgColor theme="0"/>
        </patternFill>
      </fill>
    </dxf>
  </rfmt>
  <rcc rId="8979" sId="1" numFmtId="4">
    <oc r="F70">
      <v>500</v>
    </oc>
    <nc r="F70">
      <v>422.5</v>
    </nc>
  </rcc>
  <rfmt sheetId="1" sqref="F78">
    <dxf>
      <fill>
        <patternFill>
          <bgColor theme="0"/>
        </patternFill>
      </fill>
    </dxf>
  </rfmt>
  <rcc rId="8980" sId="1" numFmtId="4">
    <oc r="F81">
      <v>200</v>
    </oc>
    <nc r="F81">
      <v>214</v>
    </nc>
  </rcc>
  <rcc rId="8981" sId="1" numFmtId="4">
    <oc r="F82">
      <v>650</v>
    </oc>
    <nc r="F82">
      <v>500</v>
    </nc>
  </rcc>
  <rrc rId="8982" sId="1" ref="A89:XFD91" action="insertRow"/>
  <rm rId="8983" sheetId="1" source="A83:XFD85" destination="A89:XFD91" sourceSheetId="1">
    <rfmt sheetId="1" xfDxf="1" sqref="A89:XFD89" start="0" length="0">
      <dxf>
        <font>
          <b/>
          <name val="Times New Roman CYR"/>
          <family val="1"/>
        </font>
        <alignment wrapText="1"/>
      </dxf>
    </rfmt>
    <rfmt sheetId="1" xfDxf="1" sqref="A90:XFD90" start="0" length="0">
      <dxf>
        <font>
          <b/>
          <name val="Times New Roman CYR"/>
          <family val="1"/>
        </font>
        <alignment wrapText="1"/>
      </dxf>
    </rfmt>
    <rfmt sheetId="1" xfDxf="1" sqref="A91:XFD91" start="0" length="0">
      <dxf>
        <font>
          <b/>
          <name val="Times New Roman CYR"/>
          <family val="1"/>
        </font>
        <alignment wrapText="1"/>
      </dxf>
    </rfmt>
    <rfmt sheetId="1" sqref="A89" start="0" length="0">
      <dxf>
        <font>
          <b val="0"/>
          <name val="Times New Roman"/>
          <family val="1"/>
        </font>
        <alignment horizontal="left"/>
      </dxf>
    </rfmt>
    <rfmt sheetId="1" sqref="B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9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0" start="0" length="0">
      <dxf>
        <font>
          <b val="0"/>
          <name val="Times New Roman"/>
          <family val="1"/>
        </font>
        <alignment horizontal="left"/>
      </dxf>
    </rfmt>
    <rfmt sheetId="1" sqref="B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0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1" start="0" length="0">
      <dxf>
        <font>
          <b val="0"/>
          <name val="Times New Roman"/>
          <family val="1"/>
        </font>
        <alignment horizontal="left"/>
      </dxf>
    </rfmt>
    <rfmt sheetId="1" sqref="B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1" start="0" length="0">
      <dxf>
        <font>
          <b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8984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5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rc rId="8986" sId="1" ref="A83:XFD83" action="deleteRow">
    <rfmt sheetId="1" xfDxf="1" sqref="A83:XFD83" start="0" length="0">
      <dxf>
        <font>
          <name val="Times New Roman CYR"/>
          <family val="1"/>
        </font>
        <alignment wrapText="1"/>
      </dxf>
    </rfmt>
  </rrc>
  <rcc rId="8987" sId="1">
    <oc r="D86" t="inlineStr">
      <is>
        <t>01004 00000</t>
      </is>
    </oc>
    <nc r="D86" t="inlineStr">
      <is>
        <t>01006 00000</t>
      </is>
    </nc>
  </rcc>
  <rcc rId="8988" sId="1">
    <oc r="D87" t="inlineStr">
      <is>
        <t>01004 82900</t>
      </is>
    </oc>
    <nc r="D87" t="inlineStr">
      <is>
        <t>01006 82900</t>
      </is>
    </nc>
  </rcc>
  <rcc rId="8989" sId="1">
    <oc r="D88" t="inlineStr">
      <is>
        <t>01004 82900</t>
      </is>
    </oc>
    <nc r="D88" t="inlineStr">
      <is>
        <t>01006 82900</t>
      </is>
    </nc>
  </rcc>
  <rcc rId="8990" sId="1" numFmtId="4">
    <oc r="F88">
      <v>200</v>
    </oc>
    <nc r="F88">
      <v>100</v>
    </nc>
  </rcc>
  <rcc rId="8991" sId="1" odxf="1" dxf="1">
    <oc r="A86" t="inlineStr">
      <is>
        <t>Основное мероприятие "Изготовление комплектов памятных медалей "100 лет Селенгинского района Республики Бурятия"</t>
      </is>
    </oc>
    <nc r="A86" t="inlineStr">
      <is>
        <t>Основное мероприятие "Муниципальный форум "Малая Родина - сила России"</t>
      </is>
    </nc>
    <odxf>
      <numFmt numFmtId="2" formatCode="0.00"/>
      <alignment horizontal="general"/>
    </odxf>
    <ndxf>
      <numFmt numFmtId="0" formatCode="General"/>
      <alignment horizontal="left"/>
    </ndxf>
  </rcc>
  <rcc rId="8992" sId="1" numFmtId="4">
    <oc r="F92">
      <v>400</v>
    </oc>
    <nc r="F92">
      <v>108</v>
    </nc>
  </rcc>
  <rcc rId="8993" sId="1" numFmtId="4">
    <oc r="F105">
      <v>260</v>
    </oc>
    <nc r="F105">
      <v>587.30038999999999</v>
    </nc>
  </rcc>
  <rcc rId="8994" sId="1" numFmtId="4">
    <oc r="F118">
      <v>250</v>
    </oc>
    <nc r="F118">
      <v>520</v>
    </nc>
  </rcc>
  <rfmt sheetId="1" sqref="F127">
    <dxf>
      <fill>
        <patternFill>
          <bgColor theme="0"/>
        </patternFill>
      </fill>
    </dxf>
  </rfmt>
  <rfmt sheetId="1" sqref="F132">
    <dxf>
      <fill>
        <patternFill>
          <bgColor theme="0"/>
        </patternFill>
      </fill>
    </dxf>
  </rfmt>
  <rfmt sheetId="1" sqref="F138">
    <dxf>
      <fill>
        <patternFill>
          <bgColor theme="0"/>
        </patternFill>
      </fill>
    </dxf>
  </rfmt>
  <rcc rId="8995" sId="1" numFmtId="4">
    <oc r="F141">
      <v>22</v>
    </oc>
    <nc r="F141">
      <v>12</v>
    </nc>
  </rcc>
  <rcc rId="8996" sId="1" numFmtId="4">
    <oc r="F142">
      <v>24.21</v>
    </oc>
    <nc r="F142">
      <v>34.21</v>
    </nc>
  </rcc>
  <rrc rId="8997" sId="1" ref="A144:XFD144" action="insertRow"/>
  <rfmt sheetId="1" sqref="A144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dxf>
  </rfmt>
  <rcc rId="8998" sId="1" odxf="1" dxf="1">
    <nc r="B144" t="inlineStr">
      <is>
        <t>01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99" sId="1" odxf="1" dxf="1">
    <nc r="C144" t="inlineStr">
      <is>
        <t>13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000" sId="1" odxf="1" dxf="1">
    <nc r="D144" t="inlineStr">
      <is>
        <t>99900 82900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144" start="0" length="0">
    <dxf>
      <font>
        <i val="0"/>
        <name val="Times New Roman"/>
        <family val="1"/>
      </font>
    </dxf>
  </rfmt>
  <rfmt sheetId="1" sqref="F144" start="0" length="0">
    <dxf>
      <font>
        <i val="0"/>
        <name val="Times New Roman"/>
        <family val="1"/>
      </font>
    </dxf>
  </rfmt>
  <rfmt sheetId="1" sqref="G144" start="0" length="0">
    <dxf>
      <font>
        <i val="0"/>
        <name val="Times New Roman CYR"/>
        <family val="1"/>
      </font>
    </dxf>
  </rfmt>
  <rfmt sheetId="1" sqref="H144" start="0" length="0">
    <dxf>
      <font>
        <i val="0"/>
        <name val="Times New Roman CYR"/>
        <family val="1"/>
      </font>
    </dxf>
  </rfmt>
  <rfmt sheetId="1" sqref="I144" start="0" length="0">
    <dxf>
      <font>
        <i val="0"/>
        <name val="Times New Roman CYR"/>
        <family val="1"/>
      </font>
    </dxf>
  </rfmt>
  <rfmt sheetId="1" sqref="J144" start="0" length="0">
    <dxf>
      <font>
        <i val="0"/>
        <name val="Times New Roman CYR"/>
        <family val="1"/>
      </font>
    </dxf>
  </rfmt>
  <rfmt sheetId="1" sqref="A144:XFD144" start="0" length="0">
    <dxf>
      <font>
        <i val="0"/>
        <name val="Times New Roman CYR"/>
        <family val="1"/>
      </font>
    </dxf>
  </rfmt>
  <rcc rId="9001" sId="1">
    <nc r="E144" t="inlineStr">
      <is>
        <t>242</t>
      </is>
    </nc>
  </rcc>
  <rcc rId="9002" sId="1">
    <nc r="A144" t="inlineStr">
      <is>
        <t>Закупка товаров, работ и услуг в сфере информационно-коммуникационных технологий</t>
      </is>
    </nc>
  </rcc>
  <rcc rId="9003" sId="1" numFmtId="4">
    <nc r="F144">
      <v>20.824999999999999</v>
    </nc>
  </rcc>
  <rcc rId="9004" sId="1" numFmtId="4">
    <oc r="F145">
      <v>196.9</v>
    </oc>
    <nc r="F145">
      <v>432.50844000000001</v>
    </nc>
  </rcc>
  <rrc rId="9005" sId="1" ref="A146:XFD146" action="insertRow"/>
  <rcc rId="9006" sId="1">
    <nc r="B146" t="inlineStr">
      <is>
        <t>01</t>
      </is>
    </nc>
  </rcc>
  <rcc rId="9007" sId="1">
    <nc r="C146" t="inlineStr">
      <is>
        <t>13</t>
      </is>
    </nc>
  </rcc>
  <rcc rId="9008" sId="1">
    <nc r="D146" t="inlineStr">
      <is>
        <t>99900 82900</t>
      </is>
    </nc>
  </rcc>
  <rrc rId="9009" sId="1" ref="A146:XFD146" action="insertRow"/>
  <rcc rId="9010" sId="1">
    <nc r="B146" t="inlineStr">
      <is>
        <t>01</t>
      </is>
    </nc>
  </rcc>
  <rcc rId="9011" sId="1">
    <nc r="C146" t="inlineStr">
      <is>
        <t>13</t>
      </is>
    </nc>
  </rcc>
  <rcc rId="9012" sId="1">
    <nc r="D146" t="inlineStr">
      <is>
        <t>99900 82900</t>
      </is>
    </nc>
  </rcc>
  <rcc rId="9013" sId="1">
    <nc r="E146" t="inlineStr">
      <is>
        <t>247</t>
      </is>
    </nc>
  </rcc>
  <rcc rId="9014" sId="1">
    <nc r="E147" t="inlineStr">
      <is>
        <t>831</t>
      </is>
    </nc>
  </rcc>
  <rcc rId="9015" sId="1" numFmtId="4">
    <nc r="F146">
      <v>72.480729999999994</v>
    </nc>
  </rcc>
  <rcc rId="9016" sId="1" numFmtId="4">
    <nc r="F147">
      <v>12.84247</v>
    </nc>
  </rcc>
  <rcc rId="9017" sId="1">
    <nc r="A146" t="inlineStr">
      <is>
        <t>Закупка энергетических ресурсов</t>
      </is>
    </nc>
  </rcc>
  <rcc rId="9018" sId="1" odxf="1" dxf="1">
    <nc r="A147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  <ndxf>
      <fill>
        <patternFill patternType="solid"/>
      </fill>
    </ndxf>
  </rcc>
  <rrc rId="9019" sId="1" ref="A148:XFD148" action="insertRow"/>
  <rcc rId="9020" sId="1">
    <nc r="B148" t="inlineStr">
      <is>
        <t>01</t>
      </is>
    </nc>
  </rcc>
  <rcc rId="9021" sId="1">
    <nc r="C148" t="inlineStr">
      <is>
        <t>13</t>
      </is>
    </nc>
  </rcc>
  <rcc rId="9022" sId="1">
    <nc r="D148" t="inlineStr">
      <is>
        <t>99900 82900</t>
      </is>
    </nc>
  </rcc>
  <rcc rId="9023" sId="1">
    <nc r="E148" t="inlineStr">
      <is>
        <t>853</t>
      </is>
    </nc>
  </rcc>
  <rcc rId="9024" sId="1" numFmtId="4">
    <nc r="F148">
      <v>0.59197999999999995</v>
    </nc>
  </rcc>
  <rcc rId="9025" sId="1">
    <oc r="F143">
      <f>F145</f>
    </oc>
    <nc r="F143">
      <f>SUM(F144:F148)</f>
    </nc>
  </rcc>
  <rcc rId="9026" sId="1">
    <nc r="A148" t="inlineStr">
      <is>
        <t>Уплата иных платежей</t>
      </is>
    </nc>
  </rcc>
  <rcc rId="9027" sId="1" numFmtId="4">
    <oc r="F152">
      <f>3101.2-1236.4</f>
    </oc>
    <nc r="F152">
      <v>2256.1062499999998</v>
    </nc>
  </rcc>
  <rcc rId="9028" sId="1" numFmtId="4">
    <oc r="F160">
      <f>16325.5-880.2-1585.9</f>
    </oc>
    <nc r="F160">
      <v>10787.2</v>
    </nc>
  </rcc>
  <rcc rId="9029" sId="1" numFmtId="4">
    <oc r="F161">
      <v>300</v>
    </oc>
    <nc r="F161">
      <v>338.15800000000002</v>
    </nc>
  </rcc>
  <rcc rId="9030" sId="1" numFmtId="4">
    <oc r="F162">
      <f>4930.3-265.8-479</f>
    </oc>
    <nc r="F162">
      <v>3257.7</v>
    </nc>
  </rcc>
  <rcc rId="9031" sId="1" numFmtId="4">
    <oc r="F163">
      <v>940</v>
    </oc>
    <nc r="F163">
      <v>943.29700000000003</v>
    </nc>
  </rcc>
  <rcc rId="9032" sId="1" numFmtId="4">
    <oc r="F164">
      <f>5054.4+20+30+120</f>
    </oc>
    <nc r="F164">
      <v>8094.4446600000001</v>
    </nc>
  </rcc>
  <rcc rId="9033" sId="1" numFmtId="4">
    <oc r="F165">
      <f>1797.3+530</f>
    </oc>
    <nc r="F165">
      <v>2550</v>
    </nc>
  </rcc>
  <rrc rId="9034" sId="1" ref="A167:XFD168" action="insertRow"/>
  <rcc rId="9035" sId="1" odxf="1" dxf="1">
    <nc r="A167" t="inlineStr">
      <is>
        <t xml:space="preserve">Резервные фонды местных администраций
</t>
      </is>
    </nc>
    <odxf>
      <font>
        <i val="0"/>
        <color indexed="8"/>
        <name val="Times New Roman"/>
        <family val="1"/>
      </font>
      <fill>
        <patternFill patternType="solid"/>
      </fill>
    </odxf>
    <ndxf>
      <font>
        <i/>
        <color indexed="8"/>
        <name val="Times New Roman"/>
        <family val="1"/>
      </font>
      <fill>
        <patternFill patternType="none"/>
      </fill>
    </ndxf>
  </rcc>
  <rcc rId="9036" sId="1" odxf="1" dxf="1">
    <nc r="B16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7" sId="1" odxf="1" dxf="1">
    <nc r="C167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038" sId="1" odxf="1" dxf="1">
    <nc r="D167" t="inlineStr">
      <is>
        <t>99900 86000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67" start="0" length="0">
    <dxf>
      <font>
        <i/>
        <name val="Times New Roman"/>
        <family val="1"/>
      </font>
    </dxf>
  </rfmt>
  <rcc rId="9039" sId="1" odxf="1" dxf="1">
    <nc r="F167">
      <f>F168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040" sId="1" odxf="1" dxf="1">
    <nc r="A168" t="inlineStr">
      <is>
        <t>Иные выплаты населению</t>
      </is>
    </nc>
    <odxf>
      <fill>
        <patternFill patternType="solid"/>
      </fill>
    </odxf>
    <ndxf>
      <fill>
        <patternFill patternType="none"/>
      </fill>
    </ndxf>
  </rcc>
  <rcc rId="9041" sId="1">
    <nc r="B168" t="inlineStr">
      <is>
        <t>01</t>
      </is>
    </nc>
  </rcc>
  <rcc rId="9042" sId="1">
    <nc r="C168" t="inlineStr">
      <is>
        <t>13</t>
      </is>
    </nc>
  </rcc>
  <rcc rId="9043" sId="1">
    <nc r="D168" t="inlineStr">
      <is>
        <t>99900 86000</t>
      </is>
    </nc>
  </rcc>
  <rcc rId="9044" sId="1">
    <nc r="E168" t="inlineStr">
      <is>
        <t>360</t>
      </is>
    </nc>
  </rcc>
  <rfmt sheetId="1" sqref="F168" start="0" length="0">
    <dxf>
      <fill>
        <patternFill patternType="solid">
          <bgColor theme="0"/>
        </patternFill>
      </fill>
    </dxf>
  </rfmt>
  <rcc rId="9045" sId="1" numFmtId="4">
    <nc r="F168">
      <v>67.5</v>
    </nc>
  </rcc>
  <rrc rId="9046" sId="1" ref="A169:XFD171" action="insertRow"/>
  <rfmt sheetId="1" sqref="A169" start="0" length="0">
    <dxf>
      <font>
        <i/>
        <color indexed="8"/>
        <name val="Times New Roman"/>
        <family val="1"/>
      </font>
    </dxf>
  </rfmt>
  <rfmt sheetId="1" sqref="B169" start="0" length="0">
    <dxf>
      <font>
        <i/>
        <name val="Times New Roman"/>
        <family val="1"/>
      </font>
    </dxf>
  </rfmt>
  <rfmt sheetId="1" sqref="C169" start="0" length="0">
    <dxf>
      <font>
        <i/>
        <name val="Times New Roman"/>
        <family val="1"/>
      </font>
    </dxf>
  </rfmt>
  <rfmt sheetId="1" sqref="D169" start="0" length="0">
    <dxf>
      <font>
        <i/>
        <name val="Times New Roman"/>
        <family val="1"/>
      </font>
    </dxf>
  </rfmt>
  <rfmt sheetId="1" sqref="E169" start="0" length="0">
    <dxf>
      <font>
        <i/>
        <name val="Times New Roman"/>
        <family val="1"/>
      </font>
    </dxf>
  </rfmt>
  <rfmt sheetId="1" sqref="F169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169" start="0" length="0">
    <dxf>
      <font>
        <i/>
        <name val="Times New Roman CYR"/>
        <family val="1"/>
      </font>
    </dxf>
  </rfmt>
  <rfmt sheetId="1" sqref="H169" start="0" length="0">
    <dxf>
      <font>
        <i/>
        <name val="Times New Roman CYR"/>
        <family val="1"/>
      </font>
    </dxf>
  </rfmt>
  <rfmt sheetId="1" sqref="I169" start="0" length="0">
    <dxf>
      <font>
        <i/>
        <name val="Times New Roman CYR"/>
        <family val="1"/>
      </font>
    </dxf>
  </rfmt>
  <rfmt sheetId="1" sqref="J169" start="0" length="0">
    <dxf>
      <font>
        <i/>
        <name val="Times New Roman CYR"/>
        <family val="1"/>
      </font>
    </dxf>
  </rfmt>
  <rfmt sheetId="1" sqref="K169" start="0" length="0">
    <dxf>
      <font>
        <i/>
        <name val="Times New Roman CYR"/>
        <family val="1"/>
      </font>
    </dxf>
  </rfmt>
  <rfmt sheetId="1" sqref="L169" start="0" length="0">
    <dxf>
      <font>
        <i/>
        <name val="Times New Roman CYR"/>
        <family val="1"/>
      </font>
    </dxf>
  </rfmt>
  <rfmt sheetId="1" sqref="M169" start="0" length="0">
    <dxf>
      <font>
        <i/>
        <name val="Times New Roman CYR"/>
        <family val="1"/>
      </font>
    </dxf>
  </rfmt>
  <rfmt sheetId="1" sqref="N169" start="0" length="0">
    <dxf>
      <font>
        <i/>
        <name val="Times New Roman CYR"/>
        <family val="1"/>
      </font>
    </dxf>
  </rfmt>
  <rfmt sheetId="1" sqref="O169" start="0" length="0">
    <dxf>
      <font>
        <i/>
        <name val="Times New Roman CYR"/>
        <family val="1"/>
      </font>
    </dxf>
  </rfmt>
  <rfmt sheetId="1" sqref="P169" start="0" length="0">
    <dxf>
      <font>
        <i/>
        <name val="Times New Roman CYR"/>
        <family val="1"/>
      </font>
    </dxf>
  </rfmt>
  <rfmt sheetId="1" sqref="A169:XFD169" start="0" length="0">
    <dxf>
      <font>
        <i/>
        <name val="Times New Roman CYR"/>
        <family val="1"/>
      </font>
    </dxf>
  </rfmt>
  <rfmt sheetId="1" sqref="A170" start="0" length="0">
    <dxf>
      <font>
        <color indexed="8"/>
        <name val="Times New Roman"/>
        <family val="1"/>
      </font>
      <numFmt numFmtId="30" formatCode="@"/>
      <alignment vertical="top"/>
    </dxf>
  </rfmt>
  <rfmt sheetId="1" sqref="F170" start="0" length="0">
    <dxf>
      <fill>
        <patternFill patternType="none">
          <bgColor indexed="65"/>
        </patternFill>
      </fill>
    </dxf>
  </rfmt>
  <rfmt sheetId="1" sqref="A171" start="0" length="0">
    <dxf>
      <fill>
        <patternFill patternType="solid"/>
      </fill>
    </dxf>
  </rfmt>
  <rfmt sheetId="1" sqref="F171" start="0" length="0">
    <dxf>
      <fill>
        <patternFill patternType="none">
          <bgColor indexed="65"/>
        </patternFill>
      </fill>
    </dxf>
  </rfmt>
  <rcc rId="9047" sId="1" odxf="1" dxf="1">
    <nc r="A169" t="inlineStr">
      <is>
        <t>Софинансирование расходных обязательств муниципальных районов (городских округов)</t>
      </is>
    </nc>
    <ndxf>
      <font>
        <color indexed="8"/>
        <name val="Times New Roman"/>
        <family val="1"/>
      </font>
      <alignment horizontal="general"/>
    </ndxf>
  </rcc>
  <rcc rId="9048" sId="1">
    <nc r="A170" t="inlineStr">
      <is>
        <t xml:space="preserve">Фонд оплаты труда учреждений </t>
      </is>
    </nc>
  </rcc>
  <rcc rId="9049" sId="1">
    <nc r="A17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9050" sId="1">
    <nc r="B169" t="inlineStr">
      <is>
        <t>01</t>
      </is>
    </nc>
  </rcc>
  <rcc rId="9051" sId="1">
    <nc r="C169" t="inlineStr">
      <is>
        <t>13</t>
      </is>
    </nc>
  </rcc>
  <rcc rId="9052" sId="1">
    <nc r="D169" t="inlineStr">
      <is>
        <t>99900 S2160</t>
      </is>
    </nc>
  </rcc>
  <rfmt sheetId="1" sqref="E169" start="0" length="0">
    <dxf>
      <font>
        <b/>
        <i val="0"/>
        <name val="Times New Roman"/>
        <family val="1"/>
      </font>
    </dxf>
  </rfmt>
  <rcc rId="9053" sId="1">
    <nc r="F169">
      <f>SUM(F170:F171)</f>
    </nc>
  </rcc>
  <rcc rId="9054" sId="1">
    <nc r="B170" t="inlineStr">
      <is>
        <t>01</t>
      </is>
    </nc>
  </rcc>
  <rcc rId="9055" sId="1">
    <nc r="C170" t="inlineStr">
      <is>
        <t>13</t>
      </is>
    </nc>
  </rcc>
  <rcc rId="9056" sId="1">
    <nc r="D170" t="inlineStr">
      <is>
        <t>99900 S2160</t>
      </is>
    </nc>
  </rcc>
  <rcc rId="9057" sId="1">
    <nc r="E170" t="inlineStr">
      <is>
        <t>111</t>
      </is>
    </nc>
  </rcc>
  <rcc rId="9058" sId="1" numFmtId="4">
    <nc r="F170">
      <v>3072.2</v>
    </nc>
  </rcc>
  <rcc rId="9059" sId="1">
    <nc r="B171" t="inlineStr">
      <is>
        <t>01</t>
      </is>
    </nc>
  </rcc>
  <rcc rId="9060" sId="1">
    <nc r="C171" t="inlineStr">
      <is>
        <t>13</t>
      </is>
    </nc>
  </rcc>
  <rcc rId="9061" sId="1">
    <nc r="D171" t="inlineStr">
      <is>
        <t>99900 S2160</t>
      </is>
    </nc>
  </rcc>
  <rcc rId="9062" sId="1">
    <nc r="E171" t="inlineStr">
      <is>
        <t>119</t>
      </is>
    </nc>
  </rcc>
  <rcc rId="9063" sId="1" numFmtId="4">
    <nc r="F171">
      <v>927.8</v>
    </nc>
  </rcc>
  <rcc rId="9064" sId="1">
    <oc r="F123">
      <f>F124+F127+F132+F138+F151+F158+F149+F143+F153</f>
    </oc>
    <nc r="F123">
      <f>F124+F127+F132+F138+F151+F158+F149+F143+F153+F167+F169</f>
    </nc>
  </rcc>
  <rrc rId="9065" sId="1" ref="A172:XFD173" action="insertRow"/>
  <rm rId="9066" sheetId="1" source="A149:XFD150" destination="A172:XFD173" sourceSheetId="1">
    <rfmt sheetId="1" xfDxf="1" sqref="A172:XFD172" start="0" length="0">
      <dxf>
        <font>
          <name val="Times New Roman CYR"/>
          <family val="1"/>
        </font>
        <alignment wrapText="1"/>
      </dxf>
    </rfmt>
    <rfmt sheetId="1" xfDxf="1" sqref="A173:XFD173" start="0" length="0">
      <dxf>
        <font>
          <name val="Times New Roman CYR"/>
          <family val="1"/>
        </font>
        <alignment wrapText="1"/>
      </dxf>
    </rfmt>
    <rfmt sheetId="1" sqref="A1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3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067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rc rId="9068" sId="1" ref="A149:XFD149" action="deleteRow">
    <rfmt sheetId="1" xfDxf="1" sqref="A149:XFD149" start="0" length="0">
      <dxf>
        <font>
          <name val="Times New Roman CYR"/>
          <family val="1"/>
        </font>
        <alignment wrapText="1"/>
      </dxf>
    </rfmt>
  </rrc>
  <rcc rId="9069" sId="1" numFmtId="4">
    <oc r="F171">
      <f>9442+444.3</f>
    </oc>
    <nc r="F171">
      <v>9784.5720000000001</v>
    </nc>
  </rcc>
  <rfmt sheetId="1" sqref="F171">
    <dxf>
      <fill>
        <patternFill>
          <bgColor theme="0"/>
        </patternFill>
      </fill>
    </dxf>
  </rfmt>
  <rrc rId="9070" sId="1" ref="A175:XFD177" action="insertRow"/>
  <rcc rId="9071" sId="1" odxf="1" dxf="1">
    <nc r="A175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general"/>
    </odxf>
    <ndxf>
      <font>
        <b val="0"/>
        <i/>
        <name val="Times New Roman"/>
        <family val="1"/>
      </font>
      <fill>
        <patternFill patternType="solid">
          <bgColor theme="0"/>
        </patternFill>
      </fill>
      <alignment horizontal="left"/>
    </ndxf>
  </rcc>
  <rcc rId="9072" sId="1" odxf="1" dxf="1">
    <nc r="B175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3" sId="1" odxf="1" dxf="1">
    <nc r="C175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4" sId="1" odxf="1" dxf="1">
    <nc r="D175" t="inlineStr">
      <is>
        <t>18001 00000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5" start="0" length="0">
    <dxf>
      <font>
        <b val="0"/>
        <i/>
        <name val="Times New Roman"/>
        <family val="1"/>
      </font>
    </dxf>
  </rfmt>
  <rcc rId="9075" sId="1" odxf="1" dxf="1">
    <nc r="F175">
      <f>F176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6" sId="1" odxf="1" dxf="1">
    <nc r="A176" t="inlineStr">
      <is>
        <t>Приобретение и установка источников наружного противопожарного водоснабжения</t>
      </is>
    </nc>
    <odxf>
      <font>
        <b/>
        <i val="0"/>
        <name val="Times New Roman"/>
        <family val="1"/>
      </font>
      <numFmt numFmtId="0" formatCode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 val="0"/>
        <i/>
        <name val="Times New Roman"/>
        <family val="1"/>
      </font>
      <numFmt numFmtId="30" formatCode="@"/>
      <border outline="0">
        <left/>
        <right/>
        <top/>
        <bottom/>
      </border>
    </ndxf>
  </rcc>
  <rcc rId="9077" sId="1" odxf="1" dxf="1">
    <nc r="B176" t="inlineStr">
      <is>
        <t>03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8" sId="1" odxf="1" dxf="1">
    <nc r="C176" t="inlineStr">
      <is>
        <t>10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79" sId="1" odxf="1" dxf="1">
    <nc r="D176" t="inlineStr">
      <is>
        <t>18001 S4820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176" start="0" length="0">
    <dxf>
      <font>
        <b val="0"/>
        <i/>
        <name val="Times New Roman"/>
        <family val="1"/>
      </font>
    </dxf>
  </rfmt>
  <rcc rId="9080" sId="1" odxf="1" dxf="1">
    <nc r="F176">
      <f>F177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081" sId="1" odxf="1" dxf="1">
    <nc r="A177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none"/>
      </fill>
      <alignment horizontal="general" vertical="top"/>
    </odxf>
    <ndxf>
      <font>
        <b val="0"/>
        <color indexed="8"/>
        <name val="Times New Roman"/>
        <family val="1"/>
      </font>
      <fill>
        <patternFill patternType="solid"/>
      </fill>
      <alignment horizontal="left" vertical="center"/>
    </ndxf>
  </rcc>
  <rcc rId="9082" sId="1" odxf="1" dxf="1">
    <nc r="B177" t="inlineStr">
      <is>
        <t>03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3" sId="1" odxf="1" dxf="1">
    <nc r="C177" t="inlineStr">
      <is>
        <t>10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4" sId="1" odxf="1" dxf="1">
    <nc r="D177" t="inlineStr">
      <is>
        <t>18001 S4820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5" sId="1" odxf="1" dxf="1">
    <nc r="E177" t="inlineStr">
      <is>
        <t>244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6" sId="1" odxf="1" dxf="1" numFmtId="4">
    <nc r="F177">
      <v>17050.000049999999</v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9087" sId="1">
    <oc r="F174">
      <f>F178</f>
    </oc>
    <nc r="F174">
      <f>F178+F175</f>
    </nc>
  </rcc>
  <rcc rId="9088" sId="1" numFmtId="4">
    <oc r="F180">
      <v>1500</v>
    </oc>
    <nc r="F180">
      <v>1329.5</v>
    </nc>
  </rcc>
  <rfmt sheetId="1" sqref="F192:F203">
    <dxf>
      <fill>
        <patternFill>
          <bgColor theme="0"/>
        </patternFill>
      </fill>
    </dxf>
  </rfmt>
  <rcc rId="9089" sId="1" numFmtId="4">
    <oc r="F211">
      <v>64.3</v>
    </oc>
    <nc r="F211">
      <v>114.3</v>
    </nc>
  </rcc>
  <rcc rId="9090" sId="1" numFmtId="4">
    <oc r="F212">
      <f>73.7+30</f>
    </oc>
    <nc r="F212">
      <v>151.816</v>
    </nc>
  </rcc>
  <rrc rId="9091" sId="1" ref="A213:XFD213" action="insertRow"/>
  <rcc rId="9092" sId="1">
    <nc r="B213" t="inlineStr">
      <is>
        <t>04</t>
      </is>
    </nc>
  </rcc>
  <rcc rId="9093" sId="1">
    <nc r="C213" t="inlineStr">
      <is>
        <t>05</t>
      </is>
    </nc>
  </rcc>
  <rcc rId="9094" sId="1">
    <nc r="D213" t="inlineStr">
      <is>
        <t>99900 83510</t>
      </is>
    </nc>
  </rcc>
  <rcc rId="9095" sId="1">
    <nc r="E213" t="inlineStr">
      <is>
        <t>852</t>
      </is>
    </nc>
  </rcc>
  <rcc rId="9096" sId="1" numFmtId="4">
    <nc r="F213">
      <v>1.8839999999999999</v>
    </nc>
  </rcc>
  <rcc rId="9097" sId="1">
    <oc r="F207">
      <f>SUM(F208:F212)</f>
    </oc>
    <nc r="F207">
      <f>SUM(F208:F213)</f>
    </nc>
  </rcc>
  <rcc rId="9098" sId="1" xfDxf="1" dxf="1">
    <nc r="A213" t="inlineStr">
      <is>
        <t>Уплата прочих налогов, сборов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функцион.структура!$A$1:$F$562</formula>
    <oldFormula>функцион.структура!$A$1:$F$562</oldFormula>
  </rdn>
  <rdn rId="0" localSheetId="1" customView="1" name="Z_519080D0_14D4_455C_B695_47327DBB8058_.wvu.FilterData" hidden="1" oldHidden="1">
    <formula>функцион.структура!$A$13:$F$569</formula>
    <oldFormula>функцион.структура!$A$13:$F$569</oldFormula>
  </rdn>
  <rcv guid="{519080D0-14D4-455C-B695-47327DBB8058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590:F592">
    <dxf>
      <fill>
        <patternFill>
          <bgColor theme="0"/>
        </patternFill>
      </fill>
    </dxf>
  </rfmt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58" sId="1" ref="A589:XFD590" action="insertRow"/>
  <rm rId="9659" sheetId="1" source="A593:XFD594" destination="A589:XFD590" sourceSheetId="1">
    <rfmt sheetId="1" xfDxf="1" sqref="A589:XFD589" start="0" length="0">
      <dxf>
        <font>
          <i/>
          <name val="Times New Roman CYR"/>
          <family val="1"/>
        </font>
        <alignment wrapText="1"/>
      </dxf>
    </rfmt>
    <rfmt sheetId="1" xfDxf="1" sqref="A590:XFD590" start="0" length="0">
      <dxf>
        <font>
          <i/>
          <name val="Times New Roman CYR"/>
          <family val="1"/>
        </font>
        <alignment wrapText="1"/>
      </dxf>
    </rfmt>
    <rfmt sheetId="1" sqref="A5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9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0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0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660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rc rId="9661" sId="1" ref="A593:XFD593" action="deleteRow">
    <rfmt sheetId="1" xfDxf="1" sqref="A593:XFD593" start="0" length="0">
      <dxf>
        <font>
          <name val="Times New Roman CYR"/>
          <family val="1"/>
        </font>
        <alignment wrapText="1"/>
      </dxf>
    </rfmt>
  </rrc>
  <rcv guid="{519080D0-14D4-455C-B695-47327DBB8058}" action="delete"/>
  <rdn rId="0" localSheetId="1" customView="1" name="Z_519080D0_14D4_455C_B695_47327DBB8058_.wvu.PrintArea" hidden="1" oldHidden="1">
    <formula>функцион.структура!$A$1:$F$622</formula>
    <oldFormula>функцион.структура!$A$1:$F$622</oldFormula>
  </rdn>
  <rdn rId="0" localSheetId="1" customView="1" name="Z_519080D0_14D4_455C_B695_47327DBB8058_.wvu.FilterData" hidden="1" oldHidden="1">
    <formula>функцион.структура!$A$13:$F$629</formula>
    <oldFormula>функцион.структура!$A$13:$F$629</oldFormula>
  </rdn>
  <rcv guid="{519080D0-14D4-455C-B695-47327DBB8058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621">
    <dxf>
      <fill>
        <patternFill>
          <bgColor theme="0"/>
        </patternFill>
      </fill>
    </dxf>
  </rfmt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664" sId="1" ref="A622:XFD640" action="insertRow"/>
  <rcc rId="9665" sId="1" odxf="1" dxf="1">
    <nc r="A622" t="inlineStr">
      <is>
        <t>Прочие межбюджетные трансферты общего характера</t>
      </is>
    </nc>
    <odxf>
      <font>
        <b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b/>
        <name val="Times New Roman"/>
        <family val="1"/>
      </font>
      <fill>
        <patternFill patternType="solid">
          <bgColor indexed="41"/>
        </patternFill>
      </fill>
      <alignment horizontal="left" vertical="center"/>
    </ndxf>
  </rcc>
  <rcc rId="9666" sId="1" odxf="1" dxf="1">
    <nc r="B62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667" sId="1" odxf="1" dxf="1">
    <nc r="C62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622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622" start="0" length="0">
    <dxf>
      <font>
        <b/>
        <name val="Times New Roman"/>
        <family val="1"/>
      </font>
      <fill>
        <patternFill>
          <bgColor indexed="41"/>
        </patternFill>
      </fill>
    </dxf>
  </rfmt>
  <rcc rId="9668" sId="1" odxf="1" dxf="1">
    <nc r="A623" t="inlineStr">
      <is>
        <t>Муниципальная Программа «Управление муниципальными финансами и муниципальным долгом на 2020-2025 годы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69" sId="1" odxf="1" dxf="1">
    <nc r="B623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0" sId="1" odxf="1" dxf="1">
    <nc r="C623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1" sId="1" odxf="1" dxf="1">
    <nc r="D623" t="inlineStr">
      <is>
        <t>02000 00000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3" start="0" length="0">
    <dxf>
      <numFmt numFmtId="0" formatCode="General"/>
      <alignment horizontal="general" vertical="top"/>
    </dxf>
  </rfmt>
  <rcc rId="9672" sId="1" odxf="1" dxf="1">
    <nc r="F623">
      <f>F624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3" sId="1" odxf="1" dxf="1">
    <nc r="A624" t="inlineStr">
      <is>
        <t>Подпрограмма"Совершенствование межбюджетных отношений"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9674" sId="1" odxf="1" dxf="1">
    <nc r="B624" t="inlineStr">
      <is>
        <t>14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5" sId="1" odxf="1" dxf="1">
    <nc r="C624" t="inlineStr">
      <is>
        <t>03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9676" sId="1" odxf="1" dxf="1">
    <nc r="D624" t="inlineStr">
      <is>
        <t>02200 00000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fmt sheetId="1" sqref="E624" start="0" length="0">
    <dxf>
      <numFmt numFmtId="0" formatCode="General"/>
      <alignment horizontal="general" vertical="top"/>
    </dxf>
  </rfmt>
  <rcc rId="9677" sId="1" odxf="1" dxf="1">
    <nc r="F624">
      <f>F625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78" sId="1" odxf="1" dxf="1">
    <nc r="A625" t="inlineStr">
      <is>
        <t>Основное мероприятие "Межбюджетные трансферты бюджетам муниципальных образований поселений"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79" sId="1" odxf="1" dxf="1">
    <nc r="B625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0" sId="1" odxf="1" dxf="1">
    <nc r="C62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1" sId="1" odxf="1" dxf="1">
    <nc r="D625" t="inlineStr">
      <is>
        <t>02201 00000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5" start="0" length="0">
    <dxf>
      <numFmt numFmtId="0" formatCode="General"/>
      <alignment horizontal="general" vertical="top"/>
    </dxf>
  </rfmt>
  <rcc rId="9682" sId="1" odxf="1" dxf="1">
    <nc r="F625">
      <f>F626+F651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3" sId="1" odxf="1" dxf="1">
    <nc r="A626" t="inlineStr">
      <is>
        <t>Иные межбюджетные трансферты на прочие мероприятия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4" sId="1" odxf="1" dxf="1">
    <nc r="B626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5" sId="1" odxf="1" dxf="1">
    <nc r="C62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6" sId="1" odxf="1" dxf="1">
    <nc r="D626" t="inlineStr">
      <is>
        <t>02201 63010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6" start="0" length="0">
    <dxf>
      <font>
        <i/>
        <name val="Times New Roman"/>
        <family val="1"/>
      </font>
    </dxf>
  </rfmt>
  <rcc rId="9687" sId="1" odxf="1" dxf="1">
    <nc r="F626">
      <f>F627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688" sId="1">
    <nc r="A627" t="inlineStr">
      <is>
        <t>Иные межбюджетные трансферты</t>
      </is>
    </nc>
  </rcc>
  <rcc rId="9689" sId="1">
    <nc r="B627" t="inlineStr">
      <is>
        <t>14</t>
      </is>
    </nc>
  </rcc>
  <rcc rId="9690" sId="1">
    <nc r="C627" t="inlineStr">
      <is>
        <t>03</t>
      </is>
    </nc>
  </rcc>
  <rcc rId="9691" sId="1">
    <nc r="D627" t="inlineStr">
      <is>
        <t>02201 63010</t>
      </is>
    </nc>
  </rcc>
  <rcc rId="9692" sId="1">
    <nc r="E627" t="inlineStr">
      <is>
        <t>540</t>
      </is>
    </nc>
  </rcc>
  <rcc rId="9693" sId="1" odxf="1" dxf="1">
    <nc r="A628" t="inlineStr">
      <is>
        <t>Муниципальная программа «Поддержка сельских и городских инициатив в Селенгинском районе на 2020-2025 годы»</t>
      </is>
    </nc>
    <odxf>
      <font>
        <b val="0"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name val="Times New Roman"/>
        <family val="1"/>
      </font>
      <border outline="0">
        <left/>
        <right/>
        <top/>
        <bottom/>
      </border>
    </ndxf>
  </rcc>
  <rcc rId="9694" sId="1" odxf="1" dxf="1">
    <nc r="B628" t="inlineStr">
      <is>
        <t>14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5" sId="1" odxf="1" dxf="1">
    <nc r="C628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6" sId="1" odxf="1" dxf="1">
    <nc r="D628" t="inlineStr">
      <is>
        <t>14000 00000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28" start="0" length="0">
    <dxf>
      <font>
        <b/>
        <name val="Times New Roman"/>
        <family val="1"/>
      </font>
    </dxf>
  </rfmt>
  <rcc rId="9697" sId="1" odxf="1" dxf="1">
    <nc r="F628">
      <f>F629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698" sId="1" odxf="1" dxf="1">
    <nc r="A629" t="inlineStr">
      <is>
        <t>Основное мероприятие "Поощрение муниципальным учреждениям по итогам выборов в Селенгинском районе"</t>
      </is>
    </nc>
    <odxf>
      <font>
        <i val="0"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/>
        <name val="Times New Roman"/>
        <family val="1"/>
      </font>
      <fill>
        <patternFill patternType="solid">
          <bgColor indexed="9"/>
        </patternFill>
      </fill>
      <alignment horizontal="left" vertical="center"/>
    </ndxf>
  </rcc>
  <rcc rId="9699" sId="1" odxf="1" dxf="1">
    <nc r="B62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0" sId="1" odxf="1" dxf="1">
    <nc r="C62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1" sId="1" odxf="1" dxf="1">
    <nc r="D629" t="inlineStr">
      <is>
        <t>14001 00000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9" start="0" length="0">
    <dxf>
      <font>
        <i/>
        <name val="Times New Roman"/>
        <family val="1"/>
      </font>
    </dxf>
  </rfmt>
  <rcc rId="9702" sId="1" odxf="1" dxf="1">
    <nc r="F629">
      <f>F630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3" sId="1" odxf="1" dxf="1">
    <nc r="A630" t="inlineStr">
      <is>
        <t>Награждение победителей и призеров республиканского конкурса "Лучшее территориальное общественное самоуправление"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04" sId="1" odxf="1" dxf="1">
    <nc r="B63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5" sId="1" odxf="1" dxf="1">
    <nc r="C63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6" sId="1" odxf="1" dxf="1">
    <nc r="D630" t="inlineStr">
      <is>
        <t>14001 74030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0" start="0" length="0">
    <dxf>
      <font>
        <i/>
        <name val="Times New Roman"/>
        <family val="1"/>
      </font>
    </dxf>
  </rfmt>
  <rcc rId="9707" sId="1" odxf="1" dxf="1">
    <nc r="F630">
      <f>F631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08" sId="1" odxf="1" dxf="1">
    <nc r="A631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09" sId="1">
    <nc r="B631" t="inlineStr">
      <is>
        <t>14</t>
      </is>
    </nc>
  </rcc>
  <rcc rId="9710" sId="1">
    <nc r="C631" t="inlineStr">
      <is>
        <t>03</t>
      </is>
    </nc>
  </rcc>
  <rcc rId="9711" sId="1">
    <nc r="D631" t="inlineStr">
      <is>
        <t>14001 74030</t>
      </is>
    </nc>
  </rcc>
  <rcc rId="9712" sId="1">
    <nc r="E631" t="inlineStr">
      <is>
        <t>540</t>
      </is>
    </nc>
  </rcc>
  <rcc rId="9713" sId="1" numFmtId="4">
    <nc r="F631">
      <v>6190</v>
    </nc>
  </rcc>
  <rcc rId="9714" sId="1" odxf="1" dxf="1">
    <nc r="A632" t="inlineStr">
      <is>
        <t>Муниципальная программа " Благоустройство территорий муниципальных образований Селенгинского района на 2021 и плановый период 2022-2025гг."</t>
      </is>
    </nc>
    <odxf>
      <font>
        <b val="0"/>
        <name val="Times New Roman"/>
        <family val="1"/>
      </font>
      <fill>
        <patternFill patternType="none"/>
      </fill>
      <alignment horizontal="general" vertical="top"/>
    </odxf>
    <ndxf>
      <font>
        <b/>
        <color indexed="8"/>
        <name val="Times New Roman"/>
        <family val="1"/>
      </font>
      <fill>
        <patternFill patternType="solid"/>
      </fill>
      <alignment horizontal="left" vertical="center"/>
    </ndxf>
  </rcc>
  <rcc rId="9715" sId="1" odxf="1" dxf="1">
    <nc r="B632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6" sId="1" odxf="1" dxf="1">
    <nc r="C632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cc rId="9717" sId="1" odxf="1" dxf="1">
    <nc r="D632" t="inlineStr">
      <is>
        <t>19000 00000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E632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718" sId="1" odxf="1" dxf="1">
    <nc r="F632">
      <f>F633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32" start="0" length="0">
    <dxf>
      <fill>
        <patternFill>
          <bgColor rgb="FFFFFF00"/>
        </patternFill>
      </fill>
    </dxf>
  </rfmt>
  <rfmt sheetId="1" sqref="H632" start="0" length="0">
    <dxf>
      <fill>
        <patternFill>
          <bgColor rgb="FFFFFF00"/>
        </patternFill>
      </fill>
    </dxf>
  </rfmt>
  <rfmt sheetId="1" sqref="I632" start="0" length="0">
    <dxf>
      <fill>
        <patternFill>
          <bgColor rgb="FFFFFF00"/>
        </patternFill>
      </fill>
    </dxf>
  </rfmt>
  <rfmt sheetId="1" sqref="J632" start="0" length="0">
    <dxf>
      <fill>
        <patternFill>
          <bgColor rgb="FFFFFF00"/>
        </patternFill>
      </fill>
    </dxf>
  </rfmt>
  <rfmt sheetId="1" sqref="K632" start="0" length="0">
    <dxf>
      <fill>
        <patternFill>
          <bgColor rgb="FFFFFF00"/>
        </patternFill>
      </fill>
    </dxf>
  </rfmt>
  <rfmt sheetId="1" sqref="L632" start="0" length="0">
    <dxf>
      <fill>
        <patternFill>
          <bgColor rgb="FFFFFF00"/>
        </patternFill>
      </fill>
    </dxf>
  </rfmt>
  <rfmt sheetId="1" sqref="M632" start="0" length="0">
    <dxf>
      <fill>
        <patternFill>
          <bgColor rgb="FFFFFF00"/>
        </patternFill>
      </fill>
    </dxf>
  </rfmt>
  <rfmt sheetId="1" sqref="N632" start="0" length="0">
    <dxf>
      <fill>
        <patternFill>
          <bgColor rgb="FFFFFF00"/>
        </patternFill>
      </fill>
    </dxf>
  </rfmt>
  <rfmt sheetId="1" sqref="O632" start="0" length="0">
    <dxf>
      <fill>
        <patternFill>
          <bgColor rgb="FFFFFF00"/>
        </patternFill>
      </fill>
    </dxf>
  </rfmt>
  <rfmt sheetId="1" sqref="P632" start="0" length="0">
    <dxf>
      <fill>
        <patternFill>
          <bgColor rgb="FFFFFF00"/>
        </patternFill>
      </fill>
    </dxf>
  </rfmt>
  <rfmt sheetId="1" sqref="A632:XFD632" start="0" length="0">
    <dxf>
      <fill>
        <patternFill>
          <bgColor rgb="FFFFFF00"/>
        </patternFill>
      </fill>
    </dxf>
  </rfmt>
  <rcc rId="9719" sId="1" odxf="1" dxf="1">
    <nc r="A633" t="inlineStr">
      <is>
        <t xml:space="preserve">Основное мероприятие "Благоустройство территории учреждений социальной сферы АМО "Селенгинский район"" </t>
      </is>
    </nc>
    <odxf>
      <font>
        <i val="0"/>
        <name val="Times New Roman"/>
        <family val="1"/>
      </font>
      <fill>
        <patternFill patternType="none"/>
      </fill>
      <alignment horizontal="general" vertical="top"/>
    </odxf>
    <ndxf>
      <font>
        <i/>
        <color indexed="8"/>
        <name val="Times New Roman"/>
        <family val="1"/>
      </font>
      <fill>
        <patternFill patternType="solid"/>
      </fill>
      <alignment horizontal="left" vertical="center"/>
    </ndxf>
  </rcc>
  <rcc rId="9720" sId="1" odxf="1" dxf="1">
    <nc r="B633" t="inlineStr">
      <is>
        <t>14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721" sId="1" odxf="1" dxf="1">
    <nc r="C633" t="inlineStr">
      <is>
        <t>03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D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33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9722" sId="1" odxf="1" dxf="1">
    <nc r="F633">
      <f>F634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3" start="0" length="0">
    <dxf>
      <fill>
        <patternFill>
          <bgColor rgb="FFFFFF00"/>
        </patternFill>
      </fill>
    </dxf>
  </rfmt>
  <rfmt sheetId="1" sqref="H633" start="0" length="0">
    <dxf>
      <fill>
        <patternFill>
          <bgColor rgb="FFFFFF00"/>
        </patternFill>
      </fill>
    </dxf>
  </rfmt>
  <rfmt sheetId="1" sqref="I633" start="0" length="0">
    <dxf>
      <fill>
        <patternFill>
          <bgColor rgb="FFFFFF00"/>
        </patternFill>
      </fill>
    </dxf>
  </rfmt>
  <rfmt sheetId="1" sqref="J633" start="0" length="0">
    <dxf>
      <fill>
        <patternFill>
          <bgColor rgb="FFFFFF00"/>
        </patternFill>
      </fill>
    </dxf>
  </rfmt>
  <rfmt sheetId="1" sqref="K633" start="0" length="0">
    <dxf>
      <fill>
        <patternFill>
          <bgColor rgb="FFFFFF00"/>
        </patternFill>
      </fill>
    </dxf>
  </rfmt>
  <rfmt sheetId="1" sqref="L633" start="0" length="0">
    <dxf>
      <fill>
        <patternFill>
          <bgColor rgb="FFFFFF00"/>
        </patternFill>
      </fill>
    </dxf>
  </rfmt>
  <rfmt sheetId="1" sqref="M633" start="0" length="0">
    <dxf>
      <fill>
        <patternFill>
          <bgColor rgb="FFFFFF00"/>
        </patternFill>
      </fill>
    </dxf>
  </rfmt>
  <rfmt sheetId="1" sqref="N633" start="0" length="0">
    <dxf>
      <fill>
        <patternFill>
          <bgColor rgb="FFFFFF00"/>
        </patternFill>
      </fill>
    </dxf>
  </rfmt>
  <rfmt sheetId="1" sqref="O633" start="0" length="0">
    <dxf>
      <fill>
        <patternFill>
          <bgColor rgb="FFFFFF00"/>
        </patternFill>
      </fill>
    </dxf>
  </rfmt>
  <rfmt sheetId="1" sqref="P633" start="0" length="0">
    <dxf>
      <fill>
        <patternFill>
          <bgColor rgb="FFFFFF00"/>
        </patternFill>
      </fill>
    </dxf>
  </rfmt>
  <rfmt sheetId="1" sqref="A633:XFD633" start="0" length="0">
    <dxf>
      <fill>
        <patternFill>
          <bgColor rgb="FFFFFF00"/>
        </patternFill>
      </fill>
    </dxf>
  </rfmt>
  <rcc rId="9723" sId="1" odxf="1" dxf="1">
    <nc r="A634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9724" sId="1" odxf="1" dxf="1">
    <nc r="B634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25" sId="1" odxf="1" dxf="1">
    <nc r="C63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634" start="0" length="0">
    <dxf>
      <font>
        <i/>
        <name val="Times New Roman"/>
        <family val="1"/>
      </font>
    </dxf>
  </rfmt>
  <rfmt sheetId="1" sqref="E634" start="0" length="0">
    <dxf>
      <font>
        <i/>
        <name val="Times New Roman"/>
        <family val="1"/>
      </font>
    </dxf>
  </rfmt>
  <rcc rId="9726" sId="1" odxf="1" dxf="1">
    <nc r="F634">
      <f>F635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4:XFD634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27" sId="1" odxf="1" dxf="1">
    <nc r="A635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28" sId="1">
    <nc r="B635" t="inlineStr">
      <is>
        <t>14</t>
      </is>
    </nc>
  </rcc>
  <rcc rId="9729" sId="1">
    <nc r="C635" t="inlineStr">
      <is>
        <t>03</t>
      </is>
    </nc>
  </rcc>
  <rcc rId="9730" sId="1">
    <nc r="E635" t="inlineStr">
      <is>
        <t>540</t>
      </is>
    </nc>
  </rcc>
  <rfmt sheetId="1" sqref="G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5:XFD635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31" sId="1" odxf="1" dxf="1">
    <nc r="A636" t="inlineStr">
      <is>
        <t>Непрограммные расходы</t>
      </is>
    </nc>
    <odxf>
      <font>
        <b val="0"/>
        <name val="Times New Roman"/>
        <family val="1"/>
      </font>
      <alignment vertical="top"/>
    </odxf>
    <ndxf>
      <font>
        <b/>
        <name val="Times New Roman"/>
        <family val="1"/>
      </font>
      <alignment vertical="center"/>
    </ndxf>
  </rcc>
  <rcc rId="9732" sId="1" odxf="1" dxf="1">
    <nc r="B636" t="inlineStr">
      <is>
        <t>14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3" sId="1" odxf="1" dxf="1">
    <nc r="C636" t="inlineStr">
      <is>
        <t>03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9"/>
        </patternFill>
      </fill>
    </ndxf>
  </rcc>
  <rcc rId="9734" sId="1" odxf="1" dxf="1">
    <nc r="D636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36" start="0" length="0">
    <dxf>
      <font>
        <b/>
        <name val="Times New Roman"/>
        <family val="1"/>
      </font>
      <fill>
        <patternFill patternType="solid">
          <bgColor indexed="9"/>
        </patternFill>
      </fill>
    </dxf>
  </rfmt>
  <rfmt sheetId="1" sqref="F636" start="0" length="0">
    <dxf>
      <font>
        <b/>
        <name val="Times New Roman"/>
        <family val="1"/>
      </font>
    </dxf>
  </rfmt>
  <rcc rId="9735" sId="1" odxf="1" dxf="1">
    <nc r="A637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</odxf>
    <ndxf>
      <font>
        <i/>
        <color indexed="8"/>
        <name val="Times New Roman"/>
        <family val="1"/>
      </font>
    </ndxf>
  </rcc>
  <rcc rId="9736" sId="1" odxf="1" dxf="1">
    <nc r="B637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7" sId="1" odxf="1" dxf="1">
    <nc r="C637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38" sId="1" odxf="1" dxf="1">
    <nc r="D637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7" start="0" length="0">
    <dxf>
      <font>
        <i/>
        <name val="Times New Roman"/>
        <family val="1"/>
      </font>
    </dxf>
  </rfmt>
  <rcc rId="9739" sId="1" odxf="1" dxf="1">
    <nc r="F637">
      <f>F638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7:XFD63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0" sId="1" odxf="1" dxf="1">
    <nc r="A638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41" sId="1">
    <nc r="B638" t="inlineStr">
      <is>
        <t>14</t>
      </is>
    </nc>
  </rcc>
  <rcc rId="9742" sId="1">
    <nc r="C638" t="inlineStr">
      <is>
        <t>03</t>
      </is>
    </nc>
  </rcc>
  <rcc rId="9743" sId="1">
    <nc r="D638" t="inlineStr">
      <is>
        <t>99900 55493</t>
      </is>
    </nc>
  </rcc>
  <rcc rId="9744" sId="1">
    <nc r="E638" t="inlineStr">
      <is>
        <t>540</t>
      </is>
    </nc>
  </rcc>
  <rcc rId="9745" sId="1" numFmtId="4">
    <nc r="F638">
      <v>287.61200000000002</v>
    </nc>
  </rcc>
  <rfmt sheetId="1" sqref="G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38:XFD63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46" sId="1" odxf="1" dxf="1">
    <nc r="A639" t="inlineStr">
      <is>
        <t>На  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general" vertical="top"/>
    </odxf>
    <ndxf>
      <font>
        <i/>
        <color indexed="8"/>
        <name val="Times New Roman"/>
        <family val="1"/>
      </font>
      <alignment horizontal="left" vertical="center"/>
    </ndxf>
  </rcc>
  <rcc rId="9747" sId="1" odxf="1" dxf="1">
    <nc r="B639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8" sId="1" odxf="1" dxf="1">
    <nc r="C63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49" sId="1" odxf="1" dxf="1">
    <nc r="D639" t="inlineStr">
      <is>
        <t>99900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39" start="0" length="0">
    <dxf>
      <font>
        <i/>
        <name val="Times New Roman"/>
        <family val="1"/>
      </font>
    </dxf>
  </rfmt>
  <rcc rId="9750" sId="1" odxf="1" dxf="1">
    <nc r="F639">
      <f>F640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751" sId="1" odxf="1" dxf="1">
    <nc r="A640" t="inlineStr">
      <is>
        <t>Иные межбюджетные трансферты</t>
      </is>
    </nc>
    <odxf>
      <font>
        <name val="Times New Roman"/>
        <family val="1"/>
      </font>
      <alignment horizontal="general" vertical="top"/>
    </odxf>
    <ndxf>
      <font>
        <color indexed="8"/>
        <name val="Times New Roman"/>
        <family val="1"/>
      </font>
      <alignment horizontal="left" vertical="center"/>
    </ndxf>
  </rcc>
  <rcc rId="9752" sId="1">
    <nc r="B640" t="inlineStr">
      <is>
        <t>14</t>
      </is>
    </nc>
  </rcc>
  <rcc rId="9753" sId="1">
    <nc r="C640" t="inlineStr">
      <is>
        <t>03</t>
      </is>
    </nc>
  </rcc>
  <rcc rId="9754" sId="1">
    <nc r="D640" t="inlineStr">
      <is>
        <t>99900 S2140</t>
      </is>
    </nc>
  </rcc>
  <rcc rId="9755" sId="1">
    <nc r="E640" t="inlineStr">
      <is>
        <t>540</t>
      </is>
    </nc>
  </rcc>
  <rfmt sheetId="1" sqref="G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40:XFD640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9756" sId="1" numFmtId="4">
    <nc r="F627">
      <v>32654.13121</v>
    </nc>
  </rcc>
  <rrc rId="9757" sId="1" ref="A628:XFD628" action="deleteRow">
    <undo index="65535" exp="ref" v="1" dr="F628" r="F622" sId="1"/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Муниципальная программа «Поддержка сельских и городских инициатив в Селенгинском районе на 2020-2025 годы»</t>
        </is>
      </nc>
      <ndxf>
        <font>
          <b/>
          <i val="0"/>
          <name val="Times New Roman"/>
          <family val="1"/>
        </font>
        <fill>
          <patternFill patternType="none">
            <bgColor indexed="65"/>
          </patternFill>
        </fill>
      </ndxf>
    </rcc>
    <rcc rId="0" sId="1" dxf="1">
      <nc r="B628" t="inlineStr">
        <is>
          <t>14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b/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8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Основное мероприятие "Поощрение муниципальным учреждениям по итогам выборов в Селенгинском районе"</t>
        </is>
      </nc>
      <ndxf>
        <font>
          <name val="Times New Roman"/>
          <family val="1"/>
        </font>
        <fill>
          <patternFill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14001 00000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59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Награждение победителей и призеров республиканского конкурса "Лучшее территориальное общественное самоуправление"</t>
        </is>
      </nc>
      <ndxf>
        <font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28" start="0" length="0">
      <dxf>
        <font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28">
        <f>F629</f>
      </nc>
      <ndxf>
        <font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0" sId="1" ref="A628:XFD628" action="deleteRow">
    <rfmt sheetId="1" xfDxf="1" sqref="A628:XFD62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  <alignment wrapText="1"/>
      </dxf>
    </rfmt>
    <rcc rId="0" sId="1" dxf="1">
      <nc r="A628" t="inlineStr">
        <is>
          <t>Иные межбюджетные трансферты</t>
        </is>
      </nc>
      <ndxf>
        <font>
          <i val="0"/>
          <color indexed="8"/>
          <name val="Times New Roman"/>
          <family val="1"/>
        </font>
        <fill>
          <patternFill patternType="none"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8" t="inlineStr">
        <is>
          <t>14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8" t="inlineStr">
        <is>
          <t>03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8" t="inlineStr">
        <is>
          <t>14001 74030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8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none">
            <bgColor indexed="65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28">
        <v>6190</v>
      </nc>
      <ndxf>
        <font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1" sId="1">
    <nc r="D629" t="inlineStr">
      <is>
        <t>19001 00000</t>
      </is>
    </nc>
  </rcc>
  <rcc rId="9762" sId="1">
    <nc r="D630" t="inlineStr">
      <is>
        <t>19001 S2140</t>
      </is>
    </nc>
  </rcc>
  <rcc rId="9763" sId="1">
    <nc r="D631" t="inlineStr">
      <is>
        <t>19001 S2140</t>
      </is>
    </nc>
  </rcc>
  <rcc rId="9764" sId="1" numFmtId="4">
    <nc r="F631">
      <v>2356.9362900000001</v>
    </nc>
  </rcc>
  <rrc rId="9765" sId="1" ref="A633:XFD633" action="deleteRow">
    <undo index="65535" exp="ref" v="1" dr="F633" r="F632" sId="1"/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За достижение показателей деятельности органов исполнительной власти Республики Бурятия</t>
        </is>
      </nc>
      <ndxf>
        <font>
          <i/>
          <color indexed="8"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633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633">
        <f>F634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766" sId="1" ref="A633:XFD633" action="deleteRow">
    <rfmt sheetId="1" xfDxf="1" sqref="A633:XFD633" start="0" length="0">
      <dxf>
        <font>
          <name val="Times New Roman CYR"/>
          <family val="1"/>
        </font>
        <alignment wrapText="1"/>
      </dxf>
    </rfmt>
    <rcc rId="0" sId="1" dxf="1">
      <nc r="A633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33" t="inlineStr">
        <is>
          <t>14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33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33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33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33">
        <v>287.61200000000002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7" sId="1">
    <nc r="F632">
      <f>F633</f>
    </nc>
  </rcc>
  <rcc rId="9768" sId="1" numFmtId="4">
    <nc r="F634">
      <v>1637.44498</v>
    </nc>
  </rcc>
  <rcc rId="9769" sId="1">
    <nc r="F622">
      <f>F623+F632+F628</f>
    </nc>
  </rcc>
  <rcc rId="9770" sId="1">
    <oc r="F613">
      <f>F614</f>
    </oc>
    <nc r="F613">
      <f>F614+F622</f>
    </nc>
  </rcc>
  <rcc rId="9771" sId="1" numFmtId="4">
    <oc r="F638">
      <f>224225-12161.175+1706997.15</f>
    </oc>
    <nc r="F638">
      <v>2293471.08189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2" sId="1">
    <oc r="F274">
      <f>SUM(F275:F276)</f>
    </oc>
    <nc r="F274">
      <f>SUM(F275:F276)</f>
    </nc>
  </rcc>
  <rcc rId="9773" sId="1" numFmtId="4">
    <oc r="F301">
      <f>13511.1+275.7+13.78685</f>
    </oc>
    <nc r="F301">
      <v>13800.6417</v>
    </nc>
  </rcc>
  <rcc rId="9774" sId="1" numFmtId="4">
    <oc r="F302">
      <f>13511.1+275.7+13.78685</f>
    </oc>
    <nc r="F302">
      <v>13800.6417</v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5" sId="1">
    <oc r="F181">
      <f>F182+F218+F235</f>
    </oc>
    <nc r="F181">
      <f>F182+F218+F235+F214</f>
    </nc>
  </rcc>
  <rcc rId="9776" sId="1">
    <oc r="F226">
      <f>SUM(F227:F228)</f>
    </oc>
    <nc r="F226">
      <f>SUM(F227:F228)</f>
    </nc>
  </rcc>
  <rcc rId="9777" sId="1">
    <oc r="F235">
      <f>F252+F264+F243+F256+F260</f>
    </oc>
    <nc r="F235">
      <f>F252+F264+F243+F256+F260+F236</f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8" sId="1">
    <oc r="F403">
      <f>F405</f>
    </oc>
    <nc r="F403">
      <f>F404</f>
    </nc>
  </rcc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79" sId="1">
    <oc r="E375" t="inlineStr">
      <is>
        <t>611</t>
      </is>
    </oc>
    <nc r="E375" t="inlineStr">
      <is>
        <t>621</t>
      </is>
    </nc>
  </rcc>
  <rcc rId="9780" sId="1">
    <oc r="E234" t="inlineStr">
      <is>
        <t>243</t>
      </is>
    </oc>
    <nc r="E234" t="inlineStr">
      <is>
        <t>622</t>
      </is>
    </nc>
  </rcc>
  <rcc rId="9781" sId="1">
    <oc r="A234" t="inlineStr">
      <is>
        <t>Закупка товаров, работ, услуг в целях капитального ремонта государственного (муниципального) имущества</t>
      </is>
    </oc>
    <nc r="A234" t="inlineStr">
      <is>
        <t>Субсидии автономным учреждениям на иные цели</t>
      </is>
    </nc>
  </rcc>
  <rcc rId="9782" sId="1">
    <oc r="E494" t="inlineStr">
      <is>
        <t>540</t>
      </is>
    </oc>
    <nc r="E494" t="inlineStr">
      <is>
        <t>414</t>
      </is>
    </nc>
  </rcc>
  <rcc rId="9783" sId="1" xfDxf="1" dxf="1">
    <oc r="A494" t="inlineStr">
      <is>
        <t>Иные межбюджетные трансферты</t>
      </is>
    </oc>
    <nc r="A494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786" sId="1" ref="G1:G1048576" action="deleteCol">
    <rfmt sheetId="1" xfDxf="1" sqref="G1:G1048576" start="0" length="0">
      <dxf>
        <font>
          <name val="Times New Roman CYR"/>
          <family val="1"/>
        </font>
        <alignment wrapText="1"/>
      </dxf>
    </rfmt>
    <rcc rId="0" sId="1">
      <nc r="G49">
        <v>47</v>
      </nc>
    </rcc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cc rId="0" sId="1">
      <nc r="G78">
        <v>211</v>
      </nc>
    </rcc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cc rId="0" sId="1">
      <nc r="G127">
        <v>300.5</v>
      </nc>
    </rcc>
    <rcc rId="0" sId="1">
      <nc r="G132">
        <v>790.1</v>
      </nc>
    </rcc>
    <rfmt sheetId="1" sqref="G135" start="0" length="0">
      <dxf>
        <font>
          <i/>
          <name val="Times New Roman CYR"/>
          <family val="1"/>
        </font>
      </dxf>
    </rfmt>
    <rcc rId="0" sId="1">
      <nc r="G138">
        <v>513.5</v>
      </nc>
    </rcc>
    <rfmt sheetId="1" sqref="G143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cc rId="0" sId="1">
      <nc r="G171">
        <v>9442</v>
      </nc>
    </rcc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cc rId="0" sId="1">
      <nc r="G191">
        <v>311</v>
      </nc>
    </rcc>
    <rcc rId="0" sId="1">
      <nc r="G193">
        <v>1.7</v>
      </nc>
    </rcc>
    <rcc rId="0" sId="1">
      <nc r="G196">
        <v>149.6</v>
      </nc>
    </rcc>
    <rcc rId="0" sId="1" dxf="1">
      <nc r="G198">
        <v>50.5</v>
      </nc>
      <ndxf>
        <font>
          <i/>
          <name val="Times New Roman CYR"/>
          <family val="1"/>
        </font>
      </ndxf>
    </rcc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cc rId="0" sId="1" dxf="1">
      <nc r="G202">
        <v>3366.9</v>
      </nc>
      <ndxf>
        <font>
          <i/>
          <name val="Times New Roman CYR"/>
          <family val="1"/>
        </font>
      </ndxf>
    </rcc>
    <rcc rId="0" sId="1">
      <nc r="G203">
        <v>22.4</v>
      </nc>
    </rcc>
    <rfmt sheetId="1" sqref="G225" start="0" length="0">
      <dxf>
        <font>
          <b/>
          <i/>
          <name val="Times New Roman CYR"/>
          <family val="1"/>
        </font>
      </dxf>
    </rfmt>
    <rcc rId="0" sId="1">
      <nc r="G227">
        <v>162122.6</v>
      </nc>
    </rcc>
    <rcc rId="0" sId="1">
      <nc r="G228">
        <v>162122.6</v>
      </nc>
    </rcc>
    <rcc rId="0" sId="1" dxf="1" numFmtId="4">
      <nc r="G234">
        <v>157459.4</v>
      </nc>
      <ndxf>
        <numFmt numFmtId="165" formatCode="0.00000"/>
      </ndxf>
    </rcc>
    <rcc rId="0" sId="1">
      <nc r="G247">
        <v>655.5</v>
      </nc>
    </rcc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cc rId="0" sId="1">
      <nc r="G263">
        <v>400</v>
      </nc>
    </rcc>
    <rfmt sheetId="1" sqref="G264" start="0" length="0">
      <dxf>
        <font>
          <i/>
          <name val="Times New Roman CYR"/>
          <family val="1"/>
        </font>
      </dxf>
    </rfmt>
    <rcc rId="0" sId="1">
      <nc r="G266">
        <v>3.8</v>
      </nc>
    </rcc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cc rId="0" sId="1" dxf="1">
      <nc r="G275">
        <v>48032.800000000003</v>
      </nc>
      <ndxf>
        <font>
          <i/>
          <name val="Times New Roman CYR"/>
          <family val="1"/>
        </font>
      </ndxf>
    </rcc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cc rId="0" sId="1" dxf="1">
      <nc r="G289">
        <v>480</v>
      </nc>
      <ndxf>
        <font>
          <i/>
          <name val="Times New Roman CYR"/>
          <family val="1"/>
        </font>
      </ndxf>
    </rcc>
    <rcc rId="0" sId="1">
      <nc r="G299">
        <v>13786.9</v>
      </nc>
    </rcc>
    <rcc rId="0" sId="1">
      <nc r="G301">
        <v>13786.9</v>
      </nc>
    </rcc>
    <rcc rId="0" sId="1">
      <nc r="G302">
        <v>13786.9</v>
      </nc>
    </rcc>
    <rcc rId="0" sId="1">
      <nc r="G313">
        <v>50000</v>
      </nc>
    </rcc>
    <rcc rId="0" sId="1">
      <nc r="G317">
        <v>54173.8</v>
      </nc>
    </rcc>
    <rfmt sheetId="1" sqref="G321" start="0" length="0">
      <dxf>
        <font>
          <i/>
          <name val="Times New Roman CYR"/>
          <family val="1"/>
        </font>
      </dxf>
    </rfmt>
    <rcc rId="0" sId="1">
      <nc r="G324">
        <v>133179.4</v>
      </nc>
    </rcc>
    <rcc rId="0" sId="1">
      <nc r="G326">
        <v>563</v>
      </nc>
    </rcc>
    <rcc rId="0" sId="1">
      <nc r="G328">
        <v>563</v>
      </nc>
    </rcc>
    <rcc rId="0" sId="1">
      <nc r="G333">
        <v>75663.100000000006</v>
      </nc>
    </rcc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cc rId="0" sId="1">
      <nc r="G342">
        <v>31351.9</v>
      </nc>
    </rcc>
    <rcc rId="0" sId="1">
      <nc r="G344">
        <v>259444.1</v>
      </nc>
    </rcc>
    <rfmt sheetId="1" sqref="G345" start="0" length="0">
      <dxf>
        <font>
          <i/>
          <name val="Times New Roman CYR"/>
          <family val="1"/>
        </font>
      </dxf>
    </rfmt>
    <rcc rId="0" sId="1" dxf="1">
      <nc r="G346">
        <v>5565.8</v>
      </nc>
      <ndxf>
        <font>
          <i/>
          <name val="Times New Roman CYR"/>
          <family val="1"/>
        </font>
      </ndxf>
    </rcc>
    <rfmt sheetId="1" sqref="G347" start="0" length="0">
      <dxf>
        <font>
          <i/>
          <name val="Times New Roman CYR"/>
          <family val="1"/>
        </font>
      </dxf>
    </rfmt>
    <rcc rId="0" sId="1" dxf="1">
      <nc r="G348">
        <v>5565.8</v>
      </nc>
      <ndxf>
        <font>
          <i/>
          <name val="Times New Roman CYR"/>
          <family val="1"/>
        </font>
      </ndxf>
    </rcc>
    <rcc rId="0" sId="1">
      <nc r="G353">
        <v>29352.7</v>
      </nc>
    </rcc>
    <rfmt sheetId="1" sqref="G354" start="0" length="0">
      <dxf>
        <font>
          <i/>
          <name val="Times New Roman CYR"/>
          <family val="1"/>
        </font>
      </dxf>
    </rfmt>
    <rcc rId="0" sId="1" dxf="1">
      <nc r="G355">
        <v>116435</v>
      </nc>
      <ndxf>
        <font>
          <i/>
          <name val="Times New Roman CYR"/>
          <family val="1"/>
        </font>
      </ndxf>
    </rcc>
    <rfmt sheetId="1" sqref="G356" start="0" length="0">
      <dxf>
        <font>
          <i/>
          <name val="Times New Roman CYR"/>
          <family val="1"/>
        </font>
      </dxf>
    </rfmt>
    <rcc rId="0" sId="1" dxf="1">
      <nc r="G357">
        <v>11669.4</v>
      </nc>
      <ndxf>
        <font>
          <i/>
          <name val="Times New Roman CYR"/>
          <family val="1"/>
        </font>
      </ndxf>
    </rcc>
    <rfmt sheetId="1" sqref="G358" start="0" length="0">
      <dxf>
        <font>
          <i/>
          <name val="Times New Roman CYR"/>
          <family val="1"/>
        </font>
      </dxf>
    </rfmt>
    <rcc rId="0" sId="1" dxf="1">
      <nc r="G359">
        <v>1523.6</v>
      </nc>
      <ndxf>
        <font>
          <i/>
          <name val="Times New Roman CYR"/>
          <family val="1"/>
        </font>
      </ndxf>
    </rcc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 dxf="1">
      <nc r="G361">
        <v>4382.3999999999996</v>
      </nc>
      <ndxf>
        <font>
          <i/>
          <name val="Times New Roman CYR"/>
          <family val="1"/>
        </font>
        <fill>
          <patternFill patternType="solid">
            <bgColor rgb="FFFFFF00"/>
          </patternFill>
        </fill>
      </ndxf>
    </rcc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cc rId="0" sId="1">
      <nc r="G367">
        <v>8380</v>
      </nc>
    </rcc>
    <rfmt sheetId="1" sqref="G368" start="0" length="0">
      <dxf>
        <font>
          <i/>
          <name val="Times New Roman CYR"/>
          <family val="1"/>
        </font>
      </dxf>
    </rfmt>
    <rcc rId="0" sId="1">
      <nc r="G377">
        <v>13346.3</v>
      </nc>
    </rcc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cc rId="0" sId="1" dxf="1">
      <nc r="G386">
        <v>10159.152</v>
      </nc>
      <ndxf>
        <font>
          <i/>
          <name val="Times New Roman CYR"/>
          <family val="1"/>
        </font>
      </ndxf>
    </rcc>
    <rcc rId="0" sId="1" dxf="1">
      <nc r="G387">
        <v>32170.648000000001</v>
      </nc>
      <ndxf>
        <font>
          <i/>
          <name val="Times New Roman CYR"/>
          <family val="1"/>
        </font>
      </ndxf>
    </rcc>
    <rfmt sheetId="1" sqref="G388" start="0" length="0">
      <dxf>
        <font>
          <i/>
          <name val="Times New Roman CYR"/>
          <family val="1"/>
        </font>
      </dxf>
    </rfmt>
    <rcc rId="0" sId="1" dxf="1">
      <nc r="G389">
        <v>5141</v>
      </nc>
      <ndxf>
        <font>
          <i/>
          <name val="Times New Roman CYR"/>
          <family val="1"/>
        </font>
      </ndxf>
    </rcc>
    <rcc rId="0" sId="1" dxf="1">
      <nc r="G390">
        <v>9894</v>
      </nc>
      <ndxf>
        <font>
          <i/>
          <name val="Times New Roman CYR"/>
          <family val="1"/>
        </font>
      </ndxf>
    </rcc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cc rId="0" sId="1" dxf="1">
      <nc r="G396">
        <v>395</v>
      </nc>
      <ndxf>
        <font>
          <i/>
          <name val="Times New Roman CYR"/>
          <family val="1"/>
        </font>
      </ndxf>
    </rcc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cc rId="0" sId="1">
      <nc r="G402">
        <v>100</v>
      </nc>
    </rcc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cc rId="0" sId="1" dxf="1">
      <nc r="G412">
        <v>5352.5</v>
      </nc>
      <ndxf>
        <font>
          <i/>
          <name val="Times New Roman CYR"/>
          <family val="1"/>
        </font>
      </ndxf>
    </rcc>
    <rfmt sheetId="1" sqref="G413" start="0" length="0">
      <dxf>
        <font>
          <i/>
          <name val="Times New Roman CYR"/>
          <family val="1"/>
        </font>
      </dxf>
    </rfmt>
    <rcc rId="0" sId="1" dxf="1">
      <nc r="G414">
        <v>5645.9</v>
      </nc>
      <ndxf>
        <font>
          <i/>
          <name val="Times New Roman CYR"/>
          <family val="1"/>
        </font>
      </ndxf>
    </rcc>
    <rfmt sheetId="1" sqref="G415" start="0" length="0">
      <dxf>
        <font>
          <i/>
          <name val="Times New Roman CYR"/>
          <family val="1"/>
        </font>
      </dxf>
    </rfmt>
    <rcc rId="0" sId="1" dxf="1">
      <nc r="G416">
        <v>84.7</v>
      </nc>
      <ndxf>
        <font>
          <i/>
          <name val="Times New Roman CYR"/>
          <family val="1"/>
        </font>
      </ndxf>
    </rcc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cc rId="0" sId="1" dxf="1">
      <nc r="G423">
        <v>80.3</v>
      </nc>
      <ndxf>
        <font>
          <i/>
          <name val="Times New Roman CYR"/>
          <family val="1"/>
        </font>
      </ndxf>
    </rcc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cc rId="0" sId="1" dxf="1">
      <nc r="G429">
        <v>83.5</v>
      </nc>
      <ndxf>
        <font>
          <i/>
          <name val="Times New Roman CYR"/>
          <family val="1"/>
        </font>
      </ndxf>
    </rcc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cc rId="0" sId="1">
      <nc r="G444">
        <v>23850</v>
      </nc>
    </rcc>
    <rcc rId="0" sId="1">
      <nc r="G445">
        <v>7192.9</v>
      </nc>
    </rcc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cc rId="0" sId="1">
      <nc r="G461">
        <v>230.4</v>
      </nc>
    </rcc>
    <rcc rId="0" sId="1">
      <nc r="G463">
        <v>230.4</v>
      </nc>
    </rcc>
    <rfmt sheetId="1" sqref="G464" start="0" length="0">
      <dxf>
        <font>
          <i/>
          <name val="Times New Roman CYR"/>
          <family val="1"/>
        </font>
      </dxf>
    </rfmt>
    <rcc rId="0" sId="1" dxf="1">
      <nc r="G465">
        <v>4365</v>
      </nc>
      <ndxf>
        <font>
          <i/>
          <name val="Times New Roman CYR"/>
          <family val="1"/>
        </font>
      </ndxf>
    </rcc>
    <rcc rId="0" sId="1" dxf="1">
      <nc r="G467">
        <v>8270.1</v>
      </nc>
      <ndxf>
        <font>
          <i/>
          <name val="Times New Roman CYR"/>
          <family val="1"/>
        </font>
      </ndxf>
    </rcc>
    <rcc rId="0" sId="1">
      <nc r="G478">
        <v>8616.9</v>
      </nc>
    </rcc>
    <rcc rId="0" sId="1">
      <nc r="G480">
        <v>12942.4</v>
      </nc>
    </rcc>
    <rfmt sheetId="1" sqref="G486" start="0" length="0">
      <dxf>
        <font>
          <i/>
          <name val="Times New Roman CYR"/>
          <family val="1"/>
        </font>
      </dxf>
    </rfmt>
    <rcc rId="0" sId="1">
      <nc r="G494">
        <v>7707.5</v>
      </nc>
    </rcc>
    <rcc rId="0" sId="1">
      <nc r="G496">
        <v>7707.5</v>
      </nc>
    </rcc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24" start="0" length="0">
      <dxf>
        <numFmt numFmtId="165" formatCode="0.00000"/>
      </dxf>
    </rfmt>
    <rcc rId="0" sId="1">
      <nc r="G527">
        <v>9364</v>
      </nc>
    </rcc>
    <rcc rId="0" sId="1">
      <nc r="G530">
        <v>1148.4000000000001</v>
      </nc>
    </rcc>
    <rcc rId="0" sId="1">
      <nc r="G533">
        <v>19662.3</v>
      </nc>
    </rcc>
    <rcc rId="0" sId="1" dxf="1">
      <nc r="G534">
        <v>2602.1999999999998</v>
      </nc>
      <ndxf>
        <font>
          <i/>
          <name val="Times New Roman CYR"/>
          <family val="1"/>
        </font>
      </ndxf>
    </rcc>
    <rfmt sheetId="1" sqref="G535" start="0" length="0">
      <dxf>
        <font>
          <b/>
          <name val="Times New Roman CYR"/>
          <family val="1"/>
        </font>
      </dxf>
    </rfmt>
    <rcc rId="0" sId="1">
      <nc r="G545">
        <v>1618</v>
      </nc>
    </rcc>
    <rcc rId="0" sId="1">
      <nc r="G550">
        <v>2157.3000000000002</v>
      </nc>
    </rcc>
    <rfmt sheetId="1" sqref="G552" start="0" length="0">
      <dxf>
        <font>
          <i/>
          <name val="Times New Roman CYR"/>
          <family val="1"/>
        </font>
      </dxf>
    </rfmt>
    <rcc rId="0" sId="1">
      <nc r="G555">
        <v>421.8</v>
      </nc>
    </rcc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cc rId="0" sId="1" dxf="1">
      <nc r="G566">
        <v>118791.8</v>
      </nc>
      <ndxf>
        <font>
          <i/>
          <name val="Times New Roman CYR"/>
          <family val="1"/>
        </font>
      </ndxf>
    </rcc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cc rId="0" sId="1">
      <nc r="G590">
        <v>13287.4</v>
      </nc>
    </rcc>
    <rcc rId="0" sId="1">
      <nc r="G592">
        <v>13287.4</v>
      </nc>
    </rcc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 dxf="1">
      <nc r="G621">
        <v>121.6</v>
      </nc>
      <ndxf>
        <font>
          <i/>
          <name val="Times New Roman CYR"/>
          <family val="1"/>
        </font>
        <fill>
          <patternFill patternType="solid">
            <bgColor indexed="45"/>
          </patternFill>
        </fill>
      </ndxf>
    </rcc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cc rId="0" sId="1">
      <nc r="G638">
        <f>SUM(G14:G621)</f>
      </nc>
    </rcc>
    <rcc rId="0" sId="1">
      <nc r="G639">
        <v>1706997.15</v>
      </nc>
    </rcc>
    <rcc rId="0" sId="1">
      <nc r="G640">
        <f>G638-G639</f>
      </nc>
    </rcc>
    <rcc rId="0" sId="1">
      <nc r="G641">
        <v>199216.6</v>
      </nc>
    </rcc>
    <rcc rId="0" sId="1">
      <nc r="G643">
        <f>84+531.48+2530.67</f>
      </nc>
    </rcc>
    <rcc rId="0" sId="1">
      <nc r="G646">
        <f>G639+G641+G642+G643+G644+G645</f>
      </nc>
    </rcc>
    <rcc rId="0" sId="1">
      <nc r="G647">
        <f>G639-G646</f>
      </nc>
    </rcc>
  </rrc>
  <rrc rId="9787" sId="1" ref="G1:G1048576" action="deleteCol">
    <undo index="65535" exp="area" ref3D="1" dr="$A$13:$G$635" dn="Z_AE5A14C6_19BF_4DBB_9A88_2BA48047581A_.wvu.FilterData" sId="1"/>
    <undo index="65535" exp="area" ref3D="1" dr="$A$13:$G$635" dn="Z_D3D2B5EF_65DD_4123_A9D7_F84BF8BF76CA_.wvu.FilterData" sId="1"/>
    <undo index="65535" exp="area" ref3D="1" dr="$A$13:$G$635" dn="Z_DBA1A761_865B_43C1_8622_38E19FD60981_.wvu.FilterData" sId="1"/>
    <undo index="65535" exp="area" ref3D="1" dr="$A$13:$G$635" dn="Z_3786A3F3_7EB8_49B2_A04B_7A0E72AD1C7D_.wvu.FilterData" sId="1"/>
    <undo index="65535" exp="area" ref3D="1" dr="$A$13:$G$635" dn="Z_02B23763_CCF3_495C_9383_5F95B52C6E4A_.wvu.FilterData" sId="1"/>
    <rfmt sheetId="1" xfDxf="1" sqref="G1:G1048576" start="0" length="0">
      <dxf>
        <font>
          <name val="Times New Roman CYR"/>
          <family val="1"/>
        </font>
        <alignment wrapText="1"/>
      </dxf>
    </rfmt>
    <rfmt sheetId="1" sqref="G17" start="0" length="0">
      <dxf>
        <font>
          <b/>
          <name val="Times New Roman CYR"/>
          <family val="1"/>
        </font>
      </dxf>
    </rfmt>
    <rfmt sheetId="1" sqref="G18" start="0" length="0">
      <dxf>
        <font>
          <i/>
          <name val="Times New Roman CYR"/>
          <family val="1"/>
        </font>
      </dxf>
    </rfmt>
    <rfmt sheetId="1" sqref="G23" start="0" length="0">
      <dxf>
        <font>
          <i/>
          <name val="Times New Roman CYR"/>
          <family val="1"/>
        </font>
      </dxf>
    </rfmt>
    <rfmt sheetId="1" sqref="G26" start="0" length="0">
      <dxf>
        <font>
          <b/>
          <name val="Times New Roman CYR"/>
          <family val="1"/>
        </font>
      </dxf>
    </rfmt>
    <rfmt sheetId="1" sqref="G39" start="0" length="0">
      <dxf>
        <font>
          <b/>
          <name val="Times New Roman CYR"/>
          <family val="1"/>
        </font>
      </dxf>
    </rfmt>
    <rfmt sheetId="1" sqref="G53" start="0" length="0">
      <dxf>
        <font>
          <i/>
          <name val="Times New Roman CYR"/>
          <family val="1"/>
        </font>
      </dxf>
    </rfmt>
    <rfmt sheetId="1" sqref="G54" start="0" length="0">
      <dxf>
        <font>
          <b/>
          <name val="Times New Roman CYR"/>
          <family val="1"/>
        </font>
      </dxf>
    </rfmt>
    <rfmt sheetId="1" sqref="G55" start="0" length="0">
      <dxf>
        <font>
          <i/>
          <name val="Times New Roman CYR"/>
          <family val="1"/>
        </font>
      </dxf>
    </rfmt>
    <rfmt sheetId="1" sqref="G56" start="0" length="0">
      <dxf>
        <font>
          <i/>
          <name val="Times New Roman CYR"/>
          <family val="1"/>
        </font>
      </dxf>
    </rfmt>
    <rfmt sheetId="1" sqref="G57" start="0" length="0">
      <dxf>
        <font>
          <i/>
          <name val="Times New Roman CYR"/>
          <family val="1"/>
        </font>
      </dxf>
    </rfmt>
    <rfmt sheetId="1" sqref="G58" start="0" length="0">
      <dxf>
        <font>
          <i/>
          <name val="Times New Roman CYR"/>
          <family val="1"/>
        </font>
      </dxf>
    </rfmt>
    <rfmt sheetId="1" sqref="G59" start="0" length="0">
      <dxf>
        <font>
          <i/>
          <name val="Times New Roman CYR"/>
          <family val="1"/>
        </font>
      </dxf>
    </rfmt>
    <rfmt sheetId="1" sqref="G60" start="0" length="0">
      <dxf>
        <font>
          <i/>
          <name val="Times New Roman CYR"/>
          <family val="1"/>
        </font>
      </dxf>
    </rfmt>
    <rfmt sheetId="1" sqref="G62" start="0" length="0">
      <dxf>
        <font>
          <i/>
          <name val="Times New Roman CYR"/>
          <family val="1"/>
        </font>
      </dxf>
    </rfmt>
    <rfmt sheetId="1" sqref="G63" start="0" length="0">
      <dxf>
        <font>
          <i/>
          <name val="Times New Roman CYR"/>
          <family val="1"/>
        </font>
      </dxf>
    </rfmt>
    <rfmt sheetId="1" sqref="G69" start="0" length="0">
      <dxf>
        <font>
          <i/>
          <name val="Times New Roman CYR"/>
          <family val="1"/>
        </font>
      </dxf>
    </rfmt>
    <rfmt sheetId="1" sqref="G73" start="0" length="0">
      <dxf>
        <font>
          <b/>
          <name val="Times New Roman CYR"/>
          <family val="1"/>
        </font>
      </dxf>
    </rfmt>
    <rfmt sheetId="1" sqref="G74" start="0" length="0">
      <dxf>
        <font>
          <i/>
          <name val="Times New Roman CYR"/>
          <family val="1"/>
        </font>
      </dxf>
    </rfmt>
    <rfmt sheetId="1" sqref="G77" start="0" length="0">
      <dxf>
        <font>
          <i/>
          <name val="Times New Roman CYR"/>
          <family val="1"/>
        </font>
      </dxf>
    </rfmt>
    <rfmt sheetId="1" sqref="G79" start="0" length="0">
      <dxf>
        <font>
          <b/>
          <name val="Times New Roman CYR"/>
          <family val="1"/>
        </font>
      </dxf>
    </rfmt>
    <rfmt sheetId="1" sqref="G80" start="0" length="0">
      <dxf>
        <font>
          <b/>
          <name val="Times New Roman CYR"/>
          <family val="1"/>
        </font>
      </dxf>
    </rfmt>
    <rfmt sheetId="1" sqref="G81" start="0" length="0">
      <dxf>
        <font>
          <b/>
          <name val="Times New Roman CYR"/>
          <family val="1"/>
        </font>
      </dxf>
    </rfmt>
    <rfmt sheetId="1" sqref="G83" start="0" length="0">
      <dxf>
        <font>
          <b/>
          <name val="Times New Roman CYR"/>
          <family val="1"/>
        </font>
      </dxf>
    </rfmt>
    <rfmt sheetId="1" sqref="G84" start="0" length="0">
      <dxf>
        <font>
          <b/>
          <name val="Times New Roman CYR"/>
          <family val="1"/>
        </font>
      </dxf>
    </rfmt>
    <rfmt sheetId="1" sqref="G85" start="0" length="0">
      <dxf>
        <font>
          <b/>
          <name val="Times New Roman CYR"/>
          <family val="1"/>
        </font>
      </dxf>
    </rfmt>
    <rfmt sheetId="1" sqref="G86" start="0" length="0">
      <dxf>
        <font>
          <b/>
          <name val="Times New Roman CYR"/>
          <family val="1"/>
        </font>
      </dxf>
    </rfmt>
    <rfmt sheetId="1" sqref="G87" start="0" length="0">
      <dxf>
        <font>
          <b/>
          <name val="Times New Roman CYR"/>
          <family val="1"/>
        </font>
      </dxf>
    </rfmt>
    <rfmt sheetId="1" sqref="G88" start="0" length="0">
      <dxf>
        <font>
          <b/>
          <name val="Times New Roman CYR"/>
          <family val="1"/>
        </font>
      </dxf>
    </rfmt>
    <rfmt sheetId="1" sqref="G89" start="0" length="0">
      <dxf>
        <font>
          <b/>
          <name val="Times New Roman CYR"/>
          <family val="1"/>
        </font>
      </dxf>
    </rfmt>
    <rfmt sheetId="1" sqref="G90" start="0" length="0">
      <dxf>
        <font>
          <b/>
          <name val="Times New Roman CYR"/>
          <family val="1"/>
        </font>
      </dxf>
    </rfmt>
    <rfmt sheetId="1" sqref="G91" start="0" length="0">
      <dxf>
        <font>
          <b/>
          <name val="Times New Roman CYR"/>
          <family val="1"/>
        </font>
      </dxf>
    </rfmt>
    <rfmt sheetId="1" sqref="G92" start="0" length="0">
      <dxf>
        <font>
          <b/>
          <name val="Times New Roman CYR"/>
          <family val="1"/>
        </font>
      </dxf>
    </rfmt>
    <rfmt sheetId="1" sqref="G93" start="0" length="0">
      <dxf>
        <font>
          <i/>
          <name val="Times New Roman CYR"/>
          <family val="1"/>
        </font>
      </dxf>
    </rfmt>
    <rfmt sheetId="1" sqref="G94" start="0" length="0">
      <dxf>
        <font>
          <i/>
          <name val="Times New Roman CYR"/>
          <family val="1"/>
        </font>
      </dxf>
    </rfmt>
    <rfmt sheetId="1" sqref="G95" start="0" length="0">
      <dxf>
        <font>
          <i/>
          <name val="Times New Roman CYR"/>
          <family val="1"/>
        </font>
      </dxf>
    </rfmt>
    <rfmt sheetId="1" sqref="G99" start="0" length="0">
      <dxf>
        <font>
          <i/>
          <name val="Times New Roman CYR"/>
          <family val="1"/>
        </font>
      </dxf>
    </rfmt>
    <rfmt sheetId="1" sqref="G108" start="0" length="0">
      <dxf>
        <font>
          <i/>
          <name val="Times New Roman CYR"/>
          <family val="1"/>
        </font>
      </dxf>
    </rfmt>
    <rfmt sheetId="1" sqref="G113" start="0" length="0">
      <dxf>
        <font>
          <i/>
          <name val="Times New Roman CYR"/>
          <family val="1"/>
        </font>
      </dxf>
    </rfmt>
    <rfmt sheetId="1" sqref="G117" start="0" length="0">
      <dxf>
        <font>
          <i/>
          <name val="Times New Roman CYR"/>
          <family val="1"/>
        </font>
      </dxf>
    </rfmt>
    <rfmt sheetId="1" sqref="G121" start="0" length="0">
      <dxf>
        <font>
          <i/>
          <name val="Times New Roman CYR"/>
          <family val="1"/>
        </font>
      </dxf>
    </rfmt>
    <rfmt sheetId="1" sqref="G135" start="0" length="0">
      <dxf>
        <font>
          <i/>
          <name val="Times New Roman CYR"/>
          <family val="1"/>
        </font>
      </dxf>
    </rfmt>
    <rfmt sheetId="1" sqref="G143" start="0" length="0">
      <dxf>
        <font>
          <i/>
          <name val="Times New Roman CYR"/>
          <family val="1"/>
        </font>
      </dxf>
    </rfmt>
    <rfmt sheetId="1" sqref="G149" start="0" length="0">
      <dxf>
        <font>
          <i/>
          <name val="Times New Roman CYR"/>
          <family val="1"/>
        </font>
      </dxf>
    </rfmt>
    <rfmt sheetId="1" sqref="G151" start="0" length="0">
      <dxf>
        <font>
          <i/>
          <name val="Times New Roman CYR"/>
          <family val="1"/>
        </font>
      </dxf>
    </rfmt>
    <rfmt sheetId="1" sqref="G167" start="0" length="0">
      <dxf>
        <font>
          <i/>
          <name val="Times New Roman CYR"/>
          <family val="1"/>
        </font>
      </dxf>
    </rfmt>
    <rfmt sheetId="1" sqref="G170" start="0" length="0">
      <dxf>
        <font>
          <i/>
          <name val="Times New Roman CYR"/>
          <family val="1"/>
        </font>
      </dxf>
    </rfmt>
    <rfmt sheetId="1" sqref="G181" start="0" length="0">
      <dxf>
        <font>
          <i/>
          <name val="Times New Roman CYR"/>
          <family val="1"/>
        </font>
      </dxf>
    </rfmt>
    <rfmt sheetId="1" sqref="G182" start="0" length="0">
      <dxf>
        <font>
          <i/>
          <name val="Times New Roman CYR"/>
          <family val="1"/>
        </font>
      </dxf>
    </rfmt>
    <rfmt sheetId="1" sqref="G183" start="0" length="0">
      <dxf>
        <font>
          <i/>
          <name val="Times New Roman CYR"/>
          <family val="1"/>
        </font>
      </dxf>
    </rfmt>
    <rfmt sheetId="1" sqref="G184" start="0" length="0">
      <dxf>
        <font>
          <i/>
          <name val="Times New Roman CYR"/>
          <family val="1"/>
        </font>
      </dxf>
    </rfmt>
    <rfmt sheetId="1" sqref="G185" start="0" length="0">
      <dxf>
        <font>
          <i/>
          <name val="Times New Roman CYR"/>
          <family val="1"/>
        </font>
      </dxf>
    </rfmt>
    <rfmt sheetId="1" sqref="G186" start="0" length="0">
      <dxf>
        <font>
          <i/>
          <name val="Times New Roman CYR"/>
          <family val="1"/>
        </font>
      </dxf>
    </rfmt>
    <rfmt sheetId="1" sqref="G187" start="0" length="0">
      <dxf>
        <font>
          <i/>
          <name val="Times New Roman CYR"/>
          <family val="1"/>
        </font>
      </dxf>
    </rfmt>
    <rfmt sheetId="1" sqref="G188" start="0" length="0">
      <dxf>
        <font>
          <i/>
          <name val="Times New Roman CYR"/>
          <family val="1"/>
        </font>
      </dxf>
    </rfmt>
    <rfmt sheetId="1" sqref="G189" start="0" length="0">
      <dxf>
        <font>
          <i/>
          <name val="Times New Roman CYR"/>
          <family val="1"/>
        </font>
      </dxf>
    </rfmt>
    <rfmt sheetId="1" sqref="G190" start="0" length="0">
      <dxf>
        <font>
          <i/>
          <name val="Times New Roman CYR"/>
          <family val="1"/>
        </font>
      </dxf>
    </rfmt>
    <rfmt sheetId="1" sqref="G198" start="0" length="0">
      <dxf>
        <font>
          <i/>
          <name val="Times New Roman CYR"/>
          <family val="1"/>
        </font>
      </dxf>
    </rfmt>
    <rfmt sheetId="1" sqref="G199" start="0" length="0">
      <dxf>
        <font>
          <i/>
          <name val="Times New Roman CYR"/>
          <family val="1"/>
        </font>
      </dxf>
    </rfmt>
    <rfmt sheetId="1" sqref="G200" start="0" length="0">
      <dxf>
        <font>
          <i/>
          <name val="Times New Roman CYR"/>
          <family val="1"/>
        </font>
      </dxf>
    </rfmt>
    <rfmt sheetId="1" sqref="G201" start="0" length="0">
      <dxf>
        <font>
          <i/>
          <name val="Times New Roman CYR"/>
          <family val="1"/>
        </font>
      </dxf>
    </rfmt>
    <rfmt sheetId="1" sqref="G202" start="0" length="0">
      <dxf>
        <font>
          <i/>
          <name val="Times New Roman CYR"/>
          <family val="1"/>
        </font>
      </dxf>
    </rfmt>
    <rfmt sheetId="1" sqref="G214" start="0" length="0">
      <dxf>
        <font>
          <i/>
          <name val="Times New Roman CYR"/>
          <family val="1"/>
        </font>
      </dxf>
    </rfmt>
    <rfmt sheetId="1" sqref="G215" start="0" length="0">
      <dxf>
        <font>
          <i/>
          <name val="Times New Roman CYR"/>
          <family val="1"/>
        </font>
      </dxf>
    </rfmt>
    <rfmt sheetId="1" sqref="G222" start="0" length="0">
      <dxf>
        <font>
          <b/>
          <i/>
          <name val="Times New Roman CYR"/>
          <family val="1"/>
        </font>
      </dxf>
    </rfmt>
    <rfmt sheetId="1" sqref="G223" start="0" length="0">
      <dxf>
        <font>
          <b/>
          <i/>
          <name val="Times New Roman CYR"/>
          <family val="1"/>
        </font>
      </dxf>
    </rfmt>
    <rfmt sheetId="1" sqref="G224" start="0" length="0">
      <dxf>
        <font>
          <b/>
          <i/>
          <name val="Times New Roman CYR"/>
          <family val="1"/>
        </font>
      </dxf>
    </rfmt>
    <rcc rId="0" sId="1" dxf="1">
      <nc r="G225" t="inlineStr">
        <is>
          <t>дор фонд</t>
        </is>
      </nc>
      <ndxf>
        <font>
          <b/>
          <i/>
          <name val="Times New Roman CYR"/>
          <family val="1"/>
        </font>
      </ndxf>
    </rcc>
    <rfmt sheetId="1" sqref="G226" start="0" length="0">
      <dxf>
        <numFmt numFmtId="165" formatCode="0.00000"/>
      </dxf>
    </rfmt>
    <rfmt sheetId="1" sqref="G253" start="0" length="0">
      <dxf>
        <font>
          <i/>
          <name val="Times New Roman CYR"/>
          <family val="1"/>
        </font>
      </dxf>
    </rfmt>
    <rfmt sheetId="1" sqref="G255" start="0" length="0">
      <dxf>
        <font>
          <i/>
          <name val="Times New Roman CYR"/>
          <family val="1"/>
        </font>
      </dxf>
    </rfmt>
    <rfmt sheetId="1" sqref="G264" start="0" length="0">
      <dxf>
        <font>
          <i/>
          <name val="Times New Roman CYR"/>
          <family val="1"/>
        </font>
      </dxf>
    </rfmt>
    <rfmt sheetId="1" sqref="G269" start="0" length="0">
      <dxf>
        <font>
          <i/>
          <name val="Times New Roman CYR"/>
          <family val="1"/>
        </font>
      </dxf>
    </rfmt>
    <rfmt sheetId="1" sqref="G271" start="0" length="0">
      <dxf>
        <font>
          <i/>
          <name val="Times New Roman CYR"/>
          <family val="1"/>
        </font>
      </dxf>
    </rfmt>
    <rfmt sheetId="1" sqref="G272" start="0" length="0">
      <dxf>
        <font>
          <i/>
          <name val="Times New Roman CYR"/>
          <family val="1"/>
        </font>
      </dxf>
    </rfmt>
    <rfmt sheetId="1" sqref="G273" start="0" length="0">
      <dxf>
        <font>
          <i/>
          <name val="Times New Roman CYR"/>
          <family val="1"/>
        </font>
      </dxf>
    </rfmt>
    <rfmt sheetId="1" sqref="G274" start="0" length="0">
      <dxf>
        <font>
          <i/>
          <name val="Times New Roman CYR"/>
          <family val="1"/>
        </font>
      </dxf>
    </rfmt>
    <rfmt sheetId="1" sqref="G275" start="0" length="0">
      <dxf>
        <font>
          <i/>
          <name val="Times New Roman CYR"/>
          <family val="1"/>
        </font>
      </dxf>
    </rfmt>
    <rfmt sheetId="1" sqref="G276" start="0" length="0">
      <dxf>
        <font>
          <i/>
          <name val="Times New Roman CYR"/>
          <family val="1"/>
        </font>
      </dxf>
    </rfmt>
    <rfmt sheetId="1" sqref="G279" start="0" length="0">
      <dxf>
        <font>
          <i/>
          <name val="Times New Roman CYR"/>
          <family val="1"/>
        </font>
      </dxf>
    </rfmt>
    <rfmt sheetId="1" sqref="G280" start="0" length="0">
      <dxf>
        <font>
          <i/>
          <name val="Times New Roman CYR"/>
          <family val="1"/>
        </font>
      </dxf>
    </rfmt>
    <rfmt sheetId="1" sqref="G283" start="0" length="0">
      <dxf>
        <font>
          <i/>
          <name val="Times New Roman CYR"/>
          <family val="1"/>
        </font>
      </dxf>
    </rfmt>
    <rfmt sheetId="1" sqref="G284" start="0" length="0">
      <dxf>
        <font>
          <i/>
          <name val="Times New Roman CYR"/>
          <family val="1"/>
        </font>
      </dxf>
    </rfmt>
    <rfmt sheetId="1" sqref="G285" start="0" length="0">
      <dxf>
        <font>
          <i/>
          <name val="Times New Roman CYR"/>
          <family val="1"/>
        </font>
      </dxf>
    </rfmt>
    <rfmt sheetId="1" sqref="G286" start="0" length="0">
      <dxf>
        <font>
          <i/>
          <name val="Times New Roman CYR"/>
          <family val="1"/>
        </font>
      </dxf>
    </rfmt>
    <rfmt sheetId="1" sqref="G287" start="0" length="0">
      <dxf>
        <font>
          <i/>
          <name val="Times New Roman CYR"/>
          <family val="1"/>
        </font>
      </dxf>
    </rfmt>
    <rfmt sheetId="1" sqref="G288" start="0" length="0">
      <dxf>
        <font>
          <i/>
          <name val="Times New Roman CYR"/>
          <family val="1"/>
        </font>
      </dxf>
    </rfmt>
    <rfmt sheetId="1" sqref="G289" start="0" length="0">
      <dxf>
        <font>
          <i/>
          <name val="Times New Roman CYR"/>
          <family val="1"/>
        </font>
      </dxf>
    </rfmt>
    <rfmt sheetId="1" sqref="G321" start="0" length="0">
      <dxf>
        <font>
          <i/>
          <name val="Times New Roman CYR"/>
          <family val="1"/>
        </font>
      </dxf>
    </rfmt>
    <rfmt sheetId="1" sqref="G334" start="0" length="0">
      <dxf>
        <font>
          <i/>
          <name val="Times New Roman CYR"/>
          <family val="1"/>
        </font>
      </dxf>
    </rfmt>
    <rfmt sheetId="1" sqref="G335" start="0" length="0">
      <dxf>
        <font>
          <i/>
          <name val="Times New Roman CYR"/>
          <family val="1"/>
        </font>
      </dxf>
    </rfmt>
    <rfmt sheetId="1" sqref="G336" start="0" length="0">
      <dxf>
        <font>
          <i/>
          <name val="Times New Roman CYR"/>
          <family val="1"/>
        </font>
      </dxf>
    </rfmt>
    <rfmt sheetId="1" sqref="G341" start="0" length="0">
      <dxf>
        <font>
          <i/>
          <name val="Times New Roman CYR"/>
          <family val="1"/>
        </font>
      </dxf>
    </rfmt>
    <rfmt sheetId="1" sqref="G345" start="0" length="0">
      <dxf>
        <font>
          <i/>
          <name val="Times New Roman CYR"/>
          <family val="1"/>
        </font>
      </dxf>
    </rfmt>
    <rfmt sheetId="1" sqref="G346" start="0" length="0">
      <dxf>
        <font>
          <i/>
          <name val="Times New Roman CYR"/>
          <family val="1"/>
        </font>
      </dxf>
    </rfmt>
    <rfmt sheetId="1" sqref="G347" start="0" length="0">
      <dxf>
        <font>
          <i/>
          <name val="Times New Roman CYR"/>
          <family val="1"/>
        </font>
      </dxf>
    </rfmt>
    <rfmt sheetId="1" sqref="G348" start="0" length="0">
      <dxf>
        <font>
          <i/>
          <name val="Times New Roman CYR"/>
          <family val="1"/>
        </font>
      </dxf>
    </rfmt>
    <rfmt sheetId="1" sqref="G354" start="0" length="0">
      <dxf>
        <font>
          <i/>
          <name val="Times New Roman CYR"/>
          <family val="1"/>
        </font>
      </dxf>
    </rfmt>
    <rfmt sheetId="1" sqref="G355" start="0" length="0">
      <dxf>
        <font>
          <i/>
          <name val="Times New Roman CYR"/>
          <family val="1"/>
        </font>
      </dxf>
    </rfmt>
    <rfmt sheetId="1" sqref="G356" start="0" length="0">
      <dxf>
        <font>
          <i/>
          <name val="Times New Roman CYR"/>
          <family val="1"/>
        </font>
      </dxf>
    </rfmt>
    <rfmt sheetId="1" sqref="G357" start="0" length="0">
      <dxf>
        <font>
          <i/>
          <name val="Times New Roman CYR"/>
          <family val="1"/>
        </font>
      </dxf>
    </rfmt>
    <rfmt sheetId="1" sqref="G358" start="0" length="0">
      <dxf>
        <font>
          <i/>
          <name val="Times New Roman CYR"/>
          <family val="1"/>
        </font>
      </dxf>
    </rfmt>
    <rfmt sheetId="1" sqref="G359" start="0" length="0">
      <dxf>
        <font>
          <i/>
          <name val="Times New Roman CYR"/>
          <family val="1"/>
        </font>
      </dxf>
    </rfmt>
    <rfmt sheetId="1" sqref="G360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1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2" start="0" length="0">
      <dxf>
        <font>
          <i/>
          <name val="Times New Roman CYR"/>
          <family val="1"/>
        </font>
      </dxf>
    </rfmt>
    <rfmt sheetId="1" sqref="G363" start="0" length="0">
      <dxf>
        <font>
          <i/>
          <name val="Times New Roman CYR"/>
          <family val="1"/>
        </font>
      </dxf>
    </rfmt>
    <rfmt sheetId="1" sqref="G364" start="0" length="0">
      <dxf>
        <font>
          <i/>
          <name val="Times New Roman CYR"/>
          <family val="1"/>
        </font>
      </dxf>
    </rfmt>
    <rfmt sheetId="1" sqref="G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368" start="0" length="0">
      <dxf>
        <font>
          <i/>
          <name val="Times New Roman CYR"/>
          <family val="1"/>
        </font>
      </dxf>
    </rfmt>
    <rfmt sheetId="1" sqref="G378" start="0" length="0">
      <dxf>
        <font>
          <i/>
          <name val="Times New Roman CYR"/>
          <family val="1"/>
        </font>
      </dxf>
    </rfmt>
    <rfmt sheetId="1" sqref="G379" start="0" length="0">
      <dxf>
        <font>
          <i/>
          <name val="Times New Roman CYR"/>
          <family val="1"/>
        </font>
      </dxf>
    </rfmt>
    <rfmt sheetId="1" sqref="G380" start="0" length="0">
      <dxf>
        <font>
          <i/>
          <name val="Times New Roman CYR"/>
          <family val="1"/>
        </font>
      </dxf>
    </rfmt>
    <rfmt sheetId="1" sqref="G381" start="0" length="0">
      <dxf>
        <font>
          <i/>
          <name val="Times New Roman CYR"/>
          <family val="1"/>
        </font>
      </dxf>
    </rfmt>
    <rfmt sheetId="1" sqref="G382" start="0" length="0">
      <dxf>
        <font>
          <i/>
          <name val="Times New Roman CYR"/>
          <family val="1"/>
        </font>
      </dxf>
    </rfmt>
    <rfmt sheetId="1" sqref="G383" start="0" length="0">
      <dxf>
        <font>
          <i/>
          <name val="Times New Roman CYR"/>
          <family val="1"/>
        </font>
      </dxf>
    </rfmt>
    <rfmt sheetId="1" sqref="G384" start="0" length="0">
      <dxf>
        <font>
          <i/>
          <name val="Times New Roman CYR"/>
          <family val="1"/>
        </font>
      </dxf>
    </rfmt>
    <rfmt sheetId="1" sqref="G385" start="0" length="0">
      <dxf>
        <font>
          <i/>
          <name val="Times New Roman CYR"/>
          <family val="1"/>
        </font>
      </dxf>
    </rfmt>
    <rfmt sheetId="1" sqref="G386" start="0" length="0">
      <dxf>
        <font>
          <i/>
          <name val="Times New Roman CYR"/>
          <family val="1"/>
        </font>
      </dxf>
    </rfmt>
    <rfmt sheetId="1" sqref="G387" start="0" length="0">
      <dxf>
        <font>
          <i/>
          <name val="Times New Roman CYR"/>
          <family val="1"/>
        </font>
      </dxf>
    </rfmt>
    <rfmt sheetId="1" sqref="G388" start="0" length="0">
      <dxf>
        <font>
          <i/>
          <name val="Times New Roman CYR"/>
          <family val="1"/>
        </font>
      </dxf>
    </rfmt>
    <rfmt sheetId="1" sqref="G389" start="0" length="0">
      <dxf>
        <font>
          <i/>
          <name val="Times New Roman CYR"/>
          <family val="1"/>
        </font>
      </dxf>
    </rfmt>
    <rfmt sheetId="1" sqref="G390" start="0" length="0">
      <dxf>
        <font>
          <i/>
          <name val="Times New Roman CYR"/>
          <family val="1"/>
        </font>
      </dxf>
    </rfmt>
    <rfmt sheetId="1" sqref="G391" start="0" length="0">
      <dxf>
        <font>
          <i/>
          <name val="Times New Roman CYR"/>
          <family val="1"/>
        </font>
      </dxf>
    </rfmt>
    <rfmt sheetId="1" sqref="G392" start="0" length="0">
      <dxf>
        <font>
          <i/>
          <name val="Times New Roman CYR"/>
          <family val="1"/>
        </font>
      </dxf>
    </rfmt>
    <rfmt sheetId="1" sqref="G393" start="0" length="0">
      <dxf>
        <font>
          <i/>
          <name val="Times New Roman CYR"/>
          <family val="1"/>
        </font>
      </dxf>
    </rfmt>
    <rfmt sheetId="1" sqref="G394" start="0" length="0">
      <dxf>
        <font>
          <i/>
          <name val="Times New Roman CYR"/>
          <family val="1"/>
        </font>
      </dxf>
    </rfmt>
    <rfmt sheetId="1" sqref="G395" start="0" length="0">
      <dxf>
        <font>
          <i/>
          <name val="Times New Roman CYR"/>
          <family val="1"/>
        </font>
      </dxf>
    </rfmt>
    <rfmt sheetId="1" sqref="G396" start="0" length="0">
      <dxf>
        <font>
          <i/>
          <name val="Times New Roman CYR"/>
          <family val="1"/>
        </font>
      </dxf>
    </rfmt>
    <rfmt sheetId="1" sqref="G397" start="0" length="0">
      <dxf>
        <font>
          <i/>
          <name val="Times New Roman CYR"/>
          <family val="1"/>
        </font>
      </dxf>
    </rfmt>
    <rfmt sheetId="1" sqref="G398" start="0" length="0">
      <dxf>
        <font>
          <i/>
          <name val="Times New Roman CYR"/>
          <family val="1"/>
        </font>
      </dxf>
    </rfmt>
    <rfmt sheetId="1" sqref="G399" start="0" length="0">
      <dxf>
        <font>
          <i/>
          <name val="Times New Roman CYR"/>
          <family val="1"/>
        </font>
      </dxf>
    </rfmt>
    <rfmt sheetId="1" sqref="G400" start="0" length="0">
      <dxf>
        <font>
          <i/>
          <name val="Times New Roman CYR"/>
          <family val="1"/>
        </font>
      </dxf>
    </rfmt>
    <rfmt sheetId="1" sqref="G401" start="0" length="0">
      <dxf>
        <font>
          <i/>
          <name val="Times New Roman CYR"/>
          <family val="1"/>
        </font>
      </dxf>
    </rfmt>
    <rfmt sheetId="1" sqref="G403" start="0" length="0">
      <dxf>
        <font>
          <b/>
          <i/>
          <name val="Times New Roman CYR"/>
          <family val="1"/>
        </font>
      </dxf>
    </rfmt>
    <rfmt sheetId="1" sqref="G404" start="0" length="0">
      <dxf>
        <font>
          <b/>
          <i/>
          <name val="Times New Roman CYR"/>
          <family val="1"/>
        </font>
      </dxf>
    </rfmt>
    <rfmt sheetId="1" sqref="G405" start="0" length="0">
      <dxf>
        <font>
          <i/>
          <name val="Times New Roman CYR"/>
          <family val="1"/>
        </font>
      </dxf>
    </rfmt>
    <rfmt sheetId="1" sqref="G407" start="0" length="0">
      <dxf>
        <font>
          <i/>
          <name val="Times New Roman CYR"/>
          <family val="1"/>
        </font>
      </dxf>
    </rfmt>
    <rfmt sheetId="1" sqref="G409" start="0" length="0">
      <dxf>
        <font>
          <i/>
          <name val="Times New Roman CYR"/>
          <family val="1"/>
        </font>
      </dxf>
    </rfmt>
    <rfmt sheetId="1" sqref="G410" start="0" length="0">
      <dxf>
        <font>
          <i/>
          <name val="Times New Roman CYR"/>
          <family val="1"/>
        </font>
      </dxf>
    </rfmt>
    <rfmt sheetId="1" sqref="G411" start="0" length="0">
      <dxf>
        <font>
          <i/>
          <name val="Times New Roman CYR"/>
          <family val="1"/>
        </font>
      </dxf>
    </rfmt>
    <rfmt sheetId="1" sqref="G412" start="0" length="0">
      <dxf>
        <font>
          <i/>
          <name val="Times New Roman CYR"/>
          <family val="1"/>
        </font>
      </dxf>
    </rfmt>
    <rfmt sheetId="1" sqref="G413" start="0" length="0">
      <dxf>
        <font>
          <i/>
          <name val="Times New Roman CYR"/>
          <family val="1"/>
        </font>
      </dxf>
    </rfmt>
    <rfmt sheetId="1" sqref="G414" start="0" length="0">
      <dxf>
        <font>
          <i/>
          <name val="Times New Roman CYR"/>
          <family val="1"/>
        </font>
      </dxf>
    </rfmt>
    <rfmt sheetId="1" sqref="G415" start="0" length="0">
      <dxf>
        <font>
          <i/>
          <name val="Times New Roman CYR"/>
          <family val="1"/>
        </font>
      </dxf>
    </rfmt>
    <rfmt sheetId="1" sqref="G416" start="0" length="0">
      <dxf>
        <font>
          <i/>
          <name val="Times New Roman CYR"/>
          <family val="1"/>
        </font>
      </dxf>
    </rfmt>
    <rfmt sheetId="1" sqref="G417" start="0" length="0">
      <dxf>
        <font>
          <i/>
          <name val="Times New Roman CYR"/>
          <family val="1"/>
        </font>
      </dxf>
    </rfmt>
    <rfmt sheetId="1" sqref="G418" start="0" length="0">
      <dxf>
        <font>
          <i/>
          <name val="Times New Roman CYR"/>
          <family val="1"/>
        </font>
      </dxf>
    </rfmt>
    <rfmt sheetId="1" sqref="G419" start="0" length="0">
      <dxf>
        <font>
          <i/>
          <name val="Times New Roman CYR"/>
          <family val="1"/>
        </font>
      </dxf>
    </rfmt>
    <rfmt sheetId="1" sqref="G420" start="0" length="0">
      <dxf>
        <font>
          <i/>
          <name val="Times New Roman CYR"/>
          <family val="1"/>
        </font>
      </dxf>
    </rfmt>
    <rfmt sheetId="1" sqref="G421" start="0" length="0">
      <dxf>
        <font>
          <i/>
          <name val="Times New Roman CYR"/>
          <family val="1"/>
        </font>
      </dxf>
    </rfmt>
    <rfmt sheetId="1" sqref="G422" start="0" length="0">
      <dxf>
        <font>
          <i/>
          <name val="Times New Roman CYR"/>
          <family val="1"/>
        </font>
      </dxf>
    </rfmt>
    <rfmt sheetId="1" sqref="G423" start="0" length="0">
      <dxf>
        <font>
          <i/>
          <name val="Times New Roman CYR"/>
          <family val="1"/>
        </font>
      </dxf>
    </rfmt>
    <rfmt sheetId="1" sqref="G424" start="0" length="0">
      <dxf>
        <font>
          <i/>
          <name val="Times New Roman CYR"/>
          <family val="1"/>
        </font>
      </dxf>
    </rfmt>
    <rfmt sheetId="1" sqref="G425" start="0" length="0">
      <dxf>
        <font>
          <i/>
          <name val="Times New Roman CYR"/>
          <family val="1"/>
        </font>
      </dxf>
    </rfmt>
    <rfmt sheetId="1" sqref="G426" start="0" length="0">
      <dxf>
        <font>
          <i/>
          <name val="Times New Roman CYR"/>
          <family val="1"/>
        </font>
      </dxf>
    </rfmt>
    <rfmt sheetId="1" sqref="G427" start="0" length="0">
      <dxf>
        <font>
          <i/>
          <name val="Times New Roman CYR"/>
          <family val="1"/>
        </font>
      </dxf>
    </rfmt>
    <rfmt sheetId="1" sqref="G428" start="0" length="0">
      <dxf>
        <font>
          <i/>
          <name val="Times New Roman CYR"/>
          <family val="1"/>
        </font>
      </dxf>
    </rfmt>
    <rfmt sheetId="1" sqref="G429" start="0" length="0">
      <dxf>
        <font>
          <i/>
          <name val="Times New Roman CYR"/>
          <family val="1"/>
        </font>
      </dxf>
    </rfmt>
    <rfmt sheetId="1" sqref="G430" start="0" length="0">
      <dxf>
        <font>
          <i/>
          <name val="Times New Roman CYR"/>
          <family val="1"/>
        </font>
      </dxf>
    </rfmt>
    <rfmt sheetId="1" sqref="G431" start="0" length="0">
      <dxf>
        <font>
          <i/>
          <name val="Times New Roman CYR"/>
          <family val="1"/>
        </font>
      </dxf>
    </rfmt>
    <rfmt sheetId="1" sqref="G438" start="0" length="0">
      <dxf>
        <font>
          <i/>
          <name val="Times New Roman CYR"/>
          <family val="1"/>
        </font>
      </dxf>
    </rfmt>
    <rfmt sheetId="1" sqref="G439" start="0" length="0">
      <dxf>
        <font>
          <i/>
          <name val="Times New Roman CYR"/>
          <family val="1"/>
        </font>
      </dxf>
    </rfmt>
    <rfmt sheetId="1" sqref="G440" start="0" length="0">
      <dxf>
        <font>
          <i/>
          <name val="Times New Roman CYR"/>
          <family val="1"/>
        </font>
      </dxf>
    </rfmt>
    <rfmt sheetId="1" sqref="G441" start="0" length="0">
      <dxf>
        <font>
          <i/>
          <name val="Times New Roman CYR"/>
          <family val="1"/>
        </font>
      </dxf>
    </rfmt>
    <rfmt sheetId="1" sqref="G442" start="0" length="0">
      <dxf>
        <font>
          <i/>
          <name val="Times New Roman CYR"/>
          <family val="1"/>
        </font>
      </dxf>
    </rfmt>
    <rfmt sheetId="1" sqref="G453" start="0" length="0">
      <dxf>
        <font>
          <i/>
          <name val="Times New Roman CYR"/>
          <family val="1"/>
        </font>
      </dxf>
    </rfmt>
    <rfmt sheetId="1" sqref="G456" start="0" length="0">
      <dxf>
        <font>
          <i/>
          <name val="Times New Roman CYR"/>
          <family val="1"/>
        </font>
      </dxf>
    </rfmt>
    <rfmt sheetId="1" sqref="G464" start="0" length="0">
      <dxf>
        <font>
          <i/>
          <name val="Times New Roman CYR"/>
          <family val="1"/>
        </font>
      </dxf>
    </rfmt>
    <rfmt sheetId="1" sqref="G465" start="0" length="0">
      <dxf>
        <font>
          <i/>
          <name val="Times New Roman CYR"/>
          <family val="1"/>
        </font>
      </dxf>
    </rfmt>
    <rfmt sheetId="1" sqref="G467" start="0" length="0">
      <dxf>
        <font>
          <i/>
          <name val="Times New Roman CYR"/>
          <family val="1"/>
        </font>
      </dxf>
    </rfmt>
    <rfmt sheetId="1" sqref="G486" start="0" length="0">
      <dxf>
        <font>
          <i/>
          <name val="Times New Roman CYR"/>
          <family val="1"/>
        </font>
      </dxf>
    </rfmt>
    <rfmt sheetId="1" sqref="G514" start="0" length="0">
      <dxf>
        <font>
          <i/>
          <name val="Times New Roman CYR"/>
          <family val="1"/>
        </font>
      </dxf>
    </rfmt>
    <rfmt sheetId="1" sqref="G515" start="0" length="0">
      <dxf>
        <font>
          <i/>
          <name val="Times New Roman CYR"/>
          <family val="1"/>
        </font>
      </dxf>
    </rfmt>
    <rfmt sheetId="1" sqref="G534" start="0" length="0">
      <dxf>
        <font>
          <i/>
          <name val="Times New Roman CYR"/>
          <family val="1"/>
        </font>
      </dxf>
    </rfmt>
    <rfmt sheetId="1" sqref="G535" start="0" length="0">
      <dxf>
        <font>
          <b/>
          <name val="Times New Roman CYR"/>
          <family val="1"/>
        </font>
      </dxf>
    </rfmt>
    <rfmt sheetId="1" sqref="G552" start="0" length="0">
      <dxf>
        <font>
          <i/>
          <name val="Times New Roman CYR"/>
          <family val="1"/>
        </font>
      </dxf>
    </rfmt>
    <rfmt sheetId="1" sqref="G562" start="0" length="0">
      <dxf>
        <font>
          <i/>
          <name val="Times New Roman CYR"/>
          <family val="1"/>
        </font>
      </dxf>
    </rfmt>
    <rfmt sheetId="1" sqref="G563" start="0" length="0">
      <dxf>
        <font>
          <i/>
          <name val="Times New Roman CYR"/>
          <family val="1"/>
        </font>
      </dxf>
    </rfmt>
    <rfmt sheetId="1" sqref="G564" start="0" length="0">
      <dxf>
        <font>
          <i/>
          <name val="Times New Roman CYR"/>
          <family val="1"/>
        </font>
      </dxf>
    </rfmt>
    <rfmt sheetId="1" sqref="G565" start="0" length="0">
      <dxf>
        <font>
          <i/>
          <name val="Times New Roman CYR"/>
          <family val="1"/>
        </font>
      </dxf>
    </rfmt>
    <rfmt sheetId="1" sqref="G566" start="0" length="0">
      <dxf>
        <font>
          <i/>
          <name val="Times New Roman CYR"/>
          <family val="1"/>
        </font>
      </dxf>
    </rfmt>
    <rfmt sheetId="1" sqref="G579" start="0" length="0">
      <dxf>
        <font>
          <b/>
          <name val="Times New Roman CYR"/>
          <family val="1"/>
        </font>
      </dxf>
    </rfmt>
    <rfmt sheetId="1" sqref="G580" start="0" length="0">
      <dxf>
        <font>
          <i/>
          <name val="Times New Roman CYR"/>
          <family val="1"/>
        </font>
      </dxf>
    </rfmt>
    <rfmt sheetId="1" sqref="G584" start="0" length="0">
      <dxf>
        <font>
          <i/>
          <name val="Times New Roman CYR"/>
          <family val="1"/>
        </font>
      </dxf>
    </rfmt>
    <rfmt sheetId="1" sqref="G587" start="0" length="0">
      <dxf>
        <font>
          <i/>
          <name val="Times New Roman CYR"/>
          <family val="1"/>
        </font>
      </dxf>
    </rfmt>
    <rfmt sheetId="1" sqref="G588" start="0" length="0">
      <dxf>
        <font>
          <i/>
          <name val="Times New Roman CYR"/>
          <family val="1"/>
        </font>
      </dxf>
    </rfmt>
    <rfmt sheetId="1" sqref="G60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0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8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19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0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1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4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5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6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7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28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29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</dxf>
    </rfmt>
    <rfmt sheetId="1" sqref="G632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3" start="0" length="0">
      <dxf>
        <font>
          <i/>
          <name val="Times New Roman CYR"/>
          <family val="1"/>
        </font>
        <fill>
          <patternFill patternType="solid">
            <bgColor indexed="45"/>
          </patternFill>
        </fill>
      </dxf>
    </rfmt>
    <rfmt sheetId="1" sqref="G635" start="0" length="0">
      <dxf>
        <numFmt numFmtId="166" formatCode="#,##0.00000"/>
      </dxf>
    </rfmt>
    <rcc rId="0" sId="1">
      <nc r="G641" t="inlineStr">
        <is>
          <t>дотация</t>
        </is>
      </nc>
    </rcc>
    <rcc rId="0" sId="1">
      <nc r="G642" t="inlineStr">
        <is>
          <t>сиро</t>
        </is>
      </nc>
    </rcc>
    <rcc rId="0" sId="1">
      <nc r="G643" t="inlineStr">
        <is>
          <t>полномочия</t>
        </is>
      </nc>
    </rcc>
  </rrc>
  <rcc rId="9788" sId="1" xfDxf="1" dxf="1">
    <oc r="A32" t="inlineStr">
      <is>
        <t>Прочие закупки товаров, работ и услуг для государственных (муниципальных) нужд</t>
      </is>
    </oc>
    <nc r="A3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89" sId="1" xfDxf="1" dxf="1">
    <oc r="A49" t="inlineStr">
      <is>
        <t>Закупка товаров, работ и услуг для государственных (муниципальных) нужд</t>
      </is>
    </oc>
    <nc r="A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0" sId="1" xfDxf="1" dxf="1">
    <oc r="A59" t="inlineStr">
      <is>
        <t>Прочие закупки товаров, работ и услуг для государственных (муниципальных) нужд</t>
      </is>
    </oc>
    <nc r="A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1" sId="1" xfDxf="1" dxf="1">
    <oc r="A75" t="inlineStr">
      <is>
        <t>Закупка товаров, работ и услуг для государственных (муниципальных) нужд</t>
      </is>
    </oc>
    <nc r="A7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2" sId="1" xfDxf="1" dxf="1">
    <oc r="A78" t="inlineStr">
      <is>
        <t>Закупка товаров, работ и услуг для государственных (муниципальных) нужд</t>
      </is>
    </oc>
    <nc r="A7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3" sId="1" xfDxf="1" dxf="1">
    <oc r="A81" t="inlineStr">
      <is>
        <t>Закупка товаров, работ и услуг для государственных (муниципальных) нужд</t>
      </is>
    </oc>
    <nc r="A81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4" sId="1" xfDxf="1" dxf="1">
    <oc r="A85" t="inlineStr">
      <is>
        <t>Закупка товаров, работ и услуг для государственных (муниципальных) нужд</t>
      </is>
    </oc>
    <nc r="A85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5" sId="1" xfDxf="1" dxf="1">
    <oc r="A88" t="inlineStr">
      <is>
        <t>Закупка товаров, работ и услуг для государственных (муниципальных) нужд</t>
      </is>
    </oc>
    <nc r="A88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6" sId="1" xfDxf="1" dxf="1">
    <oc r="A92" t="inlineStr">
      <is>
        <t>Закупка товаров, работ и услуг для государственных (муниципальных) нужд</t>
      </is>
    </oc>
    <nc r="A9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7" sId="1" xfDxf="1" dxf="1">
    <oc r="A102" t="inlineStr">
      <is>
        <t>Прочие закупки товаров, работ и услуг для государственных (муниципальных) нужд</t>
      </is>
    </oc>
    <nc r="A1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8" sId="1" xfDxf="1" dxf="1">
    <oc r="A105" t="inlineStr">
      <is>
        <t>Прочие закупки товаров, работ и услуг для государственных (муниципальных) нужд</t>
      </is>
    </oc>
    <nc r="A10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799" sId="1" xfDxf="1" dxf="1">
    <oc r="A109" t="inlineStr">
      <is>
        <t>Прочие мероприятия , связанные с выполнением обязательств ОМСУ</t>
      </is>
    </oc>
    <nc r="A109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0" sId="1" xfDxf="1" dxf="1">
    <oc r="A118" t="inlineStr">
      <is>
        <t>Прочие закупки товаров, работ и услуг для государственных (муниципальных) нужд</t>
      </is>
    </oc>
    <nc r="A11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1" sId="1" xfDxf="1" dxf="1">
    <oc r="A122" t="inlineStr">
      <is>
        <t>Прочие закупки товаров, работ и услуг для государственных (муниципальных) нужд</t>
      </is>
    </oc>
    <nc r="A12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2" sId="1" xfDxf="1" dxf="1">
    <oc r="A131" t="inlineStr">
      <is>
        <t>Прочие закупки товаров, работ и услуг для государственных (муниципальных) нужд</t>
      </is>
    </oc>
    <nc r="A13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3" sId="1" xfDxf="1" dxf="1">
    <oc r="A137" t="inlineStr">
      <is>
        <t>Прочие закупки товаров, работ и услуг для государственных (муниципальных) нужд</t>
      </is>
    </oc>
    <nc r="A13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4" sId="1" xfDxf="1" dxf="1">
    <oc r="A142" t="inlineStr">
      <is>
        <t>Прочие закупки товаров, работ и услуг для государственных (муниципальных) нужд</t>
      </is>
    </oc>
    <nc r="A14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5" sId="1" xfDxf="1" dxf="1">
    <oc r="A145" t="inlineStr">
      <is>
        <t>Закупка товаров, работ, услуг в целях капитального ремонта государственного (муниципального) имущества</t>
      </is>
    </oc>
    <nc r="A145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6" sId="1" xfDxf="1" dxf="1">
    <oc r="A162" t="inlineStr">
      <is>
        <t>Прочие закупки товаров, работ и услуг для государственных (муниципальных) нужд</t>
      </is>
    </oc>
    <nc r="A16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7" sId="1" xfDxf="1" dxf="1">
    <oc r="A177" t="inlineStr">
      <is>
        <t>Прочие закупки товаров, работ и услуг для государственных (муниципальных) нужд</t>
      </is>
    </oc>
    <nc r="A17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8" sId="1" xfDxf="1" dxf="1">
    <oc r="A180" t="inlineStr">
      <is>
        <t>Прочие закупки товаров, работ и услуг для государственных (муниципальных) нужд</t>
      </is>
    </oc>
    <nc r="A1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09" sId="1" xfDxf="1" dxf="1">
    <oc r="A186" t="inlineStr">
      <is>
        <t>Прочие закупки товаров, работ и услуг для государственных (муниципальных) нужд</t>
      </is>
    </oc>
    <nc r="A18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0" sId="1" xfDxf="1" dxf="1">
    <oc r="A189" t="inlineStr">
      <is>
        <t>Прочие закупки товаров, работ и услуг для государственных (муниципальных) нужд</t>
      </is>
    </oc>
    <nc r="A18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1" sId="1" xfDxf="1" dxf="1">
    <oc r="A202" t="inlineStr">
      <is>
        <t>Прочие закупки товаров, работ и услуг для государственных (муниципальных) нужд</t>
      </is>
    </oc>
    <nc r="A20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2" sId="1" xfDxf="1" dxf="1">
    <oc r="A212" t="inlineStr">
      <is>
        <t>Прочие закупки товаров, работ и услуг для государственных (муниципальных) нужд</t>
      </is>
    </oc>
    <nc r="A21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3" sId="1" xfDxf="1" dxf="1">
    <oc r="A217" t="inlineStr">
      <is>
        <t>Прочие закупки товаров, работ и услуг для государственных (муниципальных) нужд</t>
      </is>
    </oc>
    <nc r="A21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4" sId="1" xfDxf="1" dxf="1">
    <oc r="A223" t="inlineStr">
      <is>
        <t>Прочие закупки товаров, работ и услуг для государственных (муниципальных) нужд</t>
      </is>
    </oc>
    <nc r="A22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5" sId="1" xfDxf="1" dxf="1">
    <oc r="A239" t="inlineStr">
      <is>
        <t>Прочие закупки товаров, работ и услуг для государственных (муниципальных) нужд</t>
      </is>
    </oc>
    <nc r="A23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6" sId="1" xfDxf="1" dxf="1">
    <oc r="A247" t="inlineStr">
      <is>
        <t>Прочие закупки товаров, работ и услуг для государственных (муниципальных) нужд</t>
      </is>
    </oc>
    <nc r="A24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7" sId="1" xfDxf="1" dxf="1">
    <oc r="A251" t="inlineStr">
      <is>
        <t>Прочие закупки товаров, работ и услуг для государственных (муниципальных) нужд</t>
      </is>
    </oc>
    <nc r="A25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255" start="0" length="0">
    <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18" sId="1" xfDxf="1" dxf="1">
    <oc r="A259" t="inlineStr">
      <is>
        <t>Прочие закупки товаров, работ и услуг для государственных (муниципальных) нужд</t>
      </is>
    </oc>
    <nc r="A25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19" sId="1" xfDxf="1" dxf="1">
    <oc r="A263" t="inlineStr">
      <is>
        <t>Прочие закупки товаров, работ и услуг для государственных (муниципальных) нужд</t>
      </is>
    </oc>
    <nc r="A263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0" sId="1" xfDxf="1" dxf="1">
    <oc r="A266" t="inlineStr">
      <is>
        <t>Прочие закупки товаров, работ и услуг для государственных (муниципальных) нужд</t>
      </is>
    </oc>
    <nc r="A26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1" sId="1" xfDxf="1" dxf="1">
    <oc r="A280" t="inlineStr">
      <is>
        <t>Прочие закупки товаров, работ и услуг для государственных (муниципальных) нужд</t>
      </is>
    </oc>
    <nc r="A280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2" sId="1" xfDxf="1" dxf="1">
    <oc r="A287" t="inlineStr">
      <is>
        <t>Прочие закупки товаров, работ и услуг для государственных (муниципальных) нужд</t>
      </is>
    </oc>
    <nc r="A287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3" sId="1" xfDxf="1" dxf="1">
    <oc r="A294" t="inlineStr">
      <is>
        <t>Прочие закупки товаров, работ и услуг для государственных (муниципальных) нужд</t>
      </is>
    </oc>
    <nc r="A29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4" sId="1" xfDxf="1" dxf="1">
    <oc r="A301" t="inlineStr">
      <is>
        <t>Прочие закупки товаров, работ и услуг для государственных (муниципальных) нужд</t>
      </is>
    </oc>
    <nc r="A301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5" sId="1" xfDxf="1" dxf="1">
    <oc r="A306" t="inlineStr">
      <is>
        <t>Прочие закупки товаров, работ и услуг для государственных (муниципальных) нужд</t>
      </is>
    </oc>
    <nc r="A306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6" sId="1" xfDxf="1" dxf="1">
    <oc r="A402" t="inlineStr">
      <is>
        <t>Прочая закупка товаров, работ и услуг</t>
      </is>
    </oc>
    <nc r="A402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fill>
        <patternFill patternType="solid">
          <bgColor theme="0"/>
        </patternFill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7" sId="1" xfDxf="1" dxf="1">
    <oc r="A429" t="inlineStr">
      <is>
        <t>Прочие закупки товаров, работ и услуг для государственных (муниципальных) нужд</t>
      </is>
    </oc>
    <nc r="A42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8" sId="1" xfDxf="1" dxf="1">
    <oc r="A438" t="inlineStr">
      <is>
        <t>Прочие закупки товаров, работ и услуг для государственных (муниципальных) нужд</t>
      </is>
    </oc>
    <nc r="A43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29" sId="1" xfDxf="1" dxf="1">
    <oc r="A449" t="inlineStr">
      <is>
        <t>Прочие закупки товаров, работ и услуг для государственных (муниципальных) нужд</t>
      </is>
    </oc>
    <nc r="A4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0" sId="1" xfDxf="1" dxf="1">
    <oc r="A452" t="inlineStr">
      <is>
        <t>Прочие закупки товаров, работ и услуг для государственных (муниципальных) нужд</t>
      </is>
    </oc>
    <nc r="A452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484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08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xfDxf="1" sqref="A527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1" sId="1" xfDxf="1" dxf="1">
    <oc r="A549" t="inlineStr">
      <is>
        <t>Прочие закупки товаров, работ и услуг для государственных (муниципальных) нужд</t>
      </is>
    </oc>
    <nc r="A549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54" start="0" length="0">
    <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2" sId="1" xfDxf="1" dxf="1">
    <oc r="A558" t="inlineStr">
      <is>
        <t>Прочие закупки товаров, работ и услуг для государственных (муниципальных) нужд</t>
      </is>
    </oc>
    <nc r="A558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3" sId="1" xfDxf="1" dxf="1">
    <oc r="A554" t="inlineStr">
      <is>
        <t>Прочие закупки товаров, работ и услуг для государственных (муниципальных) нужд</t>
      </is>
    </oc>
    <nc r="A55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xfDxf="1" sqref="A572" start="0" length="0">
    <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9834" sId="1" xfDxf="1" dxf="1">
    <oc r="A604" t="inlineStr">
      <is>
        <t>Прочие закупки товаров, работ и услуг для государственных (муниципальных) нужд</t>
      </is>
    </oc>
    <nc r="A604" t="inlineStr">
      <is>
        <t>Прочая закупка товаров, работ и услуг для обеспечения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835" sId="1">
    <oc r="E255" t="inlineStr">
      <is>
        <t>244</t>
      </is>
    </oc>
    <nc r="E255" t="inlineStr">
      <is>
        <t>622</t>
      </is>
    </nc>
  </rcc>
  <rcc rId="9836" sId="1" odxf="1" dxf="1">
    <oc r="A255" t="inlineStr">
      <is>
        <t>Прочие закупки товаров, работ и услуг для государственных (муниципальных) нужд</t>
      </is>
    </oc>
    <nc r="A255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функцион.структура!$A$1:$F$635</formula>
    <oldFormula>функцион.структура!$A$1:$F$635</oldFormula>
  </rdn>
  <rdn rId="0" localSheetId="1" customView="1" name="Z_519080D0_14D4_455C_B695_47327DBB8058_.wvu.FilterData" hidden="1" oldHidden="1">
    <formula>функцион.структура!$A$13:$F$642</formula>
    <oldFormula>функцион.структура!$A$13:$F$642</oldFormula>
  </rdn>
  <rcv guid="{519080D0-14D4-455C-B695-47327DBB8058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39" sId="1">
    <oc r="B463" t="inlineStr">
      <is>
        <t>01</t>
      </is>
    </oc>
    <nc r="B463" t="inlineStr">
      <is>
        <t>08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01" sId="1" ref="A214:XFD217" action="insertRow"/>
  <rcc rId="9102" sId="1" odxf="1" dxf="1">
    <nc r="A214" t="inlineStr">
      <is>
        <t>Водное хозяйство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</odxf>
    <ndxf>
      <font>
        <b/>
        <color indexed="8"/>
        <name val="Times New Roman"/>
        <family val="1"/>
      </font>
      <fill>
        <patternFill>
          <bgColor indexed="41"/>
        </patternFill>
      </fill>
    </ndxf>
  </rcc>
  <rcc rId="9103" sId="1" odxf="1" dxf="1">
    <nc r="B214" t="inlineStr">
      <is>
        <t>04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9104" sId="1" odxf="1" dxf="1">
    <nc r="C214" t="inlineStr">
      <is>
        <t>08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214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F214" start="0" length="0">
    <dxf>
      <font>
        <b/>
        <name val="Times New Roman"/>
        <family val="1"/>
      </font>
      <fill>
        <patternFill patternType="solid">
          <bgColor theme="8" tint="0.79998168889431442"/>
        </patternFill>
      </fill>
    </dxf>
  </rfmt>
  <rfmt sheetId="1" sqref="G214" start="0" length="0">
    <dxf>
      <font>
        <i/>
        <name val="Times New Roman CYR"/>
        <family val="1"/>
      </font>
    </dxf>
  </rfmt>
  <rfmt sheetId="1" sqref="H214" start="0" length="0">
    <dxf>
      <font>
        <i/>
        <name val="Times New Roman CYR"/>
        <family val="1"/>
      </font>
    </dxf>
  </rfmt>
  <rfmt sheetId="1" sqref="I214" start="0" length="0">
    <dxf>
      <font>
        <i/>
        <name val="Times New Roman CYR"/>
        <family val="1"/>
      </font>
    </dxf>
  </rfmt>
  <rfmt sheetId="1" sqref="J214" start="0" length="0">
    <dxf>
      <font>
        <i/>
        <name val="Times New Roman CYR"/>
        <family val="1"/>
      </font>
    </dxf>
  </rfmt>
  <rfmt sheetId="1" sqref="K214" start="0" length="0">
    <dxf>
      <font>
        <i/>
        <name val="Times New Roman CYR"/>
        <family val="1"/>
      </font>
    </dxf>
  </rfmt>
  <rfmt sheetId="1" sqref="L214" start="0" length="0">
    <dxf>
      <font>
        <i/>
        <name val="Times New Roman CYR"/>
        <family val="1"/>
      </font>
    </dxf>
  </rfmt>
  <rfmt sheetId="1" sqref="M214" start="0" length="0">
    <dxf>
      <font>
        <i/>
        <name val="Times New Roman CYR"/>
        <family val="1"/>
      </font>
    </dxf>
  </rfmt>
  <rfmt sheetId="1" sqref="N214" start="0" length="0">
    <dxf>
      <font>
        <i/>
        <name val="Times New Roman CYR"/>
        <family val="1"/>
      </font>
    </dxf>
  </rfmt>
  <rfmt sheetId="1" sqref="O214" start="0" length="0">
    <dxf>
      <font>
        <i/>
        <name val="Times New Roman CYR"/>
        <family val="1"/>
      </font>
    </dxf>
  </rfmt>
  <rfmt sheetId="1" sqref="P214" start="0" length="0">
    <dxf>
      <font>
        <i/>
        <name val="Times New Roman CYR"/>
        <family val="1"/>
      </font>
    </dxf>
  </rfmt>
  <rfmt sheetId="1" sqref="A214:XFD214" start="0" length="0">
    <dxf>
      <font>
        <i/>
        <name val="Times New Roman CYR"/>
        <family val="1"/>
      </font>
    </dxf>
  </rfmt>
  <rcc rId="9105" sId="1" odxf="1" dxf="1">
    <nc r="A215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9106" sId="1" odxf="1" dxf="1">
    <nc r="B215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7" sId="1" odxf="1" dxf="1">
    <nc r="C215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9108" sId="1" odxf="1" dxf="1">
    <nc r="D215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215" start="0" length="0">
    <dxf>
      <font>
        <b/>
        <name val="Times New Roman"/>
        <family val="1"/>
      </font>
    </dxf>
  </rfmt>
  <rcc rId="9109" sId="1" odxf="1" dxf="1">
    <nc r="F215">
      <f>F216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theme="0"/>
        </patternFill>
      </fill>
    </ndxf>
  </rcc>
  <rfmt sheetId="1" sqref="G215" start="0" length="0">
    <dxf>
      <font>
        <i/>
        <name val="Times New Roman CYR"/>
        <family val="1"/>
      </font>
    </dxf>
  </rfmt>
  <rfmt sheetId="1" sqref="H215" start="0" length="0">
    <dxf>
      <font>
        <i/>
        <name val="Times New Roman CYR"/>
        <family val="1"/>
      </font>
    </dxf>
  </rfmt>
  <rfmt sheetId="1" sqref="I215" start="0" length="0">
    <dxf>
      <font>
        <i/>
        <name val="Times New Roman CYR"/>
        <family val="1"/>
      </font>
    </dxf>
  </rfmt>
  <rfmt sheetId="1" sqref="J215" start="0" length="0">
    <dxf>
      <font>
        <i/>
        <name val="Times New Roman CYR"/>
        <family val="1"/>
      </font>
    </dxf>
  </rfmt>
  <rfmt sheetId="1" sqref="K215" start="0" length="0">
    <dxf>
      <font>
        <i/>
        <name val="Times New Roman CYR"/>
        <family val="1"/>
      </font>
    </dxf>
  </rfmt>
  <rfmt sheetId="1" sqref="L215" start="0" length="0">
    <dxf>
      <font>
        <i/>
        <name val="Times New Roman CYR"/>
        <family val="1"/>
      </font>
    </dxf>
  </rfmt>
  <rfmt sheetId="1" sqref="M215" start="0" length="0">
    <dxf>
      <font>
        <i/>
        <name val="Times New Roman CYR"/>
        <family val="1"/>
      </font>
    </dxf>
  </rfmt>
  <rfmt sheetId="1" sqref="N215" start="0" length="0">
    <dxf>
      <font>
        <i/>
        <name val="Times New Roman CYR"/>
        <family val="1"/>
      </font>
    </dxf>
  </rfmt>
  <rfmt sheetId="1" sqref="O215" start="0" length="0">
    <dxf>
      <font>
        <i/>
        <name val="Times New Roman CYR"/>
        <family val="1"/>
      </font>
    </dxf>
  </rfmt>
  <rfmt sheetId="1" sqref="P215" start="0" length="0">
    <dxf>
      <font>
        <i/>
        <name val="Times New Roman CYR"/>
        <family val="1"/>
      </font>
    </dxf>
  </rfmt>
  <rfmt sheetId="1" sqref="A215:XFD215" start="0" length="0">
    <dxf>
      <font>
        <i/>
        <name val="Times New Roman CYR"/>
        <family val="1"/>
      </font>
    </dxf>
  </rfmt>
  <rcc rId="9110" sId="1" odxf="1" dxf="1">
    <nc r="A216" t="inlineStr">
      <is>
        <t>Приобретение подвижного состава пассажирского транспорта общего пользования (за счет специального казначейского кредита)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9111" sId="1" odxf="1" dxf="1">
    <nc r="B21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2" sId="1" odxf="1" dxf="1">
    <nc r="C216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13" sId="1" odxf="1" dxf="1">
    <nc r="D216" t="inlineStr">
      <is>
        <t>9990097010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16" start="0" length="0">
    <dxf>
      <font>
        <b/>
        <i/>
        <name val="Times New Roman"/>
        <family val="1"/>
      </font>
    </dxf>
  </rfmt>
  <rcc rId="9114" sId="1" odxf="1" dxf="1">
    <nc r="F216">
      <f>F217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9115" sId="1">
    <nc r="A217" t="inlineStr">
      <is>
        <t>Прочие закупки товаров, работ и услуг для государственных (муниципальных) нужд</t>
      </is>
    </nc>
  </rcc>
  <rcc rId="9116" sId="1">
    <nc r="B217" t="inlineStr">
      <is>
        <t>04</t>
      </is>
    </nc>
  </rcc>
  <rcc rId="9117" sId="1">
    <nc r="C217" t="inlineStr">
      <is>
        <t>08</t>
      </is>
    </nc>
  </rcc>
  <rcc rId="9118" sId="1">
    <nc r="D217" t="inlineStr">
      <is>
        <t>9990097010</t>
      </is>
    </nc>
  </rcc>
  <rcc rId="9119" sId="1">
    <nc r="E217" t="inlineStr">
      <is>
        <t>244</t>
      </is>
    </nc>
  </rcc>
  <rfmt sheetId="1" sqref="F217" start="0" length="0">
    <dxf>
      <fill>
        <patternFill patternType="solid">
          <bgColor theme="0"/>
        </patternFill>
      </fill>
    </dxf>
  </rfmt>
  <rcc rId="9120" sId="1" numFmtId="4">
    <nc r="F217">
      <v>25928</v>
    </nc>
  </rcc>
  <rcc rId="9121" sId="1" odxf="1" dxf="1">
    <nc r="F214">
      <f>F215</f>
    </nc>
    <ndxf>
      <fill>
        <patternFill>
          <bgColor indexed="41"/>
        </patternFill>
      </fill>
    </ndxf>
  </rcc>
  <rrc rId="9122" sId="1" ref="A222:XFD223" action="insertRow"/>
  <rcc rId="9123" sId="1">
    <nc r="A222" t="inlineStr">
      <is>
        <t>Иные межбюджетные трансферты муниципальным образованиям на содержание автомобильных дорог общего пользования местного значения, в том числе обеспечение безопасности дорожного движения и аварийно-восстановительные работы</t>
      </is>
    </nc>
  </rcc>
  <rcc rId="9124" sId="1">
    <nc r="B222" t="inlineStr">
      <is>
        <t>04</t>
      </is>
    </nc>
  </rcc>
  <rcc rId="9125" sId="1">
    <nc r="C222" t="inlineStr">
      <is>
        <t>09</t>
      </is>
    </nc>
  </rcc>
  <rcc rId="9126" sId="1" odxf="1" dxf="1">
    <nc r="D222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7" sId="1">
    <nc r="F222">
      <f>SUM(F223:F223)</f>
    </nc>
  </rcc>
  <rfmt sheetId="1" sqref="G222" start="0" length="0">
    <dxf>
      <font>
        <b/>
        <i/>
        <name val="Times New Roman CYR"/>
        <family val="1"/>
      </font>
    </dxf>
  </rfmt>
  <rfmt sheetId="1" sqref="H222" start="0" length="0">
    <dxf>
      <font>
        <b/>
        <i/>
        <name val="Times New Roman CYR"/>
        <family val="1"/>
      </font>
    </dxf>
  </rfmt>
  <rfmt sheetId="1" sqref="I222" start="0" length="0">
    <dxf>
      <font>
        <b/>
        <i/>
        <name val="Times New Roman CYR"/>
        <family val="1"/>
      </font>
    </dxf>
  </rfmt>
  <rfmt sheetId="1" sqref="J222" start="0" length="0">
    <dxf>
      <font>
        <b/>
        <i/>
        <name val="Times New Roman CYR"/>
        <family val="1"/>
      </font>
    </dxf>
  </rfmt>
  <rfmt sheetId="1" sqref="K222" start="0" length="0">
    <dxf>
      <font>
        <b/>
        <i/>
        <name val="Times New Roman CYR"/>
        <family val="1"/>
      </font>
    </dxf>
  </rfmt>
  <rfmt sheetId="1" sqref="L222" start="0" length="0">
    <dxf>
      <font>
        <b/>
        <i/>
        <name val="Times New Roman CYR"/>
        <family val="1"/>
      </font>
    </dxf>
  </rfmt>
  <rfmt sheetId="1" sqref="M222" start="0" length="0">
    <dxf>
      <font>
        <b/>
        <i/>
        <name val="Times New Roman CYR"/>
        <family val="1"/>
      </font>
    </dxf>
  </rfmt>
  <rfmt sheetId="1" sqref="N222" start="0" length="0">
    <dxf>
      <font>
        <b/>
        <i/>
        <name val="Times New Roman CYR"/>
        <family val="1"/>
      </font>
    </dxf>
  </rfmt>
  <rfmt sheetId="1" sqref="O222" start="0" length="0">
    <dxf>
      <font>
        <b/>
        <i/>
        <name val="Times New Roman CYR"/>
        <family val="1"/>
      </font>
    </dxf>
  </rfmt>
  <rfmt sheetId="1" sqref="P222" start="0" length="0">
    <dxf>
      <font>
        <b/>
        <i/>
        <name val="Times New Roman CYR"/>
        <family val="1"/>
      </font>
    </dxf>
  </rfmt>
  <rfmt sheetId="1" sqref="A222:XFD222" start="0" length="0">
    <dxf>
      <font>
        <b/>
        <i/>
        <name val="Times New Roman CYR"/>
        <family val="1"/>
      </font>
    </dxf>
  </rfmt>
  <rfmt sheetId="1" sqref="A223" start="0" length="0">
    <dxf>
      <font>
        <i val="0"/>
        <name val="Times New Roman"/>
        <family val="1"/>
      </font>
      <alignment horizontal="left" vertical="center"/>
    </dxf>
  </rfmt>
  <rcc rId="9128" sId="1" odxf="1" dxf="1">
    <nc r="B223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29" sId="1" odxf="1" dxf="1">
    <nc r="C223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130" sId="1" odxf="1" dxf="1">
    <nc r="D223" t="inlineStr">
      <is>
        <t>04304 743Д0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23" start="0" length="0">
    <dxf>
      <font>
        <i val="0"/>
        <name val="Times New Roman"/>
        <family val="1"/>
      </font>
    </dxf>
  </rfmt>
  <rfmt sheetId="1" sqref="F223" start="0" length="0">
    <dxf>
      <font>
        <i val="0"/>
        <name val="Times New Roman"/>
        <family val="1"/>
      </font>
    </dxf>
  </rfmt>
  <rfmt sheetId="1" sqref="G223" start="0" length="0">
    <dxf>
      <font>
        <b/>
        <i/>
        <name val="Times New Roman CYR"/>
        <family val="1"/>
      </font>
    </dxf>
  </rfmt>
  <rfmt sheetId="1" sqref="H223" start="0" length="0">
    <dxf>
      <font>
        <b/>
        <i/>
        <name val="Times New Roman CYR"/>
        <family val="1"/>
      </font>
    </dxf>
  </rfmt>
  <rfmt sheetId="1" sqref="I223" start="0" length="0">
    <dxf>
      <font>
        <b/>
        <i/>
        <name val="Times New Roman CYR"/>
        <family val="1"/>
      </font>
    </dxf>
  </rfmt>
  <rfmt sheetId="1" sqref="J223" start="0" length="0">
    <dxf>
      <font>
        <b/>
        <i/>
        <name val="Times New Roman CYR"/>
        <family val="1"/>
      </font>
    </dxf>
  </rfmt>
  <rfmt sheetId="1" sqref="K223" start="0" length="0">
    <dxf>
      <font>
        <b/>
        <i/>
        <name val="Times New Roman CYR"/>
        <family val="1"/>
      </font>
    </dxf>
  </rfmt>
  <rfmt sheetId="1" sqref="L223" start="0" length="0">
    <dxf>
      <font>
        <b/>
        <i/>
        <name val="Times New Roman CYR"/>
        <family val="1"/>
      </font>
    </dxf>
  </rfmt>
  <rfmt sheetId="1" sqref="M223" start="0" length="0">
    <dxf>
      <font>
        <b/>
        <i/>
        <name val="Times New Roman CYR"/>
        <family val="1"/>
      </font>
    </dxf>
  </rfmt>
  <rfmt sheetId="1" sqref="N223" start="0" length="0">
    <dxf>
      <font>
        <b/>
        <i/>
        <name val="Times New Roman CYR"/>
        <family val="1"/>
      </font>
    </dxf>
  </rfmt>
  <rfmt sheetId="1" sqref="O223" start="0" length="0">
    <dxf>
      <font>
        <b/>
        <i/>
        <name val="Times New Roman CYR"/>
        <family val="1"/>
      </font>
    </dxf>
  </rfmt>
  <rfmt sheetId="1" sqref="P223" start="0" length="0">
    <dxf>
      <font>
        <b/>
        <i/>
        <name val="Times New Roman CYR"/>
        <family val="1"/>
      </font>
    </dxf>
  </rfmt>
  <rfmt sheetId="1" sqref="A223:XFD223" start="0" length="0">
    <dxf>
      <font>
        <b/>
        <i/>
        <name val="Times New Roman CYR"/>
        <family val="1"/>
      </font>
    </dxf>
  </rfmt>
  <rcc rId="9131" sId="1">
    <nc r="E223" t="inlineStr">
      <is>
        <t>244</t>
      </is>
    </nc>
  </rcc>
  <rcc rId="9132" sId="1" odxf="1" dxf="1">
    <nc r="A223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solid"/>
      </fill>
    </ndxf>
  </rcc>
  <rcc rId="9133" sId="1" numFmtId="4">
    <nc r="F223">
      <v>4750</v>
    </nc>
  </rcc>
  <rcc rId="9134" sId="1">
    <oc r="F221">
      <f>F224+F226</f>
    </oc>
    <nc r="F221">
      <f>F224+F226+F222</f>
    </nc>
  </rcc>
  <rcc rId="9135" sId="1" numFmtId="4">
    <oc r="F225">
      <f>16733.4-3052</f>
    </oc>
    <nc r="F225">
      <v>15572.654189999999</v>
    </nc>
  </rcc>
  <rcc rId="9136" sId="1" numFmtId="4">
    <oc r="F227">
      <v>162122.6</v>
    </oc>
    <nc r="F227">
      <v>77319.59</v>
    </nc>
  </rcc>
  <rrc rId="9137" sId="1" ref="A228:XFD228" action="insertRow"/>
  <rcc rId="9138" sId="1">
    <nc r="B228" t="inlineStr">
      <is>
        <t>04</t>
      </is>
    </nc>
  </rcc>
  <rcc rId="9139" sId="1">
    <nc r="C228" t="inlineStr">
      <is>
        <t>09</t>
      </is>
    </nc>
  </rcc>
  <rcc rId="9140" sId="1">
    <nc r="D228" t="inlineStr">
      <is>
        <t>04304 S21Д0</t>
      </is>
    </nc>
  </rcc>
  <rcc rId="9141" sId="1">
    <nc r="G228">
      <v>162122.6</v>
    </nc>
  </rcc>
  <rcc rId="9142" sId="1">
    <nc r="E228" t="inlineStr">
      <is>
        <t>540</t>
      </is>
    </nc>
  </rcc>
  <rcc rId="9143" sId="1">
    <nc r="A228" t="inlineStr">
      <is>
        <t>Иные межбюджетные трансферты</t>
      </is>
    </nc>
  </rcc>
  <rcc rId="9144" sId="1" numFmtId="4">
    <nc r="F228">
      <v>87144.68</v>
    </nc>
  </rcc>
  <rcc rId="9145" sId="1">
    <oc r="F226">
      <f>SUM(F227:F227)</f>
    </oc>
    <nc r="F226">
      <f>SUM(F227:F228)</f>
    </nc>
  </rcc>
  <rfmt sheetId="1" sqref="F227:F228">
    <dxf>
      <fill>
        <patternFill>
          <bgColor theme="0"/>
        </patternFill>
      </fill>
    </dxf>
  </rfmt>
  <rrc rId="9146" sId="1" ref="A233:XFD233" action="insertRow"/>
  <rcc rId="9147" sId="1">
    <oc r="D231" t="inlineStr">
      <is>
        <t>06050 L3720</t>
      </is>
    </oc>
    <nc r="D231" t="inlineStr">
      <is>
        <t>06050 L3727</t>
      </is>
    </nc>
  </rcc>
  <rcc rId="9148" sId="1">
    <oc r="D232" t="inlineStr">
      <is>
        <t>06050 L3720</t>
      </is>
    </oc>
    <nc r="D232" t="inlineStr">
      <is>
        <t>06050 L3727</t>
      </is>
    </nc>
  </rcc>
  <rfmt sheetId="1" sqref="A233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cc rId="9149" sId="1" odxf="1" dxf="1">
    <nc r="B23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150" sId="1" odxf="1" dxf="1">
    <nc r="C233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33" start="0" length="0">
    <dxf>
      <font>
        <i/>
        <name val="Times New Roman"/>
        <family val="1"/>
      </font>
    </dxf>
  </rfmt>
  <rfmt sheetId="1" sqref="E233" start="0" length="0">
    <dxf>
      <font>
        <i/>
        <name val="Times New Roman"/>
        <family val="1"/>
      </font>
    </dxf>
  </rfmt>
  <rfmt sheetId="1" sqref="F233" start="0" length="0">
    <dxf>
      <font>
        <i/>
        <name val="Times New Roman"/>
        <family val="1"/>
      </font>
    </dxf>
  </rfmt>
  <rcc rId="9151" sId="1">
    <oc r="E232" t="inlineStr">
      <is>
        <t>243</t>
      </is>
    </oc>
    <nc r="E232" t="inlineStr">
      <is>
        <t>540</t>
      </is>
    </nc>
  </rcc>
  <rcc rId="9152" sId="1" numFmtId="4">
    <oc r="F232">
      <f>146552.5+2990.87+3052</f>
    </oc>
    <nc r="F232">
      <v>7916.03</v>
    </nc>
  </rcc>
  <rcc rId="9153" sId="1" numFmtId="4">
    <oc r="F234">
      <f>7757.7+158.33</f>
    </oc>
    <nc r="F234">
      <v>169595.399</v>
    </nc>
  </rcc>
  <rcc rId="9154" sId="1">
    <nc r="F233">
      <f>F234</f>
    </nc>
  </rcc>
  <rcc rId="9155" sId="1">
    <oc r="F231">
      <f>SUM(F232:F233)</f>
    </oc>
    <nc r="F231">
      <f>F232</f>
    </nc>
  </rcc>
  <rcc rId="9156" sId="1">
    <oc r="F230">
      <f>F231</f>
    </oc>
    <nc r="F230">
      <f>F231+F233</f>
    </nc>
  </rcc>
  <rcc rId="9157" sId="1">
    <nc r="D233" t="inlineStr">
      <is>
        <t>06050 L3728</t>
      </is>
    </nc>
  </rcc>
  <rcc rId="9158" sId="1">
    <oc r="D234" t="inlineStr">
      <is>
        <t>06050 L3720</t>
      </is>
    </oc>
    <nc r="D234" t="inlineStr">
      <is>
        <t>06050 L3728</t>
      </is>
    </nc>
  </rcc>
  <rcc rId="9159" sId="1">
    <oc r="E234" t="inlineStr">
      <is>
        <t>540</t>
      </is>
    </oc>
    <nc r="E234" t="inlineStr">
      <is>
        <t>243</t>
      </is>
    </nc>
  </rcc>
  <rfmt sheetId="1" sqref="A231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9160" sId="1" odxf="1" dxf="1">
    <oc r="A234" t="inlineStr">
      <is>
        <t>Иные межбюджетные трансферты</t>
      </is>
    </oc>
    <nc r="A234" t="inlineStr">
      <is>
        <t>Закупка товаров, работ, услуг в целях капитального ремонта государственного (муниципального) имущества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9161" sId="1" odxf="1" dxf="1">
    <oc r="A232" t="inlineStr">
      <is>
        <t>Закупка товаров, работ, услуг в целях капитального ремонта государственного (муниципального) имущества</t>
      </is>
    </oc>
    <nc r="A23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9162" sId="1">
    <nc r="A233" t="inlineStr">
      <is>
        <t>Развитие транспортной инфраструктуры на сельских территориях (капитальный ремонт подъезда от автомобильной дороги Гусиноозерск-Петропавловка-Закаменск-граница с Монголией к п.Темник в Селенгинском районе Республика Бурятия)</t>
      </is>
    </nc>
  </rcc>
  <rcc rId="9163" sId="1" odxf="1" dxf="1">
    <oc r="A231" t="inlineStr">
      <is>
        <t>Развитие транспортной инфраструктуры на сельских территориях</t>
      </is>
    </oc>
    <nc r="A231" t="inlineStr">
      <is>
        <t>Развитие транспортной инфраструктуры на сельских территориях (ремонт автомобильной дороги по ул.Комсомольская  в г.Гусиноозерск Селенгинский район,  Республика Бурятия)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0" sId="1" ref="A151:XFD151" action="insertRow"/>
  <rfmt sheetId="1" sqref="A151" start="0" length="0">
    <dxf>
      <font>
        <i/>
        <color indexed="8"/>
        <name val="Times New Roman"/>
        <family val="1"/>
      </font>
      <alignment vertical="center"/>
    </dxf>
  </rfmt>
  <rcc rId="9841" sId="1" odxf="1" dxf="1">
    <nc r="B151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842" sId="1" odxf="1" dxf="1">
    <nc r="C151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151" start="0" length="0">
    <dxf>
      <font>
        <i/>
        <name val="Times New Roman"/>
        <family val="1"/>
      </font>
    </dxf>
  </rfmt>
  <rfmt sheetId="1" sqref="E151" start="0" length="0">
    <dxf>
      <font>
        <i/>
        <name val="Times New Roman"/>
        <family val="1"/>
      </font>
    </dxf>
  </rfmt>
  <rfmt sheetId="1" sqref="F151" start="0" length="0">
    <dxf>
      <font>
        <i/>
        <name val="Times New Roman"/>
        <family val="1"/>
      </font>
    </dxf>
  </rfmt>
  <rcc rId="9843" sId="1">
    <nc r="D151" t="inlineStr">
      <is>
        <t>99900 83200</t>
      </is>
    </nc>
  </rcc>
  <rcc rId="9844" sId="1">
    <nc r="F151">
      <f>F152</f>
    </nc>
  </rcc>
  <rfmt sheetId="1" sqref="A151">
    <dxf>
      <fill>
        <patternFill patternType="solid">
          <bgColor rgb="FFFFFF00"/>
        </patternFill>
      </fill>
    </dxf>
  </rfmt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151:F151" start="0" length="2147483647">
    <dxf>
      <font>
        <b/>
      </font>
    </dxf>
  </rfmt>
  <rfmt sheetId="1" sqref="A151:F151" start="0" length="2147483647">
    <dxf>
      <font>
        <b val="0"/>
      </font>
    </dxf>
  </rfmt>
  <rfmt sheetId="1" sqref="A151:F151" start="0" length="2147483647">
    <dxf>
      <font>
        <b/>
      </font>
    </dxf>
  </rfmt>
  <rfmt sheetId="1" sqref="A151:F151" start="0" length="2147483647">
    <dxf>
      <font>
        <i val="0"/>
      </font>
    </dxf>
  </rfmt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45" sId="1" ref="A149:XFD149" action="insertRow"/>
  <rm rId="9846" sheetId="1" source="A152:XFD152" destination="A149:XFD149" sourceSheetId="1">
    <rfmt sheetId="1" xfDxf="1" sqref="A149:XFD149" start="0" length="0">
      <dxf>
        <font>
          <name val="Times New Roman CYR"/>
          <family val="1"/>
        </font>
        <alignment wrapText="1"/>
      </dxf>
    </rfmt>
    <rfmt sheetId="1" sqref="A14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4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49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847" sId="1" ref="A152:XFD152" action="deleteRow">
    <rfmt sheetId="1" xfDxf="1" sqref="A152:XFD152" start="0" length="0">
      <dxf>
        <font>
          <name val="Times New Roman CYR"/>
          <family val="1"/>
        </font>
        <alignment wrapText="1"/>
      </dxf>
    </rfmt>
  </rrc>
  <rcc rId="9848" sId="1">
    <oc r="F149">
      <f>F152</f>
    </oc>
    <nc r="F149">
      <f>F150+F152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функцион.структура!$A$1:$F$636</formula>
    <oldFormula>функцион.структура!$A$1:$F$636</oldFormula>
  </rdn>
  <rdn rId="0" localSheetId="1" customView="1" name="Z_519080D0_14D4_455C_B695_47327DBB8058_.wvu.FilterData" hidden="1" oldHidden="1">
    <formula>функцион.структура!$A$13:$F$643</formula>
    <oldFormula>функцион.структура!$A$13:$F$643</oldFormula>
  </rdn>
  <rcv guid="{519080D0-14D4-455C-B695-47327DBB8058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1" sId="1">
    <oc r="F123">
      <f>F124+F127+F132+F138+F150+F157+F171+F143+F152+F166+F168</f>
    </oc>
    <nc r="F123">
      <f>F124+F127+F132+F138+F157+F171+F143+F166+F168+F149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2" sId="1" odxf="1" dxf="1">
    <nc r="A149" t="inlineStr">
      <is>
        <t>Расходы на обеспечение деятельности (оказание услуг) муниципальных учреждений</t>
      </is>
    </nc>
    <odxf>
      <font>
        <color indexed="8"/>
        <name val="Times New Roman"/>
        <family val="1"/>
      </font>
      <fill>
        <patternFill>
          <bgColor rgb="FFFFFF00"/>
        </patternFill>
      </fill>
      <alignment vertical="center"/>
    </odxf>
    <ndxf>
      <font>
        <color indexed="8"/>
        <name val="Times New Roman"/>
        <family val="1"/>
      </font>
      <fill>
        <patternFill>
          <bgColor indexed="9"/>
        </patternFill>
      </fill>
      <alignment vertical="top"/>
    </ndxf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859" sId="1" numFmtId="4">
    <oc r="F45">
      <v>9164.2000000000007</v>
    </oc>
    <nc r="F45">
      <v>9157.5</v>
    </nc>
  </rcc>
  <rcc rId="9860" sId="1" numFmtId="4">
    <oc r="F46">
      <v>2770.2</v>
    </oc>
    <nc r="F46">
      <v>2765.3</v>
    </nc>
  </rcc>
  <rrc rId="9861" sId="1" ref="A50:XFD52" action="insertRow"/>
  <rcc rId="9862" sId="1" odxf="1" dxf="1">
    <nc r="A50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9863" sId="1" odxf="1" dxf="1">
    <nc r="B50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50" start="0" length="0">
    <dxf>
      <font>
        <i/>
        <name val="Times New Roman"/>
        <family val="1"/>
      </font>
    </dxf>
  </rfmt>
  <rcc rId="9864" sId="1" odxf="1" dxf="1">
    <nc r="D50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0" start="0" length="0">
    <dxf>
      <font>
        <b/>
        <name val="Times New Roman"/>
        <family val="1"/>
      </font>
    </dxf>
  </rfmt>
  <rfmt sheetId="1" sqref="F5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50" start="0" length="0">
    <dxf>
      <font>
        <i/>
        <name val="Times New Roman CYR"/>
        <family val="1"/>
      </font>
    </dxf>
  </rfmt>
  <rfmt sheetId="1" sqref="H50" start="0" length="0">
    <dxf>
      <font>
        <i/>
        <name val="Times New Roman CYR"/>
        <family val="1"/>
      </font>
    </dxf>
  </rfmt>
  <rfmt sheetId="1" sqref="A50:XFD50" start="0" length="0">
    <dxf>
      <font>
        <i/>
        <name val="Times New Roman CYR"/>
        <family val="1"/>
      </font>
    </dxf>
  </rfmt>
  <rfmt sheetId="1" sqref="A51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9865" sId="1">
    <nc r="B51" t="inlineStr">
      <is>
        <t>01</t>
      </is>
    </nc>
  </rcc>
  <rcc rId="9866" sId="1">
    <nc r="D51" t="inlineStr">
      <is>
        <t>99900 S2160</t>
      </is>
    </nc>
  </rcc>
  <rfmt sheetId="1" sqref="F51" start="0" length="0">
    <dxf>
      <fill>
        <patternFill patternType="none">
          <bgColor indexed="65"/>
        </patternFill>
      </fill>
    </dxf>
  </rfmt>
  <rfmt sheetId="1" sqref="A52" start="0" length="0">
    <dxf>
      <border outline="0">
        <left style="thin">
          <color indexed="64"/>
        </left>
      </border>
    </dxf>
  </rfmt>
  <rcc rId="9867" sId="1">
    <nc r="B52" t="inlineStr">
      <is>
        <t>01</t>
      </is>
    </nc>
  </rcc>
  <rcc rId="9868" sId="1">
    <nc r="D52" t="inlineStr">
      <is>
        <t>99900 S2160</t>
      </is>
    </nc>
  </rcc>
  <rfmt sheetId="1" sqref="F52" start="0" length="0">
    <dxf>
      <fill>
        <patternFill patternType="none">
          <bgColor indexed="65"/>
        </patternFill>
      </fill>
    </dxf>
  </rfmt>
  <rcc rId="9869" sId="1">
    <nc r="C50" t="inlineStr">
      <is>
        <t>04</t>
      </is>
    </nc>
  </rcc>
  <rcc rId="9870" sId="1">
    <nc r="C51" t="inlineStr">
      <is>
        <t>04</t>
      </is>
    </nc>
  </rcc>
  <rcc rId="9871" sId="1">
    <nc r="C52" t="inlineStr">
      <is>
        <t>04</t>
      </is>
    </nc>
  </rcc>
  <rcc rId="9872" sId="1">
    <nc r="E51" t="inlineStr">
      <is>
        <t>121</t>
      </is>
    </nc>
  </rcc>
  <rcc rId="9873" sId="1">
    <nc r="E52" t="inlineStr">
      <is>
        <t>129</t>
      </is>
    </nc>
  </rcc>
  <rcc rId="9874" sId="1" odxf="1" dxf="1">
    <nc r="A51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9875" sId="1">
    <nc r="A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9876" sId="1" numFmtId="4">
    <nc r="F51">
      <v>3259.6618199999998</v>
    </nc>
  </rcc>
  <rcc rId="9877" sId="1" numFmtId="4">
    <nc r="F52">
      <v>1254.8735099999999</v>
    </nc>
  </rcc>
  <rcc rId="9878" sId="1">
    <nc r="F50">
      <f>SUM(F51:F52)</f>
    </nc>
  </rcc>
  <rcc rId="9879" sId="1">
    <oc r="F42">
      <f>F43</f>
    </oc>
    <nc r="F42">
      <f>F43+F50</f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880" sId="1" ref="A58:XFD61" action="insertRow"/>
  <rcc rId="9881" sId="1" odxf="1" dxf="1">
    <nc r="A58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9882" sId="1" odxf="1" dxf="1">
    <nc r="B58" t="inlineStr">
      <is>
        <t>01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3" sId="1" odxf="1" dxf="1">
    <nc r="C58" t="inlineStr">
      <is>
        <t>06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884" sId="1" odxf="1" dxf="1">
    <nc r="D58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8" start="0" length="0">
    <dxf>
      <fill>
        <patternFill patternType="none">
          <bgColor indexed="65"/>
        </patternFill>
      </fill>
    </dxf>
  </rfmt>
  <rcc rId="9885" sId="1" odxf="1" dxf="1">
    <nc r="F58">
      <f>F59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9886" sId="1" odxf="1" dxf="1">
    <nc r="A59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87" sId="1" odxf="1" dxf="1">
    <nc r="B59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8" sId="1" odxf="1" dxf="1">
    <nc r="C59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89" sId="1" odxf="1" dxf="1">
    <nc r="D59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0" sId="1" odxf="1" dxf="1">
    <nc r="F59">
      <f>F60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9891" sId="1" odxf="1" dxf="1">
    <nc r="A60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9892" sId="1" odxf="1" dxf="1">
    <nc r="B60" t="inlineStr">
      <is>
        <t>01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3" sId="1" odxf="1" dxf="1">
    <nc r="C60" t="inlineStr">
      <is>
        <t>06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894" sId="1" odxf="1" dxf="1">
    <nc r="D60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6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895" sId="1" odxf="1" dxf="1">
    <nc r="F60">
      <f>F61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60" start="0" length="0">
    <dxf>
      <font>
        <i/>
        <name val="Times New Roman CYR"/>
        <family val="1"/>
      </font>
    </dxf>
  </rfmt>
  <rfmt sheetId="1" sqref="H60" start="0" length="0">
    <dxf>
      <font>
        <i/>
        <name val="Times New Roman CYR"/>
        <family val="1"/>
      </font>
      <numFmt numFmtId="165" formatCode="0.00000"/>
    </dxf>
  </rfmt>
  <rfmt sheetId="1" sqref="I60" start="0" length="0">
    <dxf>
      <font>
        <i/>
        <name val="Times New Roman CYR"/>
        <family val="1"/>
      </font>
    </dxf>
  </rfmt>
  <rfmt sheetId="1" sqref="J60" start="0" length="0">
    <dxf>
      <font>
        <i/>
        <name val="Times New Roman CYR"/>
        <family val="1"/>
      </font>
    </dxf>
  </rfmt>
  <rfmt sheetId="1" sqref="K60" start="0" length="0">
    <dxf>
      <font>
        <i/>
        <name val="Times New Roman CYR"/>
        <family val="1"/>
      </font>
    </dxf>
  </rfmt>
  <rfmt sheetId="1" sqref="L60" start="0" length="0">
    <dxf>
      <font>
        <i/>
        <name val="Times New Roman CYR"/>
        <family val="1"/>
      </font>
    </dxf>
  </rfmt>
  <rfmt sheetId="1" sqref="M60" start="0" length="0">
    <dxf>
      <font>
        <i/>
        <name val="Times New Roman CYR"/>
        <family val="1"/>
      </font>
    </dxf>
  </rfmt>
  <rfmt sheetId="1" sqref="N60" start="0" length="0">
    <dxf>
      <font>
        <i/>
        <name val="Times New Roman CYR"/>
        <family val="1"/>
      </font>
    </dxf>
  </rfmt>
  <rfmt sheetId="1" sqref="O60" start="0" length="0">
    <dxf>
      <font>
        <i/>
        <name val="Times New Roman CYR"/>
        <family val="1"/>
      </font>
    </dxf>
  </rfmt>
  <rfmt sheetId="1" sqref="P60" start="0" length="0">
    <dxf>
      <font>
        <i/>
        <name val="Times New Roman CYR"/>
        <family val="1"/>
      </font>
    </dxf>
  </rfmt>
  <rfmt sheetId="1" sqref="A60:XFD60" start="0" length="0">
    <dxf>
      <font>
        <i/>
        <name val="Times New Roman CYR"/>
        <family val="1"/>
      </font>
    </dxf>
  </rfmt>
  <rcc rId="9896" sId="1" odxf="1" dxf="1">
    <nc r="A61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9897" sId="1" odxf="1" dxf="1">
    <nc r="B61" t="inlineStr">
      <is>
        <t>01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8" sId="1" odxf="1" dxf="1">
    <nc r="C61" t="inlineStr">
      <is>
        <t>06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899" sId="1" odxf="1" dxf="1">
    <nc r="D61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00" sId="1" odxf="1" dxf="1">
    <nc r="E61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61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9901" sId="1" numFmtId="4">
    <nc r="F61">
      <v>20</v>
    </nc>
  </rcc>
  <rcc rId="9902" sId="1">
    <oc r="F57">
      <f>F62+F71</f>
    </oc>
    <nc r="F57">
      <f>F62+F71+F58</f>
    </nc>
  </rcc>
  <rcc rId="9903" sId="1" numFmtId="4">
    <oc r="F66">
      <v>5373.7</v>
    </oc>
    <nc r="F66">
      <v>6095.4</v>
    </nc>
  </rcc>
  <rcc rId="9904" sId="1" numFmtId="4">
    <oc r="F68">
      <v>1622.8</v>
    </oc>
    <nc r="F68">
      <v>1840.8</v>
    </nc>
  </rcc>
  <rcc rId="9905" sId="1" numFmtId="4">
    <oc r="F81">
      <v>422.5</v>
    </oc>
    <nc r="F81">
      <v>402.5</v>
    </nc>
  </rcc>
  <rcc rId="9906" sId="1" numFmtId="4">
    <oc r="F89">
      <f>211+211</f>
    </oc>
    <nc r="F89">
      <v>242</v>
    </nc>
  </rcc>
  <rrc rId="9907" sId="1" ref="A90:XFD90" action="insertRow"/>
  <rcc rId="9908" sId="1">
    <nc r="B90" t="inlineStr">
      <is>
        <t>01</t>
      </is>
    </nc>
  </rcc>
  <rcc rId="9909" sId="1">
    <nc r="C90" t="inlineStr">
      <is>
        <t>13</t>
      </is>
    </nc>
  </rcc>
  <rcc rId="9910" sId="1">
    <nc r="D90" t="inlineStr">
      <is>
        <t>01002 S2870</t>
      </is>
    </nc>
  </rcc>
  <rcc rId="9911" sId="1">
    <nc r="E90" t="inlineStr">
      <is>
        <t>540</t>
      </is>
    </nc>
  </rcc>
  <rcc rId="9912" sId="1" numFmtId="4">
    <nc r="F90">
      <v>110</v>
    </nc>
  </rcc>
  <rcc rId="9913" sId="1">
    <oc r="F88">
      <f>SUM(F89:F89)</f>
    </oc>
    <nc r="F88">
      <f>SUM(F89:F90)</f>
    </nc>
  </rcc>
  <rcc rId="9914" sId="1" odxf="1" dxf="1">
    <nc r="A90" t="inlineStr">
      <is>
        <t>Иные межбюджетные трансферты</t>
      </is>
    </nc>
    <ndxf>
      <alignment vertical="center"/>
    </ndxf>
  </rcc>
  <rcc rId="9915" sId="1" numFmtId="4">
    <oc r="F117">
      <v>587.30038999999999</v>
    </oc>
    <nc r="F117">
      <v>580</v>
    </nc>
  </rcc>
  <rcc rId="9916" sId="1" numFmtId="4">
    <oc r="F134">
      <v>390.62</v>
    </oc>
    <nc r="F134"/>
  </rcc>
  <rrc rId="9917" sId="1" ref="A131:XFD131" action="deleteRow">
    <undo index="65535" exp="ref" v="1" dr="F131" r="F82" sId="1"/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Муниципальная программа "Охрана окружающей среды в муниципальном образовании "Селенгинский район" на 2023-2027годы"</t>
        </is>
      </nc>
      <ndxf>
        <font>
          <b/>
          <name val="Times New Roman"/>
          <family val="1"/>
        </font>
      </ndxf>
    </rcc>
    <rcc rId="0" sId="1" dxf="1">
      <nc r="B131" t="inlineStr">
        <is>
          <t>01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8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Основное мероприятие "Проведение мониторинга несанкционированных свалок"</t>
        </is>
      </nc>
      <ndxf>
        <font>
          <i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19" sId="1" ref="A131:XFD131" action="deleteRow">
    <rfmt sheetId="1" xfDxf="1" sqref="A131:XFD131" start="0" length="0">
      <dxf>
        <font>
          <i/>
          <name val="Times New Roman CYR"/>
          <family val="1"/>
        </font>
        <alignment wrapText="1"/>
      </dxf>
    </rfmt>
    <rcc rId="0" sId="1" dxf="1">
      <nc r="A131" t="inlineStr">
        <is>
          <t>Прочие мероприятия , связанные с выполнением обязательств ОМСУ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13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131">
        <f>F132</f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20" sId="1" ref="A131:XFD131" action="deleteRow">
    <rfmt sheetId="1" xfDxf="1" sqref="A131:XFD131" start="0" length="0">
      <dxf>
        <font>
          <name val="Times New Roman CYR"/>
          <family val="1"/>
        </font>
        <alignment wrapText="1"/>
      </dxf>
    </rfmt>
    <rcc rId="0" sId="1" dxf="1">
      <nc r="A13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1" t="inlineStr">
        <is>
          <t>13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1" t="inlineStr">
        <is>
          <t>25001 82900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13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921" sId="1">
    <oc r="F82">
      <f>F83+F105+F118+F123+F127+F131+F101+#REF!</f>
    </oc>
    <nc r="F82">
      <f>F83+F105+F118+F123+F127+F131+F101</f>
    </nc>
  </rcc>
  <rcc rId="9922" sId="1" numFmtId="4">
    <oc r="F136">
      <v>193.22880000000001</v>
    </oc>
    <nc r="F136">
      <v>229.02879999999999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23" sId="1" numFmtId="4">
    <oc r="F137">
      <v>58.371200000000002</v>
    </oc>
    <nc r="F137">
      <v>69.171199999999999</v>
    </nc>
  </rcc>
  <rcc rId="9924" sId="1" numFmtId="4">
    <oc r="F141">
      <v>501.3</v>
    </oc>
    <nc r="F141">
      <v>603.79999999999995</v>
    </nc>
  </rcc>
  <rcc rId="9925" sId="1" numFmtId="4">
    <oc r="F143">
      <v>151.30000000000001</v>
    </oc>
    <nc r="F143">
      <v>182.2</v>
    </nc>
  </rcc>
  <rcc rId="9926" sId="1" numFmtId="4">
    <oc r="F147">
      <v>358.9</v>
    </oc>
    <nc r="F147">
      <v>425.4</v>
    </nc>
  </rcc>
  <rcc rId="9927" sId="1" numFmtId="4">
    <oc r="F148">
      <v>108.39</v>
    </oc>
    <nc r="F148">
      <v>128.38999999999999</v>
    </nc>
  </rcc>
  <rcc rId="9928" sId="1" numFmtId="4">
    <oc r="F149">
      <v>12</v>
    </oc>
    <nc r="F149">
      <v>22</v>
    </nc>
  </rcc>
  <rcc rId="9929" sId="1" numFmtId="4">
    <oc r="F150">
      <v>34.21</v>
    </oc>
    <nc r="F150">
      <v>24.21</v>
    </nc>
  </rcc>
  <rcc rId="9930" sId="1" numFmtId="4">
    <oc r="F153">
      <f>432.50844+105.6</f>
    </oc>
    <nc r="F153">
      <v>900.84622999999999</v>
    </nc>
  </rcc>
  <rcc rId="9931" sId="1" numFmtId="4">
    <oc r="F155">
      <v>12.84247</v>
    </oc>
    <nc r="F155">
      <v>11.896100000000001</v>
    </nc>
  </rcc>
  <rcc rId="9932" sId="1" numFmtId="4">
    <oc r="F159">
      <v>2256.1062499999998</v>
    </oc>
    <nc r="F159">
      <v>2376.1062499999998</v>
    </nc>
  </rcc>
  <rcc rId="9933" sId="1" numFmtId="4">
    <oc r="F167">
      <v>10787.2</v>
    </oc>
    <nc r="F167">
      <v>10683.093000000001</v>
    </nc>
  </rcc>
  <rcc rId="9934" sId="1" numFmtId="4">
    <oc r="F168">
      <v>338.15800000000002</v>
    </oc>
    <nc r="F168">
      <v>472.29500000000002</v>
    </nc>
  </rcc>
  <rcc rId="9935" sId="1" numFmtId="4">
    <oc r="F169">
      <v>3257.7</v>
    </oc>
    <nc r="F169">
      <v>3226.26</v>
    </nc>
  </rcc>
  <rcc rId="9936" sId="1" numFmtId="4">
    <oc r="F171">
      <v>8094.4446600000001</v>
    </oc>
    <nc r="F171">
      <v>8272.0032200000005</v>
    </nc>
  </rcc>
  <rrc rId="9937" sId="1" ref="A173:XFD173" action="insertRow"/>
  <rcc rId="9938" sId="1">
    <nc r="B173" t="inlineStr">
      <is>
        <t>01</t>
      </is>
    </nc>
  </rcc>
  <rcc rId="9939" sId="1">
    <nc r="C173" t="inlineStr">
      <is>
        <t>13</t>
      </is>
    </nc>
  </rcc>
  <rcc rId="9940" sId="1">
    <nc r="D173" t="inlineStr">
      <is>
        <t>99900 83590</t>
      </is>
    </nc>
  </rcc>
  <rcc rId="9941" sId="1">
    <nc r="E173" t="inlineStr">
      <is>
        <t>831</t>
      </is>
    </nc>
  </rcc>
  <rcc rId="9942" sId="1" numFmtId="4">
    <nc r="F173">
      <v>4.2114000000000003</v>
    </nc>
  </rcc>
  <rrc rId="9943" sId="1" ref="A174:XFD174" action="insertRow"/>
  <rcc rId="9944" sId="1">
    <nc r="B174" t="inlineStr">
      <is>
        <t>01</t>
      </is>
    </nc>
  </rcc>
  <rcc rId="9945" sId="1">
    <nc r="C174" t="inlineStr">
      <is>
        <t>13</t>
      </is>
    </nc>
  </rcc>
  <rcc rId="9946" sId="1">
    <nc r="D174" t="inlineStr">
      <is>
        <t>99900 83590</t>
      </is>
    </nc>
  </rcc>
  <rcc rId="9947" sId="1">
    <nc r="E174" t="inlineStr">
      <is>
        <t>851</t>
      </is>
    </nc>
  </rcc>
  <rcc rId="9948" sId="1">
    <nc r="A173" t="inlineStr">
      <is>
    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 либо должностных лиц этих органов, а также в результате деятельности казенных учреждений</t>
      </is>
    </nc>
  </rcc>
  <rcc rId="9949" sId="1" numFmtId="4">
    <nc r="F174">
      <v>2.9</v>
    </nc>
  </rcc>
  <rcc rId="9950" sId="1" numFmtId="4">
    <oc r="F175">
      <v>50</v>
    </oc>
    <nc r="F175">
      <v>47.1</v>
    </nc>
  </rcc>
  <rcc rId="9951" sId="1">
    <oc r="F166">
      <f>SUM(F167:F175)</f>
    </oc>
    <nc r="F166">
      <f>SUM(F167:F175)</f>
    </nc>
  </rcc>
  <rcc rId="9952" sId="1" xfDxf="1" dxf="1">
    <oc r="A48" t="inlineStr">
      <is>
        <t>Закупка товаров, работ и услуг в сфере информационно-коммуникационных технологий</t>
      </is>
    </oc>
    <nc r="A48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3" sId="1" xfDxf="1" dxf="1">
    <nc r="A174" t="inlineStr">
      <is>
        <t>Уплата налога на имущество организаций и земельного налога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9954" sId="1" numFmtId="4">
    <oc r="F177">
      <v>67.5</v>
    </oc>
    <nc r="F177">
      <v>87.5</v>
    </nc>
  </rcc>
  <rcc rId="9955" sId="1" numFmtId="4">
    <oc r="F179">
      <v>3072.2</v>
    </oc>
    <nc r="F179">
      <v>3740.4705399999998</v>
    </nc>
  </rcc>
  <rcc rId="9956" sId="1" numFmtId="4">
    <oc r="F180">
      <v>927.8</v>
    </oc>
    <nc r="F180">
      <v>1415.27692</v>
    </nc>
  </rcc>
  <rcc rId="9957" sId="1" numFmtId="4">
    <oc r="F182">
      <v>9784.5720000000001</v>
    </oc>
    <nc r="F182">
      <v>7536.5206200000002</v>
    </nc>
  </rcc>
  <rrc rId="9958" sId="1" ref="A183:XFD183" action="insertRow"/>
  <rcc rId="9959" sId="1">
    <nc r="B183" t="inlineStr">
      <is>
        <t>01</t>
      </is>
    </nc>
  </rcc>
  <rcc rId="9960" sId="1">
    <nc r="C183" t="inlineStr">
      <is>
        <t>13</t>
      </is>
    </nc>
  </rcc>
  <rcc rId="9961" sId="1">
    <nc r="D183" t="inlineStr">
      <is>
        <t>99900 S2980</t>
      </is>
    </nc>
  </rcc>
  <rcc rId="9962" sId="1">
    <nc r="E183" t="inlineStr">
      <is>
        <t>244</t>
      </is>
    </nc>
  </rcc>
  <rcc rId="9963" sId="1" numFmtId="4">
    <nc r="F183">
      <v>2197.5</v>
    </nc>
  </rcc>
  <rcc rId="9964" sId="1">
    <oc r="F181">
      <f>F182</f>
    </oc>
    <nc r="F181">
      <f>F182+F183</f>
    </nc>
  </rcc>
  <rcc rId="9965" sId="1" odxf="1" dxf="1">
    <nc r="A183" t="inlineStr">
      <is>
        <t>Прочая закупка товаров, работ и услуг для обеспечения государственных (муниципальных) нужд</t>
      </is>
    </nc>
    <ndxf>
      <fill>
        <patternFill patternType="solid"/>
      </fill>
    </ndxf>
  </rcc>
  <rrc rId="9966" sId="1" ref="A195:XFD198" action="insertRow"/>
  <rfmt sheetId="1" sqref="A195" start="0" length="0">
    <dxf>
      <fill>
        <patternFill patternType="none">
          <bgColor indexed="65"/>
        </patternFill>
      </fill>
      <alignment horizontal="general" vertical="top"/>
    </dxf>
  </rfmt>
  <rcc rId="9967" sId="1" odxf="1" dxf="1">
    <nc r="B195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9968" sId="1" odxf="1" dxf="1">
    <nc r="C195" t="inlineStr">
      <is>
        <t>05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D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E195" start="0" length="0">
    <dxf>
      <numFmt numFmtId="30" formatCode="@"/>
      <fill>
        <patternFill patternType="none">
          <bgColor indexed="65"/>
        </patternFill>
      </fill>
      <alignment horizontal="center"/>
    </dxf>
  </rfmt>
  <rfmt sheetId="1" sqref="F195" start="0" length="0">
    <dxf>
      <fill>
        <patternFill patternType="none">
          <bgColor indexed="65"/>
        </patternFill>
      </fill>
    </dxf>
  </rfmt>
  <rfmt sheetId="1" sqref="A196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69" sId="1" odxf="1" dxf="1">
    <nc r="B196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0" sId="1" odxf="1" dxf="1">
    <nc r="C196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6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1" sId="1" odxf="1" dxf="1">
    <nc r="F196">
      <f>F197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A19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9972" sId="1" odxf="1" dxf="1">
    <nc r="B197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3" sId="1" odxf="1" dxf="1">
    <nc r="C197" t="inlineStr">
      <is>
        <t>05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D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fmt sheetId="1" sqref="E197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4" sId="1" odxf="1" dxf="1">
    <nc r="F197">
      <f>F198</f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9975" sId="1" odxf="1" dxf="1">
    <nc r="A198" t="inlineStr">
      <is>
        <t>Прочая закупка товаров, работ и услуг для обеспечения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976" sId="1" odxf="1" dxf="1">
    <nc r="B198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977" sId="1" odxf="1" dxf="1">
    <nc r="C198" t="inlineStr">
      <is>
        <t>05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D198" start="0" length="0">
    <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9978" sId="1" odxf="1" dxf="1">
    <nc r="E198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198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9979" sId="1">
    <nc r="D195" t="inlineStr">
      <is>
        <t>04000 00000</t>
      </is>
    </nc>
  </rcc>
  <rcc rId="9980" sId="1" odxf="1" dxf="1">
    <nc r="D196" t="inlineStr">
      <is>
        <t>04100 00000</t>
      </is>
    </nc>
    <ndxf>
      <font>
        <b/>
        <name val="Times New Roman"/>
        <family val="1"/>
      </font>
    </ndxf>
  </rcc>
  <rcc rId="9981" sId="1">
    <nc r="A195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9982" sId="1" odxf="1" dxf="1">
    <nc r="A196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ndxf>
      <font>
        <b/>
        <name val="Times New Roman"/>
        <family val="1"/>
      </font>
    </ndxf>
  </rcc>
  <rfmt sheetId="1" sqref="A196:XFD196" start="0" length="2147483647">
    <dxf>
      <font>
        <i val="0"/>
      </font>
    </dxf>
  </rfmt>
  <rfmt sheetId="1" sqref="A196:XFD196" start="0" length="2147483647">
    <dxf>
      <font>
        <i/>
      </font>
    </dxf>
  </rfmt>
  <rfmt sheetId="1" sqref="A196:XFD196" start="0" length="2147483647">
    <dxf>
      <font>
        <b val="0"/>
      </font>
    </dxf>
  </rfmt>
  <rfmt sheetId="1" sqref="A196:XFD196" start="0" length="2147483647">
    <dxf>
      <font>
        <b/>
      </font>
    </dxf>
  </rfmt>
  <rrc rId="9983" sId="1" ref="A197:XFD197" action="insertRow"/>
  <rcc rId="9984" sId="1" odxf="1" dxf="1">
    <nc r="A197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font>
        <b/>
        <name val="Times New Roman"/>
        <family val="1"/>
      </font>
      <alignment vertical="top"/>
    </odxf>
    <ndxf>
      <font>
        <b val="0"/>
        <name val="Times New Roman"/>
        <family val="1"/>
      </font>
      <alignment vertical="center"/>
    </ndxf>
  </rcc>
  <rfmt sheetId="1" sqref="B197" start="0" length="0">
    <dxf>
      <font>
        <b val="0"/>
        <name val="Times New Roman"/>
        <family val="1"/>
      </font>
    </dxf>
  </rfmt>
  <rfmt sheetId="1" sqref="C197" start="0" length="0">
    <dxf>
      <font>
        <b val="0"/>
        <name val="Times New Roman"/>
        <family val="1"/>
      </font>
    </dxf>
  </rfmt>
  <rcc rId="9985" sId="1" odxf="1" dxf="1">
    <nc r="D197" t="inlineStr">
      <is>
        <t>04103 00000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197" start="0" length="0">
    <dxf>
      <font>
        <b val="0"/>
        <name val="Times New Roman"/>
        <family val="1"/>
      </font>
    </dxf>
  </rfmt>
  <rcc rId="9986" sId="1" odxf="1" dxf="1">
    <nc r="F197">
      <f>F198</f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G197" start="0" length="0">
    <dxf>
      <font>
        <b val="0"/>
        <i val="0"/>
        <name val="Times New Roman CYR"/>
        <family val="1"/>
      </font>
    </dxf>
  </rfmt>
  <rfmt sheetId="1" sqref="H197" start="0" length="0">
    <dxf>
      <font>
        <b val="0"/>
        <i val="0"/>
        <name val="Times New Roman CYR"/>
        <family val="1"/>
      </font>
    </dxf>
  </rfmt>
  <rfmt sheetId="1" sqref="I197" start="0" length="0">
    <dxf>
      <font>
        <b val="0"/>
        <i val="0"/>
        <name val="Times New Roman CYR"/>
        <family val="1"/>
      </font>
    </dxf>
  </rfmt>
  <rfmt sheetId="1" sqref="J197" start="0" length="0">
    <dxf>
      <font>
        <b val="0"/>
        <i val="0"/>
        <name val="Times New Roman CYR"/>
        <family val="1"/>
      </font>
    </dxf>
  </rfmt>
  <rfmt sheetId="1" sqref="K197" start="0" length="0">
    <dxf>
      <font>
        <b val="0"/>
        <i val="0"/>
        <name val="Times New Roman CYR"/>
        <family val="1"/>
      </font>
    </dxf>
  </rfmt>
  <rfmt sheetId="1" sqref="L197" start="0" length="0">
    <dxf>
      <font>
        <b val="0"/>
        <i val="0"/>
        <name val="Times New Roman CYR"/>
        <family val="1"/>
      </font>
    </dxf>
  </rfmt>
  <rfmt sheetId="1" sqref="M197" start="0" length="0">
    <dxf>
      <font>
        <b val="0"/>
        <i val="0"/>
        <name val="Times New Roman CYR"/>
        <family val="1"/>
      </font>
    </dxf>
  </rfmt>
  <rfmt sheetId="1" sqref="N197" start="0" length="0">
    <dxf>
      <font>
        <b val="0"/>
        <i val="0"/>
        <name val="Times New Roman CYR"/>
        <family val="1"/>
      </font>
    </dxf>
  </rfmt>
  <rfmt sheetId="1" sqref="O197" start="0" length="0">
    <dxf>
      <font>
        <b val="0"/>
        <i val="0"/>
        <name val="Times New Roman CYR"/>
        <family val="1"/>
      </font>
    </dxf>
  </rfmt>
  <rfmt sheetId="1" sqref="P197" start="0" length="0">
    <dxf>
      <font>
        <b val="0"/>
        <i val="0"/>
        <name val="Times New Roman CYR"/>
        <family val="1"/>
      </font>
    </dxf>
  </rfmt>
  <rfmt sheetId="1" sqref="A197:XFD197" start="0" length="0">
    <dxf>
      <font>
        <b val="0"/>
        <i val="0"/>
        <name val="Times New Roman CYR"/>
        <family val="1"/>
      </font>
    </dxf>
  </rfmt>
  <rcc rId="9987" sId="1">
    <nc r="B197" t="inlineStr">
      <is>
        <t>04</t>
      </is>
    </nc>
  </rcc>
  <rcc rId="9988" sId="1">
    <nc r="C197" t="inlineStr">
      <is>
        <t>05</t>
      </is>
    </nc>
  </rcc>
  <rcc rId="9989" sId="1">
    <nc r="D198" t="inlineStr">
      <is>
        <t>04103 L5990</t>
      </is>
    </nc>
  </rcc>
  <rcc rId="9990" sId="1" odxf="1" dxf="1">
    <nc r="D199" t="inlineStr">
      <is>
        <t>04103 L5990</t>
      </is>
    </nc>
    <ndxf>
      <font>
        <i/>
        <name val="Times New Roman"/>
        <family val="1"/>
      </font>
    </ndxf>
  </rcc>
  <rcc rId="9991" sId="1" numFmtId="4">
    <nc r="F199">
      <v>243.34640999999999</v>
    </nc>
  </rcc>
  <rcc rId="9992" sId="1">
    <nc r="F195">
      <f>F196</f>
    </nc>
  </rcc>
  <rcc rId="9993" sId="1">
    <oc r="F194">
      <f>F200+F207</f>
    </oc>
    <nc r="F194">
      <f>F200+F207+F195</f>
    </nc>
  </rcc>
  <rcc rId="9994" sId="1" xfDxf="1" dxf="1">
    <nc r="A198" t="inlineStr">
      <is>
        <t>Подготовка проектов межевания земельных участков и на проведение кадастровых работ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D199" start="0" length="2147483647">
    <dxf>
      <font>
        <i val="0"/>
      </font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функцион.структура!$A$5:$F$652</formula>
    <oldFormula>функцион.структура!$A$5:$F$652</oldFormula>
  </rdn>
  <rdn rId="0" localSheetId="1" customView="1" name="Z_519080D0_14D4_455C_B695_47327DBB8058_.wvu.FilterData" hidden="1" oldHidden="1">
    <formula>функцион.структура!$A$17:$F$659</formula>
    <oldFormula>функцион.структура!$A$17:$F$659</oldFormula>
  </rdn>
  <rcv guid="{519080D0-14D4-455C-B695-47327DBB8058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7" sId="1">
    <oc r="A255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oc>
    <nc r="A255" t="inlineStr">
      <is>
        <t>Организация и проведение событийного тематического мероприятия "Фестиваль семейного туризма и вкусной еды «Щучка fest – 2024!»</t>
      </is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998" sId="1" numFmtId="4">
    <oc r="F323">
      <v>19765.198329999999</v>
    </oc>
    <nc r="F323">
      <v>20195.818329999998</v>
    </nc>
  </rcc>
  <rcc rId="9999" sId="1" numFmtId="4">
    <oc r="F326">
      <v>240</v>
    </oc>
    <nc r="F326">
      <v>200</v>
    </nc>
  </rcc>
  <rcc rId="10000" sId="1" numFmtId="4">
    <oc r="F350">
      <v>96043.6</v>
    </oc>
    <nc r="F350">
      <v>97437.41721</v>
    </nc>
  </rcc>
  <rcc rId="10001" sId="1" numFmtId="4">
    <oc r="F390">
      <v>10764.9</v>
    </oc>
    <nc r="F390">
      <v>12264.9</v>
    </nc>
  </rcc>
  <rcc rId="10002" sId="1" numFmtId="4">
    <oc r="F392">
      <v>1500</v>
    </oc>
    <nc r="F392">
      <v>437.5</v>
    </nc>
  </rcc>
  <rcc rId="10003" sId="1" numFmtId="4">
    <oc r="F399">
      <v>3910.884</v>
    </oc>
    <nc r="F399">
      <v>3971.1840000000002</v>
    </nc>
  </rcc>
  <rcc rId="10004" sId="1" numFmtId="4">
    <oc r="F406">
      <v>7360.3</v>
    </oc>
    <nc r="F406">
      <v>7300</v>
    </nc>
  </rcc>
  <rcc rId="10005" sId="1" numFmtId="4">
    <oc r="F407">
      <v>14200</v>
    </oc>
    <nc r="F407">
      <v>12200</v>
    </nc>
  </rcc>
  <rcc rId="10006" sId="1" numFmtId="4">
    <oc r="F423">
      <v>1710.8</v>
    </oc>
    <nc r="F423">
      <v>1685.1095</v>
    </nc>
  </rcc>
  <rcc rId="10007" sId="1" numFmtId="4">
    <oc r="F425">
      <f>10645.5+3627</f>
    </oc>
    <nc r="F425">
      <v>14298.190500000001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164" sId="1" ref="A236:XFD240" action="insertRow"/>
  <rfmt sheetId="1" sqref="A236" start="0" length="0">
    <dxf>
      <fill>
        <patternFill patternType="none">
          <bgColor indexed="65"/>
        </patternFill>
      </fill>
      <alignment horizontal="general" vertical="top"/>
    </dxf>
  </rfmt>
  <rfmt sheetId="1" sqref="B236" start="0" length="0">
    <dxf>
      <fill>
        <patternFill patternType="none">
          <bgColor indexed="65"/>
        </patternFill>
      </fill>
    </dxf>
  </rfmt>
  <rfmt sheetId="1" sqref="C236" start="0" length="0">
    <dxf>
      <fill>
        <patternFill patternType="none">
          <bgColor indexed="65"/>
        </patternFill>
      </fill>
    </dxf>
  </rfmt>
  <rfmt sheetId="1" sqref="D236" start="0" length="0">
    <dxf>
      <fill>
        <patternFill patternType="none">
          <bgColor indexed="65"/>
        </patternFill>
      </fill>
    </dxf>
  </rfmt>
  <rfmt sheetId="1" sqref="E236" start="0" length="0">
    <dxf>
      <fill>
        <patternFill patternType="none">
          <bgColor indexed="65"/>
        </patternFill>
      </fill>
    </dxf>
  </rfmt>
  <rfmt sheetId="1" sqref="F236" start="0" length="0">
    <dxf>
      <fill>
        <patternFill patternType="none">
          <bgColor indexed="65"/>
        </patternFill>
      </fill>
    </dxf>
  </rfmt>
  <rfmt sheetId="1" sqref="A237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fmt sheetId="1" sqref="B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C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D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general"/>
    </dxf>
  </rfmt>
  <rfmt sheetId="1" sqref="B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A239" start="0" length="0">
    <dxf>
      <font>
        <b val="0"/>
        <i/>
        <color indexed="8"/>
        <name val="Times New Roman"/>
        <family val="1"/>
      </font>
      <fill>
        <patternFill>
          <bgColor indexed="65"/>
        </patternFill>
      </fill>
    </dxf>
  </rfmt>
  <rfmt sheetId="1" sqref="B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9165" sId="1" odxf="1" dxf="1">
    <nc r="A240" t="inlineStr">
      <is>
        <t>Прочие закупки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color indexed="8"/>
        <name val="Times New Roman"/>
        <family val="1"/>
      </font>
      <fill>
        <patternFill>
          <bgColor indexed="65"/>
        </patternFill>
      </fill>
    </ndxf>
  </rcc>
  <rcc rId="9166" sId="1" odxf="1" dxf="1">
    <nc r="B240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7" sId="1" odxf="1" dxf="1">
    <nc r="C240" t="inlineStr">
      <is>
        <t>12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8" sId="1" odxf="1" dxf="1">
    <nc r="D240" t="inlineStr">
      <is>
        <t>04103 S2П90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9169" sId="1" odxf="1" dxf="1">
    <nc r="E240" t="inlineStr">
      <is>
        <t>244</t>
      </is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theme="0"/>
        </patternFill>
      </fill>
    </ndxf>
  </rcc>
  <rcc rId="9170" sId="1" odxf="1" dxf="1">
    <nc r="F240">
      <f>655.5+34.50225</f>
    </nc>
    <odxf>
      <font>
        <b/>
        <name val="Times New Roman"/>
        <family val="1"/>
      </font>
      <fill>
        <patternFill>
          <bgColor indexed="41"/>
        </patternFill>
      </fill>
    </odxf>
    <ndxf>
      <font>
        <b val="0"/>
        <name val="Times New Roman"/>
        <family val="1"/>
      </font>
      <fill>
        <patternFill>
          <bgColor rgb="FF92D050"/>
        </patternFill>
      </fill>
    </ndxf>
  </rcc>
  <rcc rId="9171" sId="1">
    <nc r="G240">
      <v>655.5</v>
    </nc>
  </rcc>
  <rcc rId="9172" sId="1" odxf="1" dxf="1">
    <nc r="A236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  <ndxf>
      <fill>
        <patternFill patternType="solid">
          <bgColor theme="0"/>
        </patternFill>
      </fill>
      <alignment horizontal="left" vertical="center"/>
    </ndxf>
  </rcc>
  <rcc rId="9173" sId="1" odxf="1" dxf="1">
    <nc r="A237" t="inlineStr">
      <is>
        <t>Основное мероприятие "Организация и проведение мероприятий в сфере туризма на муниципальном уровне"</t>
      </is>
    </nc>
    <ndxf>
      <font>
        <b val="0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9174" sId="1" odxf="1" dxf="1">
    <nc r="A238" t="inlineStr">
      <is>
        <t>Организация и проведение событийного тематического мероприятия в сельской местности.Туристский форум "Полет чайного листа: Удунга - путь к Байкалу",  с.Селендума, Селенгинский район, Республика Бурятия</t>
      </is>
    </nc>
    <ndxf>
      <fill>
        <patternFill patternType="solid">
          <bgColor theme="0"/>
        </patternFill>
      </fill>
      <alignment horizontal="left"/>
    </ndxf>
  </rcc>
  <rcc rId="9175" sId="1" odxf="1" dxf="1">
    <nc r="A239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fill>
        <patternFill patternType="none"/>
      </fill>
    </ndxf>
  </rcc>
  <rcc rId="9176" sId="1" odxf="1" dxf="1">
    <nc r="B236" t="inlineStr">
      <is>
        <t>04</t>
      </is>
    </nc>
    <ndxf>
      <fill>
        <patternFill patternType="solid">
          <bgColor theme="0"/>
        </patternFill>
      </fill>
    </ndxf>
  </rcc>
  <rcc rId="9177" sId="1" odxf="1" dxf="1">
    <nc r="C236" t="inlineStr">
      <is>
        <t>12</t>
      </is>
    </nc>
    <ndxf>
      <fill>
        <patternFill patternType="solid">
          <bgColor theme="0"/>
        </patternFill>
      </fill>
    </ndxf>
  </rcc>
  <rcc rId="9178" sId="1" odxf="1" dxf="1">
    <nc r="D236" t="inlineStr">
      <is>
        <t>03000 00000</t>
      </is>
    </nc>
    <ndxf>
      <fill>
        <patternFill patternType="solid">
          <bgColor theme="0"/>
        </patternFill>
      </fill>
    </ndxf>
  </rcc>
  <rfmt sheetId="1" sqref="E236" start="0" length="0">
    <dxf>
      <fill>
        <patternFill patternType="solid">
          <bgColor theme="0"/>
        </patternFill>
      </fill>
    </dxf>
  </rfmt>
  <rfmt sheetId="1" sqref="F236" start="0" length="0">
    <dxf>
      <fill>
        <patternFill patternType="solid">
          <bgColor theme="0"/>
        </patternFill>
      </fill>
    </dxf>
  </rfmt>
  <rcc rId="9179" sId="1" odxf="1" dxf="1">
    <nc r="B237" t="inlineStr">
      <is>
        <t>04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0" sId="1" odxf="1" dxf="1">
    <nc r="C237" t="inlineStr">
      <is>
        <t>12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1" sId="1" odxf="1" dxf="1">
    <nc r="D237" t="inlineStr">
      <is>
        <t>03001 00000</t>
      </is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fmt sheetId="1" sqref="E237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182" sId="1" odxf="1" dxf="1">
    <nc r="F237">
      <f>F238</f>
    </nc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9183" sId="1" odxf="1" dxf="1">
    <nc r="B238" t="inlineStr">
      <is>
        <t>04</t>
      </is>
    </nc>
    <ndxf>
      <fill>
        <patternFill patternType="solid">
          <bgColor theme="0"/>
        </patternFill>
      </fill>
    </ndxf>
  </rcc>
  <rcc rId="9184" sId="1" odxf="1" dxf="1">
    <nc r="C238" t="inlineStr">
      <is>
        <t>12</t>
      </is>
    </nc>
    <ndxf>
      <fill>
        <patternFill patternType="solid">
          <bgColor theme="0"/>
        </patternFill>
      </fill>
    </ndxf>
  </rcc>
  <rcc rId="9185" sId="1" odxf="1" dxf="1">
    <nc r="D238" t="inlineStr">
      <is>
        <t>03001 S2Е80</t>
      </is>
    </nc>
    <ndxf>
      <fill>
        <patternFill patternType="solid">
          <bgColor theme="0"/>
        </patternFill>
      </fill>
    </ndxf>
  </rcc>
  <rfmt sheetId="1" sqref="E238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9186" sId="1" odxf="1" dxf="1">
    <nc r="F238">
      <f>F239</f>
    </nc>
    <ndxf>
      <fill>
        <patternFill patternType="solid">
          <bgColor theme="0"/>
        </patternFill>
      </fill>
    </ndxf>
  </rcc>
  <rcc rId="9187" sId="1" odxf="1" dxf="1">
    <nc r="B239" t="inlineStr">
      <is>
        <t>04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8" sId="1" odxf="1" dxf="1">
    <nc r="C239" t="inlineStr">
      <is>
        <t>12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89" sId="1" odxf="1" dxf="1">
    <nc r="D239" t="inlineStr">
      <is>
        <t>03001 S2Е80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0" sId="1" odxf="1" dxf="1">
    <nc r="E239" t="inlineStr">
      <is>
        <t>244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9191" sId="1" odxf="1" dxf="1" numFmtId="4">
    <nc r="F239">
      <v>262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9192" sId="1" ref="A240:XFD240" action="deleteRow">
    <undo index="65535" exp="ref" v="1" dr="F240" r="F236" sId="1"/>
    <rfmt sheetId="1" xfDxf="1" sqref="A240:XFD240" start="0" length="0">
      <dxf>
        <font>
          <name val="Times New Roman CYR"/>
          <family val="1"/>
        </font>
        <alignment wrapText="1"/>
      </dxf>
    </rfmt>
    <rcc rId="0" sId="1" dxf="1">
      <nc r="A240" t="inlineStr">
        <is>
          <t>Прочие закупки товаров, работ и услуг для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0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0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0" t="inlineStr">
        <is>
          <t>04103 S2П90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0" t="inlineStr">
        <is>
          <t>244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0">
        <f>655.5+34.50225</f>
      </nc>
      <ndxf>
        <font>
          <name val="Times New Roman"/>
          <family val="1"/>
        </font>
        <numFmt numFmtId="165" formatCode="0.00000"/>
        <fill>
          <patternFill patternType="solid">
            <bgColor rgb="FF92D05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>
      <nc r="G240">
        <v>655.5</v>
      </nc>
    </rcc>
  </rrc>
  <rrc rId="9193" sId="1" ref="A240:XFD242" action="insertRow"/>
  <rfmt sheetId="1" sqref="A240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0" start="0" length="0">
    <dxf>
      <font>
        <i/>
        <name val="Times New Roman"/>
        <family val="1"/>
      </font>
    </dxf>
  </rfmt>
  <rfmt sheetId="1" sqref="C240" start="0" length="0">
    <dxf>
      <font>
        <i/>
        <name val="Times New Roman"/>
        <family val="1"/>
      </font>
    </dxf>
  </rfmt>
  <rfmt sheetId="1" sqref="D240" start="0" length="0">
    <dxf>
      <font>
        <i/>
        <name val="Times New Roman"/>
        <family val="1"/>
      </font>
    </dxf>
  </rfmt>
  <rfmt sheetId="1" sqref="E240" start="0" length="0">
    <dxf>
      <font>
        <b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A241" start="0" length="0">
    <dxf>
      <font>
        <i/>
        <color indexed="8"/>
        <name val="Times New Roman"/>
        <family val="1"/>
      </font>
      <fill>
        <patternFill patternType="solid">
          <bgColor theme="0"/>
        </patternFill>
      </fill>
    </dxf>
  </rfmt>
  <rfmt sheetId="1" sqref="B241" start="0" length="0">
    <dxf>
      <font>
        <i/>
        <name val="Times New Roman"/>
        <family val="1"/>
      </font>
    </dxf>
  </rfmt>
  <rfmt sheetId="1" sqref="C241" start="0" length="0">
    <dxf>
      <font>
        <i/>
        <name val="Times New Roman"/>
        <family val="1"/>
      </font>
    </dxf>
  </rfmt>
  <rfmt sheetId="1" sqref="D241" start="0" length="0">
    <dxf>
      <font>
        <i/>
        <name val="Times New Roman"/>
        <family val="1"/>
      </font>
    </dxf>
  </rfmt>
  <rfmt sheetId="1" sqref="E241" start="0" length="0">
    <dxf>
      <font>
        <b/>
        <i/>
        <name val="Times New Roman"/>
        <family val="1"/>
      </font>
    </dxf>
  </rfmt>
  <rfmt sheetId="1" sqref="F241" start="0" length="0">
    <dxf>
      <font>
        <i/>
        <name val="Times New Roman"/>
        <family val="1"/>
      </font>
    </dxf>
  </rfmt>
  <rcc rId="9194" sId="1">
    <nc r="A240" t="inlineStr">
      <is>
        <t>Основное мероприятие "Повышение уровня благоустройства территорий массового отдыха, в том числе прилегающих к местам туристического показа"</t>
      </is>
    </nc>
  </rcc>
  <rcc rId="9195" sId="1">
    <nc r="A241" t="inlineStr">
      <is>
        <t>Благоустройство территорий, прилегающих к местам туристского показа в муниципальных образованиях в Республике Бурятия</t>
      </is>
    </nc>
  </rcc>
  <rcc rId="9196" sId="1" odxf="1" dxf="1">
    <nc r="A242" t="inlineStr">
      <is>
        <t>Субсидии автономным учреждениям на иные цели</t>
      </is>
    </nc>
    <ndxf>
      <fill>
        <patternFill patternType="solid"/>
      </fill>
    </ndxf>
  </rcc>
  <rcc rId="9197" sId="1">
    <nc r="B240" t="inlineStr">
      <is>
        <t>04</t>
      </is>
    </nc>
  </rcc>
  <rcc rId="9198" sId="1">
    <nc r="C240" t="inlineStr">
      <is>
        <t>12</t>
      </is>
    </nc>
  </rcc>
  <rcc rId="9199" sId="1">
    <nc r="D240" t="inlineStr">
      <is>
        <t>03002 00000</t>
      </is>
    </nc>
  </rcc>
  <rcc rId="9200" sId="1">
    <nc r="F240">
      <f>F241</f>
    </nc>
  </rcc>
  <rcc rId="9201" sId="1">
    <nc r="B241" t="inlineStr">
      <is>
        <t>04</t>
      </is>
    </nc>
  </rcc>
  <rcc rId="9202" sId="1">
    <nc r="C241" t="inlineStr">
      <is>
        <t>12</t>
      </is>
    </nc>
  </rcc>
  <rcc rId="9203" sId="1">
    <nc r="D241" t="inlineStr">
      <is>
        <t>03002 S2610</t>
      </is>
    </nc>
  </rcc>
  <rcc rId="9204" sId="1">
    <nc r="F241">
      <f>F242</f>
    </nc>
  </rcc>
  <rcc rId="9205" sId="1">
    <nc r="B242" t="inlineStr">
      <is>
        <t>04</t>
      </is>
    </nc>
  </rcc>
  <rcc rId="9206" sId="1">
    <nc r="C242" t="inlineStr">
      <is>
        <t>12</t>
      </is>
    </nc>
  </rcc>
  <rcc rId="9207" sId="1">
    <nc r="D242" t="inlineStr">
      <is>
        <t>03002 S2610</t>
      </is>
    </nc>
  </rcc>
  <rcc rId="9208" sId="1">
    <nc r="E242" t="inlineStr">
      <is>
        <t>622</t>
      </is>
    </nc>
  </rcc>
  <rcc rId="9209" sId="1" numFmtId="4">
    <nc r="F242">
      <v>4483</v>
    </nc>
  </rcc>
  <rcc rId="9210" sId="1">
    <nc r="F236">
      <f>F237+F240</f>
    </nc>
  </rcc>
  <rcc rId="9211" sId="1">
    <oc r="A246" t="inlineStr">
      <is>
        <t>Субсидия на комплексные кадастровые работы, финансируемые из средств республиканского бюджета</t>
      </is>
    </oc>
    <nc r="A246" t="inlineStr">
      <is>
        <t>Проведение комплексных кадастровых работ за счет республиканского бюджета</t>
      </is>
    </nc>
  </rcc>
  <rcc rId="9212" sId="1">
    <oc r="F245">
      <f>F246</f>
    </oc>
    <nc r="F245">
      <f>F246</f>
    </nc>
  </rcc>
  <rcc rId="9213" sId="1">
    <oc r="D246" t="inlineStr">
      <is>
        <t>04103 S2П90</t>
      </is>
    </oc>
    <nc r="D246" t="inlineStr">
      <is>
        <t>04103 S5110</t>
      </is>
    </nc>
  </rcc>
  <rcc rId="9214" sId="1" odxf="1" dxf="1">
    <oc r="F246">
      <f>F247</f>
    </oc>
    <nc r="F246">
      <f>F247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9215" sId="1">
    <oc r="D247" t="inlineStr">
      <is>
        <t>04103 S2П90</t>
      </is>
    </oc>
    <nc r="D247" t="inlineStr">
      <is>
        <t>04103 S5110</t>
      </is>
    </nc>
  </rcc>
  <rcc rId="9216" sId="1" odxf="1" dxf="1" numFmtId="4">
    <oc r="F247">
      <f>655.5+34.50225</f>
    </oc>
    <nc r="F247">
      <v>690.04499999999996</v>
    </nc>
    <odxf>
      <fill>
        <patternFill>
          <bgColor rgb="FF92D050"/>
        </patternFill>
      </fill>
    </odxf>
    <ndxf>
      <fill>
        <patternFill>
          <bgColor theme="0"/>
        </patternFill>
      </fill>
    </ndxf>
  </rcc>
  <rfmt sheetId="1" sqref="F263">
    <dxf>
      <fill>
        <patternFill>
          <bgColor theme="0"/>
        </patternFill>
      </fill>
    </dxf>
  </rfmt>
  <rfmt sheetId="1" sqref="F266">
    <dxf>
      <fill>
        <patternFill>
          <bgColor theme="0"/>
        </patternFill>
      </fill>
    </dxf>
  </rfmt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008" sId="1" ref="A437:XFD440" action="insertRow"/>
  <rcc rId="10009" sId="1" odxf="1" dxf="1">
    <nc r="A437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vertical="top"/>
      <border outline="0">
        <left/>
        <right/>
        <top/>
        <bottom/>
      </border>
    </ndxf>
  </rcc>
  <rcc rId="10010" sId="1" odxf="1" dxf="1">
    <nc r="B437" t="inlineStr">
      <is>
        <t>07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1" sId="1" odxf="1" dxf="1">
    <nc r="C437" t="inlineStr">
      <is>
        <t>09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12" sId="1" odxf="1" dxf="1">
    <nc r="D437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437" start="0" length="0">
    <dxf>
      <fill>
        <patternFill patternType="none">
          <bgColor indexed="65"/>
        </patternFill>
      </fill>
    </dxf>
  </rfmt>
  <rcc rId="10013" sId="1">
    <nc r="F437">
      <f>F438</f>
    </nc>
  </rcc>
  <rfmt sheetId="1" sqref="G437" start="0" length="0">
    <dxf>
      <font>
        <i val="0"/>
        <name val="Times New Roman CYR"/>
        <family val="1"/>
      </font>
    </dxf>
  </rfmt>
  <rfmt sheetId="1" sqref="H437" start="0" length="0">
    <dxf>
      <font>
        <i val="0"/>
        <name val="Times New Roman CYR"/>
        <family val="1"/>
      </font>
    </dxf>
  </rfmt>
  <rfmt sheetId="1" sqref="I437" start="0" length="0">
    <dxf>
      <font>
        <i val="0"/>
        <name val="Times New Roman CYR"/>
        <family val="1"/>
      </font>
    </dxf>
  </rfmt>
  <rfmt sheetId="1" sqref="J437" start="0" length="0">
    <dxf>
      <font>
        <i val="0"/>
        <name val="Times New Roman CYR"/>
        <family val="1"/>
      </font>
    </dxf>
  </rfmt>
  <rfmt sheetId="1" sqref="K437" start="0" length="0">
    <dxf>
      <font>
        <i val="0"/>
        <name val="Times New Roman CYR"/>
        <family val="1"/>
      </font>
    </dxf>
  </rfmt>
  <rfmt sheetId="1" sqref="L437" start="0" length="0">
    <dxf>
      <font>
        <i val="0"/>
        <name val="Times New Roman CYR"/>
        <family val="1"/>
      </font>
    </dxf>
  </rfmt>
  <rfmt sheetId="1" sqref="M437" start="0" length="0">
    <dxf>
      <font>
        <i val="0"/>
        <name val="Times New Roman CYR"/>
        <family val="1"/>
      </font>
    </dxf>
  </rfmt>
  <rfmt sheetId="1" sqref="N437" start="0" length="0">
    <dxf>
      <font>
        <i val="0"/>
        <name val="Times New Roman CYR"/>
        <family val="1"/>
      </font>
    </dxf>
  </rfmt>
  <rfmt sheetId="1" sqref="O437" start="0" length="0">
    <dxf>
      <font>
        <i val="0"/>
        <name val="Times New Roman CYR"/>
        <family val="1"/>
      </font>
    </dxf>
  </rfmt>
  <rfmt sheetId="1" sqref="P437" start="0" length="0">
    <dxf>
      <font>
        <i val="0"/>
        <name val="Times New Roman CYR"/>
        <family val="1"/>
      </font>
    </dxf>
  </rfmt>
  <rfmt sheetId="1" sqref="A437:XFD437" start="0" length="0">
    <dxf>
      <font>
        <i val="0"/>
        <name val="Times New Roman CYR"/>
        <family val="1"/>
      </font>
    </dxf>
  </rfmt>
  <rcc rId="10014" sId="1" odxf="1" dxf="1">
    <nc r="A438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15" sId="1" odxf="1" dxf="1">
    <nc r="B438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6" sId="1" odxf="1" dxf="1">
    <nc r="C438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17" sId="1" odxf="1" dxf="1">
    <nc r="D438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8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18" sId="1" odxf="1" dxf="1">
    <nc r="F438">
      <f>F439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G438" start="0" length="0">
    <dxf>
      <font>
        <i val="0"/>
        <name val="Times New Roman CYR"/>
        <family val="1"/>
      </font>
    </dxf>
  </rfmt>
  <rfmt sheetId="1" sqref="H438" start="0" length="0">
    <dxf>
      <font>
        <i val="0"/>
        <name val="Times New Roman CYR"/>
        <family val="1"/>
      </font>
    </dxf>
  </rfmt>
  <rfmt sheetId="1" sqref="I438" start="0" length="0">
    <dxf>
      <font>
        <i val="0"/>
        <name val="Times New Roman CYR"/>
        <family val="1"/>
      </font>
    </dxf>
  </rfmt>
  <rfmt sheetId="1" sqref="J438" start="0" length="0">
    <dxf>
      <font>
        <i val="0"/>
        <name val="Times New Roman CYR"/>
        <family val="1"/>
      </font>
    </dxf>
  </rfmt>
  <rfmt sheetId="1" sqref="K438" start="0" length="0">
    <dxf>
      <font>
        <i val="0"/>
        <name val="Times New Roman CYR"/>
        <family val="1"/>
      </font>
    </dxf>
  </rfmt>
  <rfmt sheetId="1" sqref="L438" start="0" length="0">
    <dxf>
      <font>
        <i val="0"/>
        <name val="Times New Roman CYR"/>
        <family val="1"/>
      </font>
    </dxf>
  </rfmt>
  <rfmt sheetId="1" sqref="M438" start="0" length="0">
    <dxf>
      <font>
        <i val="0"/>
        <name val="Times New Roman CYR"/>
        <family val="1"/>
      </font>
    </dxf>
  </rfmt>
  <rfmt sheetId="1" sqref="N438" start="0" length="0">
    <dxf>
      <font>
        <i val="0"/>
        <name val="Times New Roman CYR"/>
        <family val="1"/>
      </font>
    </dxf>
  </rfmt>
  <rfmt sheetId="1" sqref="O438" start="0" length="0">
    <dxf>
      <font>
        <i val="0"/>
        <name val="Times New Roman CYR"/>
        <family val="1"/>
      </font>
    </dxf>
  </rfmt>
  <rfmt sheetId="1" sqref="P438" start="0" length="0">
    <dxf>
      <font>
        <i val="0"/>
        <name val="Times New Roman CYR"/>
        <family val="1"/>
      </font>
    </dxf>
  </rfmt>
  <rfmt sheetId="1" sqref="A438:XFD438" start="0" length="0">
    <dxf>
      <font>
        <i val="0"/>
        <name val="Times New Roman CYR"/>
        <family val="1"/>
      </font>
    </dxf>
  </rfmt>
  <rcc rId="10019" sId="1" odxf="1" dxf="1">
    <nc r="A439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horizontal="general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horizontal="left"/>
    </ndxf>
  </rcc>
  <rcc rId="10020" sId="1" odxf="1" dxf="1">
    <nc r="B439" t="inlineStr">
      <is>
        <t>07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1" sId="1" odxf="1" dxf="1">
    <nc r="C439" t="inlineStr">
      <is>
        <t>09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22" sId="1" odxf="1" dxf="1">
    <nc r="D439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439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23" sId="1" odxf="1" dxf="1">
    <nc r="F439">
      <f>F440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H439" start="0" length="0">
    <dxf>
      <numFmt numFmtId="165" formatCode="0.00000"/>
    </dxf>
  </rfmt>
  <rcc rId="10024" sId="1" odxf="1" dxf="1">
    <nc r="A440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horizontal="general"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horizontal="left" vertical="top"/>
    </ndxf>
  </rcc>
  <rcc rId="10025" sId="1" odxf="1" dxf="1">
    <nc r="B440" t="inlineStr">
      <is>
        <t>07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6" sId="1" odxf="1" dxf="1">
    <nc r="C440" t="inlineStr">
      <is>
        <t>09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7" sId="1" odxf="1" dxf="1">
    <nc r="D440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28" sId="1" odxf="1" dxf="1">
    <nc r="E440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440" start="0" length="0">
    <dxf>
      <font>
        <b val="0"/>
        <name val="Times New Roman"/>
        <family val="1"/>
      </font>
    </dxf>
  </rfmt>
  <rfmt sheetId="1" sqref="G440" start="0" length="0">
    <dxf>
      <font>
        <i val="0"/>
        <name val="Times New Roman CYR"/>
        <family val="1"/>
      </font>
    </dxf>
  </rfmt>
  <rfmt sheetId="1" sqref="H440" start="0" length="0">
    <dxf>
      <font>
        <i val="0"/>
        <name val="Times New Roman CYR"/>
        <family val="1"/>
      </font>
    </dxf>
  </rfmt>
  <rfmt sheetId="1" sqref="I440" start="0" length="0">
    <dxf>
      <font>
        <i val="0"/>
        <name val="Times New Roman CYR"/>
        <family val="1"/>
      </font>
    </dxf>
  </rfmt>
  <rfmt sheetId="1" sqref="J440" start="0" length="0">
    <dxf>
      <font>
        <i val="0"/>
        <name val="Times New Roman CYR"/>
        <family val="1"/>
      </font>
    </dxf>
  </rfmt>
  <rfmt sheetId="1" sqref="K440" start="0" length="0">
    <dxf>
      <font>
        <i val="0"/>
        <name val="Times New Roman CYR"/>
        <family val="1"/>
      </font>
    </dxf>
  </rfmt>
  <rfmt sheetId="1" sqref="L440" start="0" length="0">
    <dxf>
      <font>
        <i val="0"/>
        <name val="Times New Roman CYR"/>
        <family val="1"/>
      </font>
    </dxf>
  </rfmt>
  <rfmt sheetId="1" sqref="M440" start="0" length="0">
    <dxf>
      <font>
        <i val="0"/>
        <name val="Times New Roman CYR"/>
        <family val="1"/>
      </font>
    </dxf>
  </rfmt>
  <rfmt sheetId="1" sqref="N440" start="0" length="0">
    <dxf>
      <font>
        <i val="0"/>
        <name val="Times New Roman CYR"/>
        <family val="1"/>
      </font>
    </dxf>
  </rfmt>
  <rfmt sheetId="1" sqref="O440" start="0" length="0">
    <dxf>
      <font>
        <i val="0"/>
        <name val="Times New Roman CYR"/>
        <family val="1"/>
      </font>
    </dxf>
  </rfmt>
  <rfmt sheetId="1" sqref="P440" start="0" length="0">
    <dxf>
      <font>
        <i val="0"/>
        <name val="Times New Roman CYR"/>
        <family val="1"/>
      </font>
    </dxf>
  </rfmt>
  <rfmt sheetId="1" sqref="A440:XFD440" start="0" length="0">
    <dxf>
      <font>
        <i val="0"/>
        <name val="Times New Roman CYR"/>
        <family val="1"/>
      </font>
    </dxf>
  </rfmt>
  <rcc rId="10029" sId="1" numFmtId="4">
    <nc r="F440">
      <v>25</v>
    </nc>
  </rcc>
  <rfmt sheetId="1" sqref="F436" start="0" length="0">
    <dxf>
      <numFmt numFmtId="30" formatCode="@"/>
      <fill>
        <patternFill>
          <bgColor indexed="41"/>
        </patternFill>
      </fill>
    </dxf>
  </rfmt>
  <rfmt sheetId="1" sqref="F436">
    <dxf>
      <numFmt numFmtId="165" formatCode="0.00000"/>
    </dxf>
  </rfmt>
  <rcc rId="10030" sId="1">
    <oc r="F436">
      <f>F441</f>
    </oc>
    <nc r="F436">
      <f>F437+F441</f>
    </nc>
  </rcc>
  <rcc rId="10031" sId="1" numFmtId="4">
    <oc r="F465">
      <v>33722.6</v>
    </oc>
    <nc r="F465">
      <v>33727.599999999999</v>
    </nc>
  </rcc>
  <rcc rId="10032" sId="1" numFmtId="4">
    <oc r="F466">
      <v>10184.200000000001</v>
    </oc>
    <nc r="F466">
      <v>10175.4</v>
    </nc>
  </rcc>
  <rcc rId="10033" sId="1" numFmtId="4">
    <oc r="F480">
      <v>6080.3</v>
    </oc>
    <nc r="F480">
      <v>4080.3</v>
    </nc>
  </rcc>
  <rcc rId="10034" sId="1" numFmtId="4">
    <oc r="F486">
      <v>5500</v>
    </oc>
    <nc r="F486">
      <v>4062.5</v>
    </nc>
  </rcc>
  <rcc rId="10035" sId="1" numFmtId="4">
    <oc r="F492">
      <v>9617.6173500000004</v>
    </oc>
    <nc r="F492">
      <v>7017.6173500000004</v>
    </nc>
  </rcc>
  <rcc rId="10036" sId="1" numFmtId="4">
    <oc r="F499">
      <v>9883.5</v>
    </oc>
    <nc r="F499">
      <v>8883.5</v>
    </nc>
  </rcc>
  <rrc rId="10037" sId="1" ref="A519:XFD522" action="insertRow"/>
  <rcc rId="10038" sId="1" odxf="1" dxf="1">
    <nc r="A519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/>
      <border outline="0">
        <left/>
        <right/>
        <top/>
        <bottom/>
      </border>
    </ndxf>
  </rcc>
  <rcc rId="10039" sId="1" odxf="1" dxf="1">
    <nc r="B519" t="inlineStr">
      <is>
        <t>08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0" sId="1" odxf="1" dxf="1">
    <nc r="C519" t="inlineStr">
      <is>
        <t>04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cc rId="10041" sId="1" odxf="1" dxf="1">
    <nc r="D519" t="inlineStr">
      <is>
        <t>01000 00000</t>
      </is>
    </nc>
    <odxf>
      <fill>
        <patternFill patternType="solid">
          <bgColor indexed="41"/>
        </patternFill>
      </fill>
    </odxf>
    <ndxf>
      <fill>
        <patternFill patternType="none">
          <bgColor indexed="65"/>
        </patternFill>
      </fill>
    </ndxf>
  </rcc>
  <rfmt sheetId="1" sqref="E519" start="0" length="0">
    <dxf>
      <fill>
        <patternFill patternType="none">
          <bgColor indexed="65"/>
        </patternFill>
      </fill>
    </dxf>
  </rfmt>
  <rcc rId="10042" sId="1" odxf="1" dxf="1">
    <nc r="F519">
      <f>F520+F523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cc rId="10043" sId="1" odxf="1" dxf="1">
    <nc r="A520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4" sId="1" odxf="1" dxf="1">
    <nc r="B520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5" sId="1" odxf="1" dxf="1">
    <nc r="C520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46" sId="1" odxf="1" dxf="1">
    <nc r="D520" t="inlineStr">
      <is>
        <t xml:space="preserve">01002 00000 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47" sId="1" odxf="1" dxf="1">
    <nc r="F520">
      <f>F521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cc rId="10048" sId="1" odxf="1" dxf="1">
    <nc r="A521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top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center"/>
    </ndxf>
  </rcc>
  <rcc rId="10049" sId="1" odxf="1" dxf="1">
    <nc r="B521" t="inlineStr">
      <is>
        <t>08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0" sId="1" odxf="1" dxf="1">
    <nc r="C521" t="inlineStr">
      <is>
        <t>04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0051" sId="1" odxf="1" dxf="1">
    <nc r="D521" t="inlineStr">
      <is>
        <t>01002 S2870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E521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052" sId="1" odxf="1" dxf="1">
    <nc r="F521">
      <f>F522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521" start="0" length="0">
    <dxf>
      <font>
        <i/>
        <name val="Times New Roman CYR"/>
        <family val="1"/>
      </font>
    </dxf>
  </rfmt>
  <rfmt sheetId="1" sqref="H521" start="0" length="0">
    <dxf>
      <font>
        <i/>
        <name val="Times New Roman CYR"/>
        <family val="1"/>
      </font>
      <numFmt numFmtId="165" formatCode="0.00000"/>
    </dxf>
  </rfmt>
  <rfmt sheetId="1" sqref="I521" start="0" length="0">
    <dxf>
      <font>
        <i/>
        <name val="Times New Roman CYR"/>
        <family val="1"/>
      </font>
    </dxf>
  </rfmt>
  <rfmt sheetId="1" sqref="J521" start="0" length="0">
    <dxf>
      <font>
        <i/>
        <name val="Times New Roman CYR"/>
        <family val="1"/>
      </font>
    </dxf>
  </rfmt>
  <rfmt sheetId="1" sqref="K521" start="0" length="0">
    <dxf>
      <font>
        <i/>
        <name val="Times New Roman CYR"/>
        <family val="1"/>
      </font>
    </dxf>
  </rfmt>
  <rfmt sheetId="1" sqref="L521" start="0" length="0">
    <dxf>
      <font>
        <i/>
        <name val="Times New Roman CYR"/>
        <family val="1"/>
      </font>
    </dxf>
  </rfmt>
  <rfmt sheetId="1" sqref="M521" start="0" length="0">
    <dxf>
      <font>
        <i/>
        <name val="Times New Roman CYR"/>
        <family val="1"/>
      </font>
    </dxf>
  </rfmt>
  <rfmt sheetId="1" sqref="N521" start="0" length="0">
    <dxf>
      <font>
        <i/>
        <name val="Times New Roman CYR"/>
        <family val="1"/>
      </font>
    </dxf>
  </rfmt>
  <rfmt sheetId="1" sqref="O521" start="0" length="0">
    <dxf>
      <font>
        <i/>
        <name val="Times New Roman CYR"/>
        <family val="1"/>
      </font>
    </dxf>
  </rfmt>
  <rfmt sheetId="1" sqref="P521" start="0" length="0">
    <dxf>
      <font>
        <i/>
        <name val="Times New Roman CYR"/>
        <family val="1"/>
      </font>
    </dxf>
  </rfmt>
  <rfmt sheetId="1" sqref="A521:XFD521" start="0" length="0">
    <dxf>
      <font>
        <i/>
        <name val="Times New Roman CYR"/>
        <family val="1"/>
      </font>
    </dxf>
  </rfmt>
  <rcc rId="10053" sId="1" odxf="1" dxf="1">
    <nc r="A522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4" sId="1" odxf="1" dxf="1">
    <nc r="B522" t="inlineStr">
      <is>
        <t>08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5" sId="1" odxf="1" dxf="1">
    <nc r="C522" t="inlineStr">
      <is>
        <t>04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6" sId="1" odxf="1" dxf="1">
    <nc r="D522" t="inlineStr">
      <is>
        <t>01002 S2870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0057" sId="1" odxf="1" dxf="1">
    <nc r="E522" t="inlineStr">
      <is>
        <t>244</t>
      </is>
    </nc>
    <odxf>
      <font>
        <b/>
        <name val="Times New Roman"/>
        <family val="1"/>
      </font>
      <fill>
        <patternFill patternType="solid">
          <bgColor indexed="41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522" start="0" length="0">
    <dxf>
      <font>
        <b val="0"/>
        <name val="Times New Roman"/>
        <family val="1"/>
      </font>
      <fill>
        <patternFill>
          <bgColor theme="0"/>
        </patternFill>
      </fill>
    </dxf>
  </rfmt>
  <rcc rId="10058" sId="1" numFmtId="4">
    <nc r="F522">
      <v>25</v>
    </nc>
  </rcc>
  <rcc rId="10059" sId="1">
    <oc r="F518">
      <f>F523+F538</f>
    </oc>
    <nc r="F518">
      <f>F523+F538+F519</f>
    </nc>
  </rcc>
  <rcc rId="10060" sId="1" numFmtId="4">
    <oc r="F530">
      <v>6744.1</v>
    </oc>
    <nc r="F530">
      <v>7896.2</v>
    </nc>
  </rcc>
  <rcc rId="10061" sId="1" numFmtId="4">
    <oc r="F531">
      <v>2036.8</v>
    </oc>
    <nc r="F531">
      <v>2384.6999999999998</v>
    </nc>
  </rcc>
  <rcc rId="10062" sId="1" numFmtId="4">
    <oc r="F536">
      <v>1152.0999999999999</v>
    </oc>
    <nc r="F536">
      <v>0</v>
    </nc>
  </rcc>
  <rcc rId="10063" sId="1" numFmtId="4">
    <oc r="F537">
      <v>347.9</v>
    </oc>
    <nc r="F537">
      <v>0</v>
    </nc>
  </rcc>
  <rcc rId="10064" sId="1">
    <oc r="E547" t="inlineStr">
      <is>
        <t>312</t>
      </is>
    </oc>
    <nc r="E547" t="inlineStr">
      <is>
        <t>321</t>
      </is>
    </nc>
  </rcc>
  <rcc rId="10065" sId="1" xfDxf="1" dxf="1">
    <oc r="A547" t="inlineStr">
      <is>
        <t>Иные пенсии, социальные доплаты к пенсиям</t>
      </is>
    </oc>
    <nc r="A547" t="inlineStr">
      <is>
        <t>Пособия, компенсации и иные социальные выплаты гражданам, кроме публичных нормативных обязательств</t>
      </is>
    </nc>
    <ndxf>
      <font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066" sId="1" numFmtId="4">
    <oc r="F571">
      <v>1188.94</v>
    </oc>
    <nc r="F571">
      <v>1393.84</v>
    </nc>
  </rcc>
  <rcc rId="10067" sId="1" numFmtId="4">
    <oc r="F572">
      <v>359.06</v>
    </oc>
    <nc r="F572">
      <v>420.96</v>
    </nc>
  </rcc>
  <rcc rId="10068" sId="1" numFmtId="4">
    <oc r="F573">
      <v>26</v>
    </oc>
    <nc r="F573">
      <v>21</v>
    </nc>
  </rcc>
  <rcc rId="10069" sId="1" numFmtId="4">
    <oc r="F574">
      <v>44</v>
    </oc>
    <nc r="F574">
      <v>49.1</v>
    </nc>
  </rcc>
  <rcc rId="10070" sId="1" numFmtId="4">
    <oc r="F576">
      <v>1458.56</v>
    </oc>
    <nc r="F576">
      <v>1731.96</v>
    </nc>
  </rcc>
  <rcc rId="10071" sId="1" numFmtId="4">
    <oc r="F577">
      <v>445.54</v>
    </oc>
    <nc r="F577">
      <v>528.04</v>
    </nc>
  </rcc>
  <rcc rId="10072" sId="1" numFmtId="4">
    <oc r="F612">
      <v>20986.6</v>
    </oc>
    <nc r="F612">
      <v>20968.354179999998</v>
    </nc>
  </rcc>
  <rrc rId="10073" sId="1" ref="A618:XFD621" action="insertRow"/>
  <rcc rId="10074" sId="1" odxf="1" dxf="1">
    <nc r="A618" t="inlineStr">
      <is>
        <t>На государственную поддержку спортивных организаций, осуществляющих подготовку спортивного резерва для сборных команд Российской Федерации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5" sId="1" odxf="1" dxf="1">
    <nc r="B61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6" sId="1" odxf="1" dxf="1">
    <nc r="C618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7" sId="1" odxf="1" dxf="1">
    <nc r="D618" t="inlineStr">
      <is>
        <t>093P5 50810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8" start="0" length="0">
    <dxf>
      <font>
        <i/>
        <name val="Times New Roman"/>
        <family val="1"/>
      </font>
    </dxf>
  </rfmt>
  <rcc rId="10078" sId="1" odxf="1" dxf="1">
    <nc r="F618">
      <f>F619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79" sId="1" odxf="1" dxf="1">
    <nc r="A619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80" sId="1">
    <nc r="B619" t="inlineStr">
      <is>
        <t>11</t>
      </is>
    </nc>
  </rcc>
  <rcc rId="10081" sId="1">
    <nc r="C619" t="inlineStr">
      <is>
        <t>03</t>
      </is>
    </nc>
  </rcc>
  <rcc rId="10082" sId="1">
    <nc r="D619" t="inlineStr">
      <is>
        <t>093P5 50810</t>
      </is>
    </nc>
  </rcc>
  <rcc rId="10083" sId="1">
    <nc r="E619" t="inlineStr">
      <is>
        <t>612</t>
      </is>
    </nc>
  </rcc>
  <rcc rId="10084" sId="1" odxf="1" dxf="1">
    <nc r="A620" t="inlineStr">
      <is>
        <t>На приобретение спортивного оборудования и инвентаря для проведения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 в 2023 году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5" sId="1" odxf="1" dxf="1">
    <nc r="B620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6" sId="1" odxf="1" dxf="1">
    <nc r="C62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7" sId="1" odxf="1" dxf="1">
    <nc r="D620" t="inlineStr">
      <is>
        <t>093P5 52290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20" start="0" length="0">
    <dxf>
      <font>
        <i/>
        <name val="Times New Roman"/>
        <family val="1"/>
      </font>
    </dxf>
  </rfmt>
  <rcc rId="10088" sId="1" odxf="1" dxf="1">
    <nc r="F620">
      <f>F621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089" sId="1" odxf="1" dxf="1">
    <nc r="A621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090" sId="1">
    <nc r="B621" t="inlineStr">
      <is>
        <t>11</t>
      </is>
    </nc>
  </rcc>
  <rcc rId="10091" sId="1">
    <nc r="C621" t="inlineStr">
      <is>
        <t>03</t>
      </is>
    </nc>
  </rcc>
  <rcc rId="10092" sId="1">
    <nc r="D621" t="inlineStr">
      <is>
        <t>093P5 52290</t>
      </is>
    </nc>
  </rcc>
  <rcc rId="10093" sId="1">
    <nc r="E621" t="inlineStr">
      <is>
        <t>612</t>
      </is>
    </nc>
  </rcc>
  <rcc rId="10094" sId="1" numFmtId="4">
    <nc r="F619">
      <v>230.34064000000001</v>
    </nc>
  </rcc>
  <rcc rId="10095" sId="1" numFmtId="4">
    <nc r="F621">
      <v>681.94965999999999</v>
    </nc>
  </rcc>
  <rcc rId="10096" sId="1">
    <oc r="F610">
      <f>F611+F616+F614</f>
    </oc>
    <nc r="F610">
      <f>F611+F616+F614+F618+F620</f>
    </nc>
  </rcc>
  <rcc rId="10097" sId="1" numFmtId="4">
    <oc r="F667">
      <v>2293471.08189</v>
    </oc>
    <nc r="F667">
      <v>2295491.17239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функцион.структура!$A$5:$F$664</formula>
    <oldFormula>функцион.структура!$A$5:$F$664</oldFormula>
  </rdn>
  <rdn rId="0" localSheetId="1" customView="1" name="Z_519080D0_14D4_455C_B695_47327DBB8058_.wvu.FilterData" hidden="1" oldHidden="1">
    <formula>функцион.структура!$A$17:$F$671</formula>
    <oldFormula>функцион.структура!$A$17:$F$671</oldFormula>
  </rdn>
  <rcv guid="{519080D0-14D4-455C-B695-47327DBB8058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0" sId="1">
    <oc r="F529">
      <f>SUM(F530:F534)</f>
    </oc>
    <nc r="F529">
      <f>SUM(F530:F534)</f>
    </nc>
  </rcc>
  <rcc rId="10101" sId="1">
    <oc r="F519">
      <f>F520+F523</f>
    </oc>
    <nc r="F519">
      <f>F520</f>
    </nc>
  </rcc>
  <rcc rId="10102" sId="1" numFmtId="4">
    <oc r="F283">
      <v>3.8</v>
    </oc>
    <nc r="F283">
      <v>4.5</v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103" sId="1">
    <oc r="F3" t="inlineStr">
      <is>
        <t>от "__" ___ 2024    № ___</t>
      </is>
    </oc>
    <nc r="F3" t="inlineStr">
      <is>
        <t>от "09" апреля 2024    № 318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функцион.структура!$A$1:$F$664</formula>
    <oldFormula>функцион.структура!$A$5:$F$664</oldFormula>
  </rdn>
  <rdn rId="0" localSheetId="1" customView="1" name="Z_629918FE_B1DF_464A_BF50_03D18729BC02_.wvu.FilterData" hidden="1" oldHidden="1">
    <formula>функцион.структура!$A$17:$F$671</formula>
    <oldFormula>функцион.структура!$A$17:$F$671</oldFormula>
  </rdn>
  <rcv guid="{629918FE-B1DF-464A-BF50-03D18729BC02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06" sId="1" ref="A25:XFD27" action="insertRow"/>
  <rcc rId="10107" sId="1" odxf="1" dxf="1">
    <nc r="A25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cc rId="10108" sId="1" odxf="1" dxf="1">
    <nc r="B2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5" start="0" length="0">
    <dxf>
      <font>
        <i/>
        <name val="Times New Roman"/>
        <family val="1"/>
      </font>
    </dxf>
  </rfmt>
  <rcc rId="10109" sId="1" odxf="1" dxf="1">
    <nc r="D25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5" start="0" length="0">
    <dxf>
      <font>
        <b/>
        <name val="Times New Roman"/>
        <family val="1"/>
      </font>
    </dxf>
  </rfmt>
  <rcc rId="10110" sId="1" odxf="1" dxf="1">
    <nc r="F25">
      <f>SUM(F26:F27)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5" start="0" length="0">
    <dxf>
      <font>
        <i/>
        <name val="Times New Roman CYR"/>
        <family val="1"/>
      </font>
    </dxf>
  </rfmt>
  <rfmt sheetId="1" sqref="H25" start="0" length="0">
    <dxf>
      <font>
        <i/>
        <name val="Times New Roman CYR"/>
        <family val="1"/>
      </font>
    </dxf>
  </rfmt>
  <rfmt sheetId="1" sqref="A25:XFD25" start="0" length="0">
    <dxf>
      <font>
        <i/>
        <name val="Times New Roman CYR"/>
        <family val="1"/>
      </font>
    </dxf>
  </rfmt>
  <rcc rId="10111" sId="1">
    <nc r="A26" t="inlineStr">
      <is>
        <t>Фонд оплаты труда государственных (муниципальных) органов</t>
      </is>
    </nc>
  </rcc>
  <rcc rId="10112" sId="1">
    <nc r="B26" t="inlineStr">
      <is>
        <t>01</t>
      </is>
    </nc>
  </rcc>
  <rcc rId="10113" sId="1">
    <nc r="D26" t="inlineStr">
      <is>
        <t>99900 S2160</t>
      </is>
    </nc>
  </rcc>
  <rcc rId="10114" sId="1">
    <nc r="E26" t="inlineStr">
      <is>
        <t>121</t>
      </is>
    </nc>
  </rcc>
  <rfmt sheetId="1" sqref="F26" start="0" length="0">
    <dxf>
      <fill>
        <patternFill patternType="none">
          <bgColor indexed="65"/>
        </patternFill>
      </fill>
    </dxf>
  </rfmt>
  <rcc rId="10115" sId="1">
    <nc r="A2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116" sId="1">
    <nc r="B27" t="inlineStr">
      <is>
        <t>01</t>
      </is>
    </nc>
  </rcc>
  <rcc rId="10117" sId="1">
    <nc r="D27" t="inlineStr">
      <is>
        <t>99900 S2160</t>
      </is>
    </nc>
  </rcc>
  <rcc rId="10118" sId="1">
    <nc r="E27" t="inlineStr">
      <is>
        <t>129</t>
      </is>
    </nc>
  </rcc>
  <rfmt sheetId="1" sqref="F27" start="0" length="0">
    <dxf>
      <fill>
        <patternFill patternType="none">
          <bgColor indexed="65"/>
        </patternFill>
      </fill>
    </dxf>
  </rfmt>
  <rcc rId="10119" sId="1">
    <nc r="C25" t="inlineStr">
      <is>
        <t>02</t>
      </is>
    </nc>
  </rcc>
  <rcc rId="10120" sId="1">
    <nc r="C26" t="inlineStr">
      <is>
        <t>02</t>
      </is>
    </nc>
  </rcc>
  <rcc rId="10121" sId="1">
    <nc r="C27" t="inlineStr">
      <is>
        <t>02</t>
      </is>
    </nc>
  </rcc>
  <rcc rId="10122" sId="1" numFmtId="4">
    <nc r="F26">
      <v>500</v>
    </nc>
  </rcc>
  <rcc rId="10123" sId="1" numFmtId="4">
    <nc r="F27">
      <v>150</v>
    </nc>
  </rcc>
  <rcc rId="10124" sId="1">
    <oc r="F20">
      <f>F21</f>
    </oc>
    <nc r="F20">
      <f>F21+F25</f>
    </nc>
  </rcc>
  <rcc rId="10125" sId="1" numFmtId="4">
    <oc r="F48">
      <v>9157.5</v>
    </oc>
    <nc r="F48">
      <v>8992.2379999999994</v>
    </nc>
  </rcc>
  <rcc rId="10126" sId="1" numFmtId="4">
    <oc r="F49">
      <v>2765.3</v>
    </oc>
    <nc r="F49">
      <v>2715.3809999999999</v>
    </nc>
  </rcc>
  <rcc rId="10127" sId="1" numFmtId="4">
    <oc r="F51">
      <v>90</v>
    </oc>
    <nc r="F51">
      <v>272.62099999999998</v>
    </nc>
  </rcc>
  <rcc rId="10128" sId="1" numFmtId="4">
    <oc r="F54">
      <v>3259.6618199999998</v>
    </oc>
    <nc r="F54">
      <v>4155.1618200000003</v>
    </nc>
  </rcc>
  <rcc rId="10129" sId="1" numFmtId="4">
    <oc r="F72">
      <v>1613</v>
    </oc>
    <nc r="F72">
      <v>1359.8879999999999</v>
    </nc>
  </rcc>
  <rrc rId="10130" sId="1" ref="A78:XFD78" action="insertRow"/>
  <rcc rId="10131" sId="1" odxf="1" dxf="1">
    <nc r="A78" t="inlineStr">
      <is>
        <t>Прочая закупка товаров, работ и услуг для обеспечения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0132" sId="1">
    <nc r="B78" t="inlineStr">
      <is>
        <t>01</t>
      </is>
    </nc>
  </rcc>
  <rcc rId="10133" sId="1">
    <nc r="C78" t="inlineStr">
      <is>
        <t>06</t>
      </is>
    </nc>
  </rcc>
  <rcc rId="10134" sId="1">
    <nc r="E78" t="inlineStr">
      <is>
        <t>244</t>
      </is>
    </nc>
  </rcc>
  <rfmt sheetId="1" sqref="F78" start="0" length="0">
    <dxf>
      <fill>
        <patternFill patternType="none">
          <bgColor indexed="65"/>
        </patternFill>
      </fill>
    </dxf>
  </rfmt>
  <rcc rId="10135" sId="1">
    <nc r="D78" t="inlineStr">
      <is>
        <t>99900 41000</t>
      </is>
    </nc>
  </rcc>
  <rcc rId="10136" sId="1" numFmtId="4">
    <nc r="F78">
      <v>253.11199999999999</v>
    </nc>
  </rcc>
  <rcc rId="10137" sId="1">
    <oc r="F75">
      <f>SUM(F76:F77)</f>
    </oc>
    <nc r="F75">
      <f>SUM(F76:F78)</f>
    </nc>
  </rcc>
  <rcc rId="10138" sId="1" numFmtId="4">
    <oc r="F85">
      <v>402.5</v>
    </oc>
    <nc r="F85">
      <v>379.5</v>
    </nc>
  </rcc>
  <rcc rId="10139" sId="1" numFmtId="4">
    <oc r="F90">
      <v>100</v>
    </oc>
    <nc r="F90">
      <v>102.59099999999999</v>
    </nc>
  </rcc>
  <rcc rId="10140" sId="1" numFmtId="4">
    <oc r="F93">
      <v>242</v>
    </oc>
    <nc r="F93">
      <v>207</v>
    </nc>
  </rcc>
  <rcc rId="10141" sId="1" numFmtId="4">
    <oc r="F101">
      <v>50</v>
    </oc>
    <nc r="F101">
      <v>59.84</v>
    </nc>
  </rcc>
  <rcc rId="10142" sId="1" numFmtId="4">
    <oc r="F104">
      <v>100</v>
    </oc>
    <nc r="F104">
      <v>55.16</v>
    </nc>
  </rcc>
  <rcc rId="10143" sId="1" numFmtId="4">
    <oc r="F114">
      <v>13</v>
    </oc>
    <nc r="F114">
      <v>157</v>
    </nc>
  </rcc>
  <rcc rId="10144" sId="1" numFmtId="4">
    <oc r="F121">
      <v>580</v>
    </oc>
    <nc r="F121">
      <v>577.29999999999995</v>
    </nc>
  </rcc>
  <rcc rId="10145" sId="1" numFmtId="4">
    <oc r="F157">
      <v>900.84622999999999</v>
    </oc>
    <nc r="F157">
      <v>4125.1675699999996</v>
    </nc>
  </rcc>
  <rrc rId="10146" sId="1" ref="A159:XFD159" action="insertRow"/>
  <rcc rId="10147" sId="1">
    <nc r="B159" t="inlineStr">
      <is>
        <t>01</t>
      </is>
    </nc>
  </rcc>
  <rcc rId="10148" sId="1">
    <nc r="C159" t="inlineStr">
      <is>
        <t>13</t>
      </is>
    </nc>
  </rcc>
  <rcc rId="10149" sId="1">
    <nc r="D159" t="inlineStr">
      <is>
        <t>99900 82900</t>
      </is>
    </nc>
  </rcc>
  <rcc rId="10150" sId="1">
    <nc r="E159" t="inlineStr">
      <is>
        <t>633</t>
      </is>
    </nc>
  </rcc>
  <rcc rId="10151" sId="1" numFmtId="4">
    <nc r="F159">
      <v>3900</v>
    </nc>
  </rcc>
  <rcc rId="10152" sId="1" xfDxf="1" dxf="1">
    <nc r="A159" t="inlineStr">
      <is>
        <t>Субсидии (гранты в форме субсидий), не подлежащие казначейскому сопровождению</t>
      </is>
    </nc>
    <ndxf>
      <font>
        <color indexed="8"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153" sId="1">
    <oc r="F155">
      <f>SUM(F156:F161)</f>
    </oc>
    <nc r="F155">
      <f>SUM(F156:F161)</f>
    </nc>
  </rcc>
  <rcc rId="10154" sId="1" numFmtId="4">
    <oc r="F173">
      <v>472.29500000000002</v>
    </oc>
    <nc r="F173">
      <v>771.82799999999997</v>
    </nc>
  </rcc>
  <rcc rId="10155" sId="1" numFmtId="4">
    <oc r="F176">
      <v>8272.0032200000005</v>
    </oc>
    <nc r="F176">
      <v>8785.6072199999999</v>
    </nc>
  </rcc>
  <rcc rId="10156" sId="1" numFmtId="4">
    <oc r="F182">
      <v>87.5</v>
    </oc>
    <nc r="F182">
      <v>100.5</v>
    </nc>
  </rcc>
  <rcc rId="10157" sId="1" numFmtId="4">
    <oc r="F184">
      <v>3740.4705399999998</v>
    </oc>
    <nc r="F184">
      <v>5485.9705400000003</v>
    </nc>
  </rcc>
  <rcc rId="10158" sId="1" numFmtId="4">
    <oc r="F185">
      <v>1415.27692</v>
    </oc>
    <nc r="F185">
      <v>1656.27692</v>
    </nc>
  </rcc>
  <rrc rId="10159" sId="1" ref="A186:XFD187" action="insertRow"/>
  <rcc rId="10160" sId="1">
    <nc r="A186" t="inlineStr">
      <is>
        <t>Фонд оплаты труда государственных (муниципальных) органов</t>
      </is>
    </nc>
  </rcc>
  <rcc rId="10161" sId="1">
    <nc r="B186" t="inlineStr">
      <is>
        <t>01</t>
      </is>
    </nc>
  </rcc>
  <rcc rId="10162" sId="1">
    <nc r="D186" t="inlineStr">
      <is>
        <t>99900 S2160</t>
      </is>
    </nc>
  </rcc>
  <rcc rId="10163" sId="1">
    <nc r="E186" t="inlineStr">
      <is>
        <t>121</t>
      </is>
    </nc>
  </rcc>
  <rcc rId="10164" sId="1">
    <nc r="A18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165" sId="1">
    <nc r="B187" t="inlineStr">
      <is>
        <t>01</t>
      </is>
    </nc>
  </rcc>
  <rcc rId="10166" sId="1">
    <nc r="D187" t="inlineStr">
      <is>
        <t>99900 S2160</t>
      </is>
    </nc>
  </rcc>
  <rcc rId="10167" sId="1">
    <nc r="E187" t="inlineStr">
      <is>
        <t>129</t>
      </is>
    </nc>
  </rcc>
  <rcc rId="10168" sId="1">
    <nc r="C186" t="inlineStr">
      <is>
        <t>13</t>
      </is>
    </nc>
  </rcc>
  <rcc rId="10169" sId="1">
    <nc r="C187" t="inlineStr">
      <is>
        <t>13</t>
      </is>
    </nc>
  </rcc>
  <rcc rId="10170" sId="1" numFmtId="4">
    <nc r="F186">
      <v>300</v>
    </nc>
  </rcc>
  <rcc rId="10171" sId="1" numFmtId="4">
    <nc r="F187">
      <v>91</v>
    </nc>
  </rcc>
  <rrc rId="10172" sId="1" ref="A188:XFD188" action="insertRow"/>
  <rcc rId="10173" sId="1" odxf="1" dxf="1">
    <nc r="A18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0174" sId="1">
    <nc r="B188" t="inlineStr">
      <is>
        <t>01</t>
      </is>
    </nc>
  </rcc>
  <rcc rId="10175" sId="1">
    <nc r="C188" t="inlineStr">
      <is>
        <t>13</t>
      </is>
    </nc>
  </rcc>
  <rcc rId="10176" sId="1">
    <nc r="E188" t="inlineStr">
      <is>
        <t>621</t>
      </is>
    </nc>
  </rcc>
  <rcc rId="10177" sId="1">
    <nc r="D188" t="inlineStr">
      <is>
        <t>99900 S2160</t>
      </is>
    </nc>
  </rcc>
  <rcc rId="10178" sId="1" numFmtId="4">
    <nc r="F188">
      <v>500</v>
    </nc>
  </rcc>
  <rcc rId="10179" sId="1">
    <oc r="F183">
      <f>SUM(F184:F185)</f>
    </oc>
    <nc r="F183">
      <f>SUM(F184:F188)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функцион.структура!$A$5:$F$672</formula>
    <oldFormula>функцион.структура!$A$5:$F$672</oldFormula>
  </rdn>
  <rdn rId="0" localSheetId="1" customView="1" name="Z_519080D0_14D4_455C_B695_47327DBB8058_.wvu.FilterData" hidden="1" oldHidden="1">
    <formula>функцион.структура!$A$17:$F$679</formula>
    <oldFormula>функцион.структура!$A$17:$F$679</oldFormula>
  </rdn>
  <rcv guid="{519080D0-14D4-455C-B695-47327DBB8058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182" sId="1" ref="A203:XFD206" action="insertRow"/>
  <rcc rId="10183" sId="1" odxf="1" dxf="1">
    <nc r="A203" t="inlineStr">
      <is>
        <t>Муниципальная Программа «Развитие муниципальной службы в Селенгинском районе на 2020 - 2025 годы»</t>
      </is>
    </nc>
    <odxf>
      <fill>
        <patternFill patternType="solid">
          <bgColor indexed="41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ill>
        <patternFill patternType="none">
          <bgColor indexed="65"/>
        </patternFill>
      </fill>
      <alignment horizontal="general" vertical="top"/>
      <border outline="0">
        <left/>
        <right/>
        <top/>
        <bottom/>
      </border>
    </ndxf>
  </rcc>
  <rfmt sheetId="1" sqref="B203" start="0" length="0">
    <dxf>
      <fill>
        <patternFill patternType="none">
          <bgColor indexed="65"/>
        </patternFill>
      </fill>
    </dxf>
  </rfmt>
  <rfmt sheetId="1" sqref="C203" start="0" length="0">
    <dxf>
      <fill>
        <patternFill patternType="none">
          <bgColor indexed="65"/>
        </patternFill>
      </fill>
    </dxf>
  </rfmt>
  <rcc rId="10184" sId="1" odxf="1" dxf="1">
    <nc r="D203" t="inlineStr">
      <is>
        <t>01000 00000</t>
      </is>
    </nc>
    <odxf>
      <numFmt numFmtId="0" formatCode="General"/>
      <fill>
        <patternFill patternType="solid">
          <bgColor indexed="41"/>
        </patternFill>
      </fill>
      <alignment horizontal="left"/>
    </odxf>
    <ndxf>
      <numFmt numFmtId="30" formatCode="@"/>
      <fill>
        <patternFill patternType="none">
          <bgColor indexed="65"/>
        </patternFill>
      </fill>
      <alignment horizontal="center"/>
    </ndxf>
  </rcc>
  <rfmt sheetId="1" sqref="E203" start="0" length="0">
    <dxf>
      <numFmt numFmtId="30" formatCode="@"/>
      <fill>
        <patternFill patternType="none">
          <bgColor indexed="65"/>
        </patternFill>
      </fill>
      <alignment horizontal="center"/>
    </dxf>
  </rfmt>
  <rcc rId="10185" sId="1" odxf="1" dxf="1">
    <nc r="F203">
      <f>F204</f>
    </nc>
    <odxf>
      <fill>
        <patternFill>
          <bgColor indexed="41"/>
        </patternFill>
      </fill>
    </odxf>
    <ndxf>
      <fill>
        <patternFill>
          <bgColor theme="0"/>
        </patternFill>
      </fill>
    </ndxf>
  </rcc>
  <rfmt sheetId="1" sqref="G203" start="0" length="0">
    <dxf>
      <font>
        <i val="0"/>
        <name val="Times New Roman CYR"/>
        <family val="1"/>
      </font>
    </dxf>
  </rfmt>
  <rfmt sheetId="1" sqref="H203" start="0" length="0">
    <dxf>
      <font>
        <i val="0"/>
        <name val="Times New Roman CYR"/>
        <family val="1"/>
      </font>
    </dxf>
  </rfmt>
  <rfmt sheetId="1" sqref="A203:XFD203" start="0" length="0">
    <dxf>
      <font>
        <i val="0"/>
        <name val="Times New Roman CYR"/>
        <family val="1"/>
      </font>
    </dxf>
  </rfmt>
  <rcc rId="10186" sId="1" odxf="1" dxf="1">
    <nc r="A204" t="inlineStr">
      <is>
        <t>Основное мероприятие "Повышение квалификации, переподготовка муниципальных служащих"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i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2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0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187" sId="1" odxf="1" dxf="1">
    <nc r="D204" t="inlineStr">
      <is>
        <t xml:space="preserve">01002 00000 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204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10188" sId="1" odxf="1" dxf="1">
    <nc r="F204">
      <f>F205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G204" start="0" length="0">
    <dxf>
      <font>
        <i val="0"/>
        <name val="Times New Roman CYR"/>
        <family val="1"/>
      </font>
    </dxf>
  </rfmt>
  <rfmt sheetId="1" sqref="H204" start="0" length="0">
    <dxf>
      <font>
        <i val="0"/>
        <name val="Times New Roman CYR"/>
        <family val="1"/>
      </font>
    </dxf>
  </rfmt>
  <rfmt sheetId="1" sqref="A204:XFD204" start="0" length="0">
    <dxf>
      <font>
        <i val="0"/>
        <name val="Times New Roman CYR"/>
        <family val="1"/>
      </font>
    </dxf>
  </rfmt>
  <rcc rId="10189" sId="1" odxf="1" dxf="1">
    <nc r="A205" t="inlineStr">
      <is>
        <t>На обеспечение профессиональной подготовки на повышение квалификации глав муниципальных образований и муниципальных служащих</t>
      </is>
    </nc>
    <odxf>
      <font>
        <b/>
        <i val="0"/>
        <name val="Times New Roman"/>
        <family val="1"/>
      </font>
      <fill>
        <patternFill patternType="solid">
          <bgColor indexed="41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B2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205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0190" sId="1" odxf="1" dxf="1">
    <nc r="D205" t="inlineStr">
      <is>
        <t>01002 S2870</t>
      </is>
    </nc>
    <odxf>
      <font>
        <b/>
        <i val="0"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E205" start="0" length="0">
    <dxf>
      <font>
        <b val="0"/>
        <i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dxf>
  </rfmt>
  <rcc rId="10191" sId="1" odxf="1" dxf="1">
    <nc r="F205">
      <f>F206</f>
    </nc>
    <odxf>
      <font>
        <b/>
        <i val="0"/>
        <name val="Times New Roman"/>
        <family val="1"/>
      </font>
      <fill>
        <patternFill>
          <bgColor indexed="41"/>
        </patternFill>
      </fill>
    </odxf>
    <ndxf>
      <font>
        <b val="0"/>
        <i/>
        <name val="Times New Roman"/>
        <family val="1"/>
      </font>
      <fill>
        <patternFill>
          <bgColor theme="0"/>
        </patternFill>
      </fill>
    </ndxf>
  </rcc>
  <rfmt sheetId="1" sqref="H205" start="0" length="0">
    <dxf>
      <numFmt numFmtId="165" formatCode="0.00000"/>
    </dxf>
  </rfmt>
  <rcc rId="10192" sId="1" odxf="1" dxf="1">
    <nc r="A206" t="inlineStr">
      <is>
        <t>Закупка товаров, работ и услуг для государственных (муниципальных) нужд</t>
      </is>
    </nc>
    <odxf>
      <font>
        <b/>
        <name val="Times New Roman"/>
        <family val="1"/>
      </font>
      <fill>
        <patternFill patternType="solid">
          <bgColor indexed="41"/>
        </patternFill>
      </fill>
      <alignment vertical="center"/>
    </odxf>
    <ndxf>
      <font>
        <b val="0"/>
        <name val="Times New Roman"/>
        <family val="1"/>
      </font>
      <fill>
        <patternFill patternType="none">
          <bgColor indexed="65"/>
        </patternFill>
      </fill>
      <alignment vertical="top"/>
    </ndxf>
  </rcc>
  <rfmt sheetId="1" sqref="B20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206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cc rId="10193" sId="1" odxf="1" dxf="1">
    <nc r="D206" t="inlineStr">
      <is>
        <t>01002 S2870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cc rId="10194" sId="1" odxf="1" dxf="1">
    <nc r="E206" t="inlineStr">
      <is>
        <t>244</t>
      </is>
    </nc>
    <odxf>
      <font>
        <b/>
        <name val="Times New Roman"/>
        <family val="1"/>
      </font>
      <numFmt numFmtId="0" formatCode="General"/>
      <fill>
        <patternFill patternType="solid">
          <bgColor indexed="41"/>
        </patternFill>
      </fill>
      <alignment horizontal="left"/>
    </odxf>
    <ndxf>
      <font>
        <b val="0"/>
        <name val="Times New Roman"/>
        <family val="1"/>
      </font>
      <numFmt numFmtId="30" formatCode="@"/>
      <fill>
        <patternFill patternType="none">
          <bgColor indexed="65"/>
        </patternFill>
      </fill>
      <alignment horizontal="center"/>
    </ndxf>
  </rcc>
  <rfmt sheetId="1" sqref="F206" start="0" length="0">
    <dxf>
      <font>
        <b val="0"/>
        <name val="Times New Roman"/>
        <family val="1"/>
      </font>
      <fill>
        <patternFill>
          <bgColor theme="0"/>
        </patternFill>
      </fill>
    </dxf>
  </rfmt>
  <rfmt sheetId="1" sqref="G206" start="0" length="0">
    <dxf>
      <font>
        <i val="0"/>
        <name val="Times New Roman CYR"/>
        <family val="1"/>
      </font>
    </dxf>
  </rfmt>
  <rfmt sheetId="1" sqref="H206" start="0" length="0">
    <dxf>
      <font>
        <i val="0"/>
        <name val="Times New Roman CYR"/>
        <family val="1"/>
      </font>
    </dxf>
  </rfmt>
  <rfmt sheetId="1" sqref="A206:XFD206" start="0" length="0">
    <dxf>
      <font>
        <i val="0"/>
        <name val="Times New Roman CYR"/>
        <family val="1"/>
      </font>
    </dxf>
  </rfmt>
  <rcc rId="10195" sId="1">
    <nc r="B203" t="inlineStr">
      <is>
        <t>04</t>
      </is>
    </nc>
  </rcc>
  <rcc rId="10196" sId="1">
    <nc r="C203" t="inlineStr">
      <is>
        <t>05</t>
      </is>
    </nc>
  </rcc>
  <rcc rId="10197" sId="1">
    <nc r="B204" t="inlineStr">
      <is>
        <t>04</t>
      </is>
    </nc>
  </rcc>
  <rcc rId="10198" sId="1">
    <nc r="C204" t="inlineStr">
      <is>
        <t>05</t>
      </is>
    </nc>
  </rcc>
  <rcc rId="10199" sId="1">
    <nc r="B205" t="inlineStr">
      <is>
        <t>04</t>
      </is>
    </nc>
  </rcc>
  <rcc rId="10200" sId="1">
    <nc r="C205" t="inlineStr">
      <is>
        <t>05</t>
      </is>
    </nc>
  </rcc>
  <rcc rId="10201" sId="1">
    <nc r="B206" t="inlineStr">
      <is>
        <t>04</t>
      </is>
    </nc>
  </rcc>
  <rcc rId="10202" sId="1">
    <nc r="C206" t="inlineStr">
      <is>
        <t>05</t>
      </is>
    </nc>
  </rcc>
  <rcc rId="10203" sId="1" numFmtId="4">
    <nc r="F206">
      <v>35</v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204" sId="1" ref="A207:XFD209" action="insertRow"/>
  <rcc rId="10205" sId="1" odxf="1" dxf="1">
    <nc r="A207" t="inlineStr">
      <is>
        <t>Основное мероприятие "Повышение квалификации, переподготовка лиц, замещающих должности, не относящиеся к должностям муниципальной службы"</t>
      </is>
    </nc>
    <odxf>
      <font>
        <i val="0"/>
        <name val="Times New Roman"/>
        <family val="1"/>
      </font>
      <numFmt numFmtId="0" formatCode="General"/>
      <alignment horizontal="left"/>
    </odxf>
    <ndxf>
      <font>
        <i/>
        <name val="Times New Roman"/>
        <family val="1"/>
      </font>
      <numFmt numFmtId="2" formatCode="0.00"/>
      <alignment horizontal="general"/>
    </ndxf>
  </rcc>
  <rfmt sheetId="1" sqref="B207" start="0" length="0">
    <dxf>
      <font>
        <i/>
        <name val="Times New Roman"/>
        <family val="1"/>
      </font>
    </dxf>
  </rfmt>
  <rfmt sheetId="1" sqref="C207" start="0" length="0">
    <dxf>
      <font>
        <i/>
        <name val="Times New Roman"/>
        <family val="1"/>
      </font>
    </dxf>
  </rfmt>
  <rcc rId="10206" sId="1" odxf="1" dxf="1">
    <nc r="D207" t="inlineStr">
      <is>
        <t>01005 00000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7" start="0" length="0">
    <dxf>
      <font>
        <i/>
        <name val="Times New Roman"/>
        <family val="1"/>
      </font>
    </dxf>
  </rfmt>
  <rcc rId="10207" sId="1" odxf="1" dxf="1">
    <nc r="F207">
      <f>F208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07" start="0" length="0">
    <dxf>
      <font>
        <b/>
        <name val="Times New Roman CYR"/>
        <family val="1"/>
      </font>
    </dxf>
  </rfmt>
  <rfmt sheetId="1" sqref="H207" start="0" length="0">
    <dxf>
      <font>
        <b/>
        <name val="Times New Roman CYR"/>
        <family val="1"/>
      </font>
    </dxf>
  </rfmt>
  <rfmt sheetId="1" sqref="A207:XFD207" start="0" length="0">
    <dxf>
      <font>
        <b/>
        <name val="Times New Roman CYR"/>
        <family val="1"/>
      </font>
    </dxf>
  </rfmt>
  <rcc rId="10208" sId="1" odxf="1" dxf="1">
    <nc r="A208" t="inlineStr">
      <is>
        <t>Прочие мероприятия , связанные с выполнением обязательств ОМСУ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fmt sheetId="1" sqref="B208" start="0" length="0">
    <dxf>
      <font>
        <i/>
        <name val="Times New Roman"/>
        <family val="1"/>
      </font>
    </dxf>
  </rfmt>
  <rfmt sheetId="1" sqref="C208" start="0" length="0">
    <dxf>
      <font>
        <i/>
        <name val="Times New Roman"/>
        <family val="1"/>
      </font>
    </dxf>
  </rfmt>
  <rcc rId="10209" sId="1" odxf="1" dxf="1">
    <nc r="D208" t="inlineStr">
      <is>
        <t>01005 82900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08" start="0" length="0">
    <dxf>
      <font>
        <b/>
        <i/>
        <name val="Times New Roman"/>
        <family val="1"/>
      </font>
    </dxf>
  </rfmt>
  <rcc rId="10210" sId="1" odxf="1" dxf="1">
    <nc r="F208">
      <f>F209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08" start="0" length="0">
    <dxf>
      <font>
        <b/>
        <name val="Times New Roman CYR"/>
        <family val="1"/>
      </font>
    </dxf>
  </rfmt>
  <rfmt sheetId="1" sqref="H208" start="0" length="0">
    <dxf>
      <font>
        <b/>
        <name val="Times New Roman CYR"/>
        <family val="1"/>
      </font>
    </dxf>
  </rfmt>
  <rfmt sheetId="1" sqref="A208:XFD208" start="0" length="0">
    <dxf>
      <font>
        <b/>
        <name val="Times New Roman CYR"/>
        <family val="1"/>
      </font>
    </dxf>
  </rfmt>
  <rcc rId="10211" sId="1">
    <nc r="A209" t="inlineStr">
      <is>
        <t>Прочая закупка товаров, работ и услуг для обеспечения государственных (муниципальных) нужд</t>
      </is>
    </nc>
  </rcc>
  <rcc rId="10212" sId="1">
    <nc r="D209" t="inlineStr">
      <is>
        <t>01005 82900</t>
      </is>
    </nc>
  </rcc>
  <rcc rId="10213" sId="1">
    <nc r="E209" t="inlineStr">
      <is>
        <t>244</t>
      </is>
    </nc>
  </rcc>
  <rfmt sheetId="1" sqref="F209" start="0" length="0">
    <dxf>
      <fill>
        <patternFill patternType="none">
          <bgColor indexed="65"/>
        </patternFill>
      </fill>
    </dxf>
  </rfmt>
  <rfmt sheetId="1" sqref="G209" start="0" length="0">
    <dxf>
      <font>
        <b/>
        <name val="Times New Roman CYR"/>
        <family val="1"/>
      </font>
    </dxf>
  </rfmt>
  <rfmt sheetId="1" sqref="H209" start="0" length="0">
    <dxf>
      <font>
        <b/>
        <name val="Times New Roman CYR"/>
        <family val="1"/>
      </font>
    </dxf>
  </rfmt>
  <rfmt sheetId="1" sqref="A209:XFD209" start="0" length="0">
    <dxf>
      <font>
        <b/>
        <name val="Times New Roman CYR"/>
        <family val="1"/>
      </font>
    </dxf>
  </rfmt>
  <rcc rId="10214" sId="1" numFmtId="4">
    <nc r="F209">
      <v>35</v>
    </nc>
  </rcc>
  <rcc rId="10215" sId="1">
    <oc r="F203">
      <f>F204</f>
    </oc>
    <nc r="F203">
      <f>F204+F207</f>
    </nc>
  </rcc>
  <rcc rId="10216" sId="1">
    <oc r="F202">
      <f>F215+F222+F210</f>
    </oc>
    <nc r="F202">
      <f>F215+F222+F210+F203</f>
    </nc>
  </rcc>
  <rcc rId="10217" sId="1">
    <nc r="B207" t="inlineStr">
      <is>
        <t>04</t>
      </is>
    </nc>
  </rcc>
  <rcc rId="10218" sId="1">
    <nc r="C207" t="inlineStr">
      <is>
        <t>05</t>
      </is>
    </nc>
  </rcc>
  <rcc rId="10219" sId="1">
    <nc r="B208" t="inlineStr">
      <is>
        <t>04</t>
      </is>
    </nc>
  </rcc>
  <rcc rId="10220" sId="1">
    <nc r="C208" t="inlineStr">
      <is>
        <t>05</t>
      </is>
    </nc>
  </rcc>
  <rcc rId="10221" sId="1">
    <nc r="B209" t="inlineStr">
      <is>
        <t>04</t>
      </is>
    </nc>
  </rcc>
  <rcc rId="10222" sId="1">
    <nc r="C209" t="inlineStr">
      <is>
        <t>05</t>
      </is>
    </nc>
  </rcc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23" sId="1" numFmtId="4">
    <oc r="F240">
      <v>1726.9</v>
    </oc>
    <nc r="F240">
      <v>1226.9000000000001</v>
    </nc>
  </rcc>
  <rcc rId="10224" sId="1" numFmtId="4">
    <oc r="F242">
      <v>521.5</v>
    </oc>
    <nc r="F242">
      <v>370.5</v>
    </nc>
  </rcc>
  <rrc rId="10225" sId="1" ref="A243:XFD244" action="insertRow"/>
  <rcc rId="10226" sId="1">
    <nc r="A243" t="inlineStr">
      <is>
        <t>Фонд оплаты труда государственных (муниципальных) органов</t>
      </is>
    </nc>
  </rcc>
  <rcc rId="10227" sId="1">
    <nc r="E243" t="inlineStr">
      <is>
        <t>121</t>
      </is>
    </nc>
  </rcc>
  <rcc rId="10228" sId="1">
    <nc r="A24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229" sId="1">
    <nc r="E244" t="inlineStr">
      <is>
        <t>129</t>
      </is>
    </nc>
  </rcc>
  <rcc rId="10230" sId="1">
    <nc r="B243" t="inlineStr">
      <is>
        <t>04</t>
      </is>
    </nc>
  </rcc>
  <rcc rId="10231" sId="1">
    <nc r="C243" t="inlineStr">
      <is>
        <t>05</t>
      </is>
    </nc>
  </rcc>
  <rcc rId="10232" sId="1">
    <nc r="D243" t="inlineStr">
      <is>
        <t>99900 83510</t>
      </is>
    </nc>
  </rcc>
  <rcc rId="10233" sId="1">
    <nc r="B244" t="inlineStr">
      <is>
        <t>04</t>
      </is>
    </nc>
  </rcc>
  <rcc rId="10234" sId="1">
    <nc r="C244" t="inlineStr">
      <is>
        <t>05</t>
      </is>
    </nc>
  </rcc>
  <rcc rId="10235" sId="1">
    <nc r="D244" t="inlineStr">
      <is>
        <t>99900 83510</t>
      </is>
    </nc>
  </rcc>
  <rcc rId="10236" sId="1" numFmtId="4">
    <nc r="F243">
      <v>500</v>
    </nc>
  </rcc>
  <rcc rId="10237" sId="1" numFmtId="4">
    <nc r="F244">
      <v>151</v>
    </nc>
  </rcc>
  <rrc rId="10238" sId="1" ref="A248:XFD250" action="insertRow"/>
  <rcc rId="10239" sId="1" odxf="1" dxf="1">
    <nc r="A248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248" start="0" length="0">
    <dxf>
      <font>
        <i/>
        <name val="Times New Roman"/>
        <family val="1"/>
      </font>
    </dxf>
  </rfmt>
  <rfmt sheetId="1" sqref="C248" start="0" length="0">
    <dxf>
      <font>
        <i/>
        <name val="Times New Roman"/>
        <family val="1"/>
      </font>
    </dxf>
  </rfmt>
  <rcc rId="10240" sId="1" odxf="1" dxf="1">
    <nc r="D248" t="inlineStr">
      <is>
        <t>99900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48" start="0" length="0">
    <dxf>
      <font>
        <b/>
        <name val="Times New Roman"/>
        <family val="1"/>
      </font>
    </dxf>
  </rfmt>
  <rfmt sheetId="1" sqref="F248" start="0" length="0">
    <dxf>
      <font>
        <i/>
        <name val="Times New Roman"/>
        <family val="1"/>
      </font>
    </dxf>
  </rfmt>
  <rfmt sheetId="1" sqref="G248" start="0" length="0">
    <dxf>
      <font>
        <i/>
        <name val="Times New Roman CYR"/>
        <family val="1"/>
      </font>
    </dxf>
  </rfmt>
  <rfmt sheetId="1" sqref="H248" start="0" length="0">
    <dxf>
      <font>
        <i/>
        <name val="Times New Roman CYR"/>
        <family val="1"/>
      </font>
    </dxf>
  </rfmt>
  <rfmt sheetId="1" sqref="A248:XFD248" start="0" length="0">
    <dxf>
      <font>
        <i/>
        <name val="Times New Roman CYR"/>
        <family val="1"/>
      </font>
    </dxf>
  </rfmt>
  <rcc rId="10241" sId="1" odxf="1" dxf="1">
    <nc r="A249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0242" sId="1">
    <nc r="D249" t="inlineStr">
      <is>
        <t>99900 S2160</t>
      </is>
    </nc>
  </rcc>
  <rcc rId="10243" sId="1">
    <nc r="E249" t="inlineStr">
      <is>
        <t>111</t>
      </is>
    </nc>
  </rcc>
  <rcc rId="10244" sId="1">
    <nc r="A2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0245" sId="1">
    <nc r="D250" t="inlineStr">
      <is>
        <t>99900 S2160</t>
      </is>
    </nc>
  </rcc>
  <rcc rId="10246" sId="1">
    <nc r="E250" t="inlineStr">
      <is>
        <t>119</t>
      </is>
    </nc>
  </rcc>
  <rcc rId="10247" sId="1">
    <nc r="B248" t="inlineStr">
      <is>
        <t>04</t>
      </is>
    </nc>
  </rcc>
  <rcc rId="10248" sId="1">
    <nc r="B249" t="inlineStr">
      <is>
        <t>04</t>
      </is>
    </nc>
  </rcc>
  <rcc rId="10249" sId="1">
    <nc r="B250" t="inlineStr">
      <is>
        <t>04</t>
      </is>
    </nc>
  </rcc>
  <rcc rId="10250" sId="1">
    <nc r="C248" t="inlineStr">
      <is>
        <t>05</t>
      </is>
    </nc>
  </rcc>
  <rcc rId="10251" sId="1">
    <nc r="C249" t="inlineStr">
      <is>
        <t>05</t>
      </is>
    </nc>
  </rcc>
  <rcc rId="10252" sId="1">
    <nc r="C250" t="inlineStr">
      <is>
        <t>05</t>
      </is>
    </nc>
  </rcc>
  <rcc rId="10253" sId="1" numFmtId="4">
    <nc r="F249">
      <v>300</v>
    </nc>
  </rcc>
  <rcc rId="10254" sId="1" numFmtId="4">
    <nc r="F250">
      <v>90.6</v>
    </nc>
  </rcc>
  <rcc rId="10255" sId="1">
    <oc r="F222">
      <f>F223+F225+F228+F230+F233+F235+F238</f>
    </oc>
    <nc r="F222">
      <f>F223+F225+F228+F230+F233+F235+F238+F248</f>
    </nc>
  </rcc>
  <rrc rId="10256" sId="1" ref="A251:XFD252" action="insertRow"/>
  <rcc rId="10257" sId="1">
    <nc r="A251" t="inlineStr">
      <is>
        <t>Фонд оплаты труда государственных (муниципальных) органов</t>
      </is>
    </nc>
  </rcc>
  <rcc rId="10258" sId="1">
    <nc r="E251" t="inlineStr">
      <is>
        <t>121</t>
      </is>
    </nc>
  </rcc>
  <rcc rId="10259" sId="1">
    <nc r="A2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260" sId="1">
    <nc r="E252" t="inlineStr">
      <is>
        <t>129</t>
      </is>
    </nc>
  </rcc>
  <rcc rId="10261" sId="1">
    <nc r="B251" t="inlineStr">
      <is>
        <t>04</t>
      </is>
    </nc>
  </rcc>
  <rcc rId="10262" sId="1">
    <nc r="C251" t="inlineStr">
      <is>
        <t>05</t>
      </is>
    </nc>
  </rcc>
  <rcc rId="10263" sId="1">
    <nc r="D251" t="inlineStr">
      <is>
        <t>99900 S2160</t>
      </is>
    </nc>
  </rcc>
  <rcc rId="10264" sId="1">
    <nc r="B252" t="inlineStr">
      <is>
        <t>04</t>
      </is>
    </nc>
  </rcc>
  <rcc rId="10265" sId="1">
    <nc r="C252" t="inlineStr">
      <is>
        <t>05</t>
      </is>
    </nc>
  </rcc>
  <rcc rId="10266" sId="1">
    <nc r="D252" t="inlineStr">
      <is>
        <t>99900 S2160</t>
      </is>
    </nc>
  </rcc>
  <rcc rId="10267" sId="1" numFmtId="4">
    <nc r="F251">
      <v>200</v>
    </nc>
  </rcc>
  <rcc rId="10268" sId="1" numFmtId="4">
    <nc r="F252">
      <v>60.4</v>
    </nc>
  </rcc>
  <rcc rId="10269" sId="1">
    <nc r="F248">
      <f>SUM(F249:F252)</f>
    </nc>
  </rcc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70" sId="1">
    <oc r="E262" t="inlineStr">
      <is>
        <t>244</t>
      </is>
    </oc>
    <nc r="E262" t="inlineStr">
      <is>
        <t>540</t>
      </is>
    </nc>
  </rcc>
  <rcc rId="10271" sId="1" odxf="1" dxf="1">
    <oc r="A262" t="inlineStr">
      <is>
        <t>Прочая закупка товаров, работ и услуг для обеспечения государственных (муниципальных) нужд</t>
      </is>
    </oc>
    <nc r="A262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272" sId="1" numFmtId="4">
    <oc r="F271">
      <v>7916.03</v>
    </oc>
    <nc r="F271">
      <v>8077.5630000000001</v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273" sId="1" numFmtId="4">
    <oc r="F314">
      <v>48290.43</v>
    </oc>
    <nc r="F314">
      <v>63706.65</v>
    </nc>
  </rcc>
  <rcc rId="10274" sId="1" numFmtId="4">
    <oc r="F315">
      <v>48290.43</v>
    </oc>
    <nc r="F315">
      <v>63706.65</v>
    </nc>
  </rcc>
  <rcc rId="10275" sId="1" numFmtId="4">
    <oc r="F372">
      <v>97437.41721</v>
    </oc>
    <nc r="F372">
      <v>92363.41721</v>
    </nc>
  </rcc>
  <rcc rId="10276" sId="1" numFmtId="4">
    <oc r="F375">
      <v>4571.53334</v>
    </oc>
    <nc r="F375">
      <v>3254.14147</v>
    </nc>
  </rcc>
  <rcc rId="10277" sId="1" numFmtId="4">
    <oc r="F383">
      <v>286773.8</v>
    </oc>
    <nc r="F383">
      <v>300594.09999999998</v>
    </nc>
  </rcc>
  <rcc rId="10278" sId="1" numFmtId="4">
    <oc r="F389">
      <v>83855.678</v>
    </oc>
    <nc r="F389">
      <v>82906.770499999999</v>
    </nc>
  </rcc>
  <rrc rId="10279" sId="1" ref="A391:XFD392" action="insertRow"/>
  <rm rId="10280" sheetId="1" source="A380:XFD381" destination="A391:XFD392" sourceSheetId="1">
    <rfmt sheetId="1" xfDxf="1" sqref="A391:XFD391" start="0" length="0">
      <dxf>
        <font>
          <name val="Times New Roman CYR"/>
          <family val="1"/>
        </font>
        <alignment wrapText="1"/>
      </dxf>
    </rfmt>
    <rfmt sheetId="1" xfDxf="1" sqref="A392:XFD392" start="0" length="0">
      <dxf>
        <font>
          <name val="Times New Roman CYR"/>
          <family val="1"/>
        </font>
        <alignment wrapText="1"/>
      </dxf>
    </rfmt>
    <rfmt sheetId="1" sqref="A39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9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9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9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281" sId="1" ref="A380:XFD380" action="deleteRow">
    <rfmt sheetId="1" xfDxf="1" sqref="A380:XFD380" start="0" length="0">
      <dxf>
        <font>
          <name val="Times New Roman CYR"/>
          <family val="1"/>
        </font>
        <alignment wrapText="1"/>
      </dxf>
    </rfmt>
  </rrc>
  <rrc rId="10282" sId="1" ref="A380:XFD380" action="deleteRow">
    <rfmt sheetId="1" xfDxf="1" sqref="A380:XFD380" start="0" length="0">
      <dxf>
        <font>
          <name val="Times New Roman CYR"/>
          <family val="1"/>
        </font>
        <alignment wrapText="1"/>
      </dxf>
    </rfmt>
  </rrc>
  <rcc rId="10283" sId="1">
    <oc r="D389" t="inlineStr">
      <is>
        <t>10201 53030</t>
      </is>
    </oc>
    <nc r="D389" t="inlineStr">
      <is>
        <t>10201 L3030</t>
      </is>
    </nc>
  </rcc>
  <rcc rId="10284" sId="1">
    <oc r="D390" t="inlineStr">
      <is>
        <t>10201 53030</t>
      </is>
    </oc>
    <nc r="D390" t="inlineStr">
      <is>
        <t>10201 L3030</t>
      </is>
    </nc>
  </rcc>
  <rcc rId="10285" sId="1" xfDxf="1" dxf="1">
    <oc r="A389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oc>
    <nc r="A389" t="inlineStr">
      <is>
        <t>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организаций,реализующих образовательные программы начального общего образования, образовательные программы среднего общего образования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0286" sId="1" numFmtId="4">
    <oc r="F406">
      <v>4279.2921999999999</v>
    </oc>
    <nc r="F406">
      <v>4554.7272800000001</v>
    </nc>
  </rcc>
  <rrc rId="10287" sId="1" ref="A413:XFD414" action="insertRow"/>
  <rcc rId="10288" sId="1" odxf="1" dxf="1">
    <nc r="A413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289" sId="1" odxf="1" dxf="1">
    <nc r="B413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13" start="0" length="0">
    <dxf>
      <font>
        <i/>
        <name val="Times New Roman"/>
        <family val="1"/>
      </font>
    </dxf>
  </rfmt>
  <rfmt sheetId="1" sqref="D413" start="0" length="0">
    <dxf>
      <font>
        <i/>
        <name val="Times New Roman"/>
        <family val="1"/>
      </font>
    </dxf>
  </rfmt>
  <rfmt sheetId="1" sqref="E413" start="0" length="0">
    <dxf>
      <font>
        <i/>
        <name val="Times New Roman"/>
        <family val="1"/>
      </font>
    </dxf>
  </rfmt>
  <rcc rId="10290" sId="1" odxf="1" dxf="1">
    <nc r="F413">
      <f>F414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291" sId="1" odxf="1" dxf="1">
    <nc r="A414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292" sId="1">
    <nc r="B414" t="inlineStr">
      <is>
        <t>07</t>
      </is>
    </nc>
  </rcc>
  <rfmt sheetId="1" sqref="F414" start="0" length="0">
    <dxf>
      <fill>
        <patternFill patternType="none">
          <bgColor indexed="65"/>
        </patternFill>
      </fill>
    </dxf>
  </rfmt>
  <rcc rId="10293" sId="1">
    <nc r="C413" t="inlineStr">
      <is>
        <t>03</t>
      </is>
    </nc>
  </rcc>
  <rcc rId="10294" sId="1">
    <nc r="C414" t="inlineStr">
      <is>
        <t>03</t>
      </is>
    </nc>
  </rcc>
  <rcc rId="10295" sId="1">
    <nc r="D413" t="inlineStr">
      <is>
        <t>08301 S2140</t>
      </is>
    </nc>
  </rcc>
  <rcc rId="10296" sId="1">
    <nc r="D414" t="inlineStr">
      <is>
        <t>08301 S2140</t>
      </is>
    </nc>
  </rcc>
  <rcc rId="10297" sId="1">
    <nc r="E414" t="inlineStr">
      <is>
        <t>622</t>
      </is>
    </nc>
  </rcc>
  <rcc rId="10298" sId="1" numFmtId="4">
    <nc r="F414">
      <v>90.383560000000003</v>
    </nc>
  </rcc>
  <rcc rId="10299" sId="1">
    <oc r="F410">
      <f>F411+F417+F415</f>
    </oc>
    <nc r="F410">
      <f>F411+F417+F415+F413</f>
    </nc>
  </rcc>
  <rcc rId="10300" sId="1" numFmtId="4">
    <oc r="F416">
      <v>437.5</v>
    </oc>
    <nc r="F416">
      <v>1227.5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функцион.структура!$A$5:$F$688</formula>
    <oldFormula>функцион.структура!$A$5:$F$688</oldFormula>
  </rdn>
  <rdn rId="0" localSheetId="1" customView="1" name="Z_519080D0_14D4_455C_B695_47327DBB8058_.wvu.FilterData" hidden="1" oldHidden="1">
    <formula>функцион.структура!$A$17:$F$695</formula>
    <oldFormula>функцион.структура!$A$17:$F$695</oldFormula>
  </rdn>
  <rcv guid="{519080D0-14D4-455C-B695-47327DBB8058}" action="add"/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03" sId="1" ref="A449:XFD449" action="insertRow"/>
  <rcc rId="10304" sId="1" odxf="1" dxf="1">
    <nc r="A449" t="inlineStr">
      <is>
        <t>Прочая закупка товаров, работ и услуг для обеспечения государственных (муниципальных) нужд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0305" sId="1" odxf="1" dxf="1">
    <nc r="B449" t="inlineStr">
      <is>
        <t>07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0306" sId="1" odxf="1" dxf="1">
    <nc r="C449" t="inlineStr">
      <is>
        <t>07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D44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0307" sId="1" odxf="1" dxf="1">
    <nc r="E44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F449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G449" start="0" length="0">
    <dxf>
      <font>
        <i val="0"/>
        <name val="Times New Roman CYR"/>
        <family val="1"/>
      </font>
    </dxf>
  </rfmt>
  <rfmt sheetId="1" sqref="H449" start="0" length="0">
    <dxf>
      <font>
        <i val="0"/>
        <name val="Times New Roman CYR"/>
        <family val="1"/>
      </font>
    </dxf>
  </rfmt>
  <rfmt sheetId="1" sqref="A449:XFD449" start="0" length="0">
    <dxf>
      <font>
        <i val="0"/>
        <name val="Times New Roman CYR"/>
        <family val="1"/>
      </font>
    </dxf>
  </rfmt>
  <rcc rId="10308" sId="1" odxf="1" dxf="1">
    <nc r="D449" t="inlineStr">
      <is>
        <t>09601 L1160</t>
      </is>
    </nc>
    <ndxf>
      <fill>
        <patternFill patternType="none">
          <bgColor indexed="65"/>
        </patternFill>
      </fill>
    </ndxf>
  </rcc>
  <rcc rId="10309" sId="1" numFmtId="4">
    <nc r="F449">
      <v>1675.6904999999999</v>
    </nc>
  </rcc>
  <rcc rId="10310" sId="1" numFmtId="4">
    <oc r="F450">
      <v>14298.190500000001</v>
    </oc>
    <nc r="F450">
      <v>12622.5</v>
    </nc>
  </rcc>
  <rcc rId="10311" sId="1">
    <oc r="F448">
      <f>F450</f>
    </oc>
    <nc r="F448">
      <f>SUM(F449:F450)</f>
    </nc>
  </rcc>
  <rrc rId="10312" sId="1" ref="A451:XFD452" action="insertRow"/>
  <rcc rId="10313" sId="1" odxf="1" dxf="1">
    <nc r="A451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  <alignment horizontal="left"/>
    </odxf>
    <ndxf>
      <font>
        <i/>
        <name val="Times New Roman"/>
        <family val="1"/>
      </font>
      <alignment horizontal="general"/>
    </ndxf>
  </rcc>
  <rcc rId="10314" sId="1" odxf="1" dxf="1">
    <nc r="B45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451" start="0" length="0">
    <dxf>
      <font>
        <i/>
        <name val="Times New Roman"/>
        <family val="1"/>
      </font>
    </dxf>
  </rfmt>
  <rfmt sheetId="1" sqref="D451" start="0" length="0">
    <dxf>
      <font>
        <i/>
        <name val="Times New Roman"/>
        <family val="1"/>
      </font>
    </dxf>
  </rfmt>
  <rfmt sheetId="1" sqref="E451" start="0" length="0">
    <dxf>
      <font>
        <i/>
        <name val="Times New Roman"/>
        <family val="1"/>
      </font>
    </dxf>
  </rfmt>
  <rcc rId="10315" sId="1" odxf="1" dxf="1">
    <nc r="F451">
      <f>F452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316" sId="1" odxf="1" dxf="1">
    <nc r="A452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0317" sId="1">
    <nc r="B452" t="inlineStr">
      <is>
        <t>07</t>
      </is>
    </nc>
  </rcc>
  <rcc rId="10318" sId="1">
    <nc r="E452" t="inlineStr">
      <is>
        <t>622</t>
      </is>
    </nc>
  </rcc>
  <rfmt sheetId="1" sqref="F452" start="0" length="0">
    <dxf>
      <fill>
        <patternFill patternType="none">
          <bgColor indexed="65"/>
        </patternFill>
      </fill>
    </dxf>
  </rfmt>
  <rcc rId="10319" sId="1">
    <nc r="D451" t="inlineStr">
      <is>
        <t>09601 S2140</t>
      </is>
    </nc>
  </rcc>
  <rcc rId="10320" sId="1">
    <nc r="D452" t="inlineStr">
      <is>
        <t>09601 S2140</t>
      </is>
    </nc>
  </rcc>
  <rcc rId="10321" sId="1">
    <nc r="C451" t="inlineStr">
      <is>
        <t>07</t>
      </is>
    </nc>
  </rcc>
  <rcc rId="10322" sId="1">
    <nc r="C452" t="inlineStr">
      <is>
        <t>07</t>
      </is>
    </nc>
  </rcc>
  <rcc rId="10323" sId="1" numFmtId="4">
    <nc r="F452">
      <v>80</v>
    </nc>
  </rcc>
  <rcc rId="10324" sId="1">
    <oc r="F445">
      <f>F446+F448</f>
    </oc>
    <nc r="F445">
      <f>F446+F448+F451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17" sId="1" ref="A267:XFD268" action="insertRow"/>
  <rcc rId="9218" sId="1" odxf="1" dxf="1">
    <nc r="A267" t="inlineStr">
      <is>
        <t>Осуществление мероприятий, связанных с внесением изменений в генеральные планы сельских поселений</t>
      </is>
    </nc>
    <odxf>
      <font>
        <i val="0"/>
        <color indexed="8"/>
        <name val="Times New Roman"/>
        <family val="1"/>
      </font>
    </odxf>
    <ndxf>
      <font>
        <i/>
        <color indexed="8"/>
        <name val="Times New Roman"/>
        <family val="1"/>
      </font>
    </ndxf>
  </rcc>
  <rcc rId="9219" sId="1" odxf="1" dxf="1">
    <nc r="B26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0" sId="1" odxf="1" dxf="1">
    <nc r="C267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1" sId="1" odxf="1" dxf="1">
    <nc r="D267" t="inlineStr">
      <is>
        <t>99900 82170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67" start="0" length="0">
    <dxf>
      <font>
        <i/>
        <name val="Times New Roman"/>
        <family val="1"/>
      </font>
    </dxf>
  </rfmt>
  <rcc rId="9222" sId="1" odxf="1" dxf="1">
    <nc r="F267">
      <f>F268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23" sId="1" odxf="1" dxf="1">
    <nc r="A268" t="inlineStr">
      <is>
        <t>Иные межбюджетные трансферты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9224" sId="1">
    <nc r="B268" t="inlineStr">
      <is>
        <t>04</t>
      </is>
    </nc>
  </rcc>
  <rcc rId="9225" sId="1">
    <nc r="C268" t="inlineStr">
      <is>
        <t>12</t>
      </is>
    </nc>
  </rcc>
  <rcc rId="9226" sId="1">
    <nc r="D268" t="inlineStr">
      <is>
        <t>99900 82170</t>
      </is>
    </nc>
  </rcc>
  <rcc rId="9227" sId="1">
    <nc r="E268" t="inlineStr">
      <is>
        <t>540</t>
      </is>
    </nc>
  </rcc>
  <rcc rId="9228" sId="1" numFmtId="4">
    <nc r="F268">
      <v>370</v>
    </nc>
  </rcc>
  <rcc rId="9229" sId="1">
    <oc r="F264">
      <f>F265</f>
    </oc>
    <nc r="F264">
      <f>F265+F267</f>
    </nc>
  </rcc>
  <rcc rId="9230" sId="1" numFmtId="4">
    <oc r="F275">
      <f>47072+960.8</f>
    </oc>
    <nc r="F275">
      <v>48290.43</v>
    </nc>
  </rcc>
  <rrc rId="9231" sId="1" ref="A276:XFD276" action="insertRow"/>
  <rcc rId="9232" sId="1">
    <nc r="B276" t="inlineStr">
      <is>
        <t>05</t>
      </is>
    </nc>
  </rcc>
  <rcc rId="9233" sId="1">
    <nc r="C276" t="inlineStr">
      <is>
        <t>02</t>
      </is>
    </nc>
  </rcc>
  <rcc rId="9234" sId="1">
    <nc r="D276" t="inlineStr">
      <is>
        <t>06036 L5760</t>
      </is>
    </nc>
  </rcc>
  <rcc rId="9235" sId="1" numFmtId="4">
    <nc r="F276">
      <v>48290.43</v>
    </nc>
  </rcc>
  <rcc rId="9236" sId="1">
    <nc r="E276" t="inlineStr">
      <is>
        <t>622</t>
      </is>
    </nc>
  </rcc>
  <rcc rId="9237" sId="1" odxf="1" dxf="1">
    <nc r="A276" t="inlineStr">
      <is>
        <t>Субсидии автономным учреждениям на иные цели</t>
      </is>
    </nc>
    <ndxf>
      <fill>
        <patternFill patternType="solid"/>
      </fill>
      <border outline="0">
        <left style="medium">
          <color indexed="64"/>
        </left>
      </border>
    </ndxf>
  </rcc>
  <rfmt sheetId="1" sqref="F275:F276">
    <dxf>
      <fill>
        <patternFill>
          <bgColor theme="0"/>
        </patternFill>
      </fill>
    </dxf>
  </rfmt>
  <rcc rId="9238" sId="1">
    <oc r="F274">
      <f>SUM(F275:F275)</f>
    </oc>
    <nc r="F274">
      <f>SUM(F275:F276)</f>
    </nc>
  </rcc>
  <rcc rId="9239" sId="1" numFmtId="4">
    <oc r="F281">
      <v>500</v>
    </oc>
    <nc r="F281">
      <v>525.57600000000002</v>
    </nc>
  </rcc>
  <rrc rId="9240" sId="1" ref="A278:XFD279" action="insertRow"/>
  <rm rId="9241" sheetId="1" source="A282:XFD283" destination="A278:XFD279" sourceSheetId="1">
    <rfmt sheetId="1" xfDxf="1" sqref="A278:XFD278" start="0" length="0">
      <dxf>
        <font>
          <i/>
          <name val="Times New Roman CYR"/>
          <family val="1"/>
        </font>
        <alignment wrapText="1"/>
      </dxf>
    </rfmt>
    <rfmt sheetId="1" xfDxf="1" sqref="A279:XFD279" start="0" length="0">
      <dxf>
        <font>
          <i/>
          <name val="Times New Roman CYR"/>
          <family val="1"/>
        </font>
        <alignment wrapText="1"/>
      </dxf>
    </rfmt>
    <rfmt sheetId="1" sqref="A278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8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8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9" start="0" length="0">
      <dxf>
        <font>
          <b/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9" start="0" length="0">
      <dxf>
        <font>
          <b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9" start="0" length="0">
      <dxf>
        <font>
          <b/>
          <i val="0"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42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3" sId="1" ref="A282:XFD282" action="deleteRow">
    <rfmt sheetId="1" xfDxf="1" sqref="A282:XFD282" start="0" length="0">
      <dxf>
        <font>
          <name val="Times New Roman CYR"/>
          <family val="1"/>
        </font>
        <alignment wrapText="1"/>
      </dxf>
    </rfmt>
  </rrc>
  <rrc rId="9244" sId="1" ref="A278:XFD279" action="insertRow"/>
  <rcc rId="9245" sId="1" odxf="1" dxf="1">
    <nc r="A278" t="inlineStr">
      <is>
        <t>Муниципальная программа "Чистая вода на 2020-2025 годы"</t>
      </is>
    </nc>
    <odxf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alignment horizontal="center" vertical="top"/>
      <border outline="0">
        <left/>
        <right/>
        <top/>
        <bottom/>
      </border>
    </ndxf>
  </rcc>
  <rcc rId="9246" sId="1">
    <nc r="B278" t="inlineStr">
      <is>
        <t>05</t>
      </is>
    </nc>
  </rcc>
  <rcc rId="9247" sId="1">
    <nc r="C278" t="inlineStr">
      <is>
        <t>02</t>
      </is>
    </nc>
  </rcc>
  <rcc rId="9248" sId="1">
    <nc r="D278" t="inlineStr">
      <is>
        <t>17000 00000</t>
      </is>
    </nc>
  </rcc>
  <rcc rId="9249" sId="1">
    <nc r="F278">
      <f>F279</f>
    </nc>
  </rcc>
  <rfmt sheetId="1" sqref="G278" start="0" length="0">
    <dxf>
      <font>
        <i val="0"/>
        <name val="Times New Roman CYR"/>
        <family val="1"/>
      </font>
    </dxf>
  </rfmt>
  <rfmt sheetId="1" sqref="H278" start="0" length="0">
    <dxf>
      <font>
        <i val="0"/>
        <name val="Times New Roman CYR"/>
        <family val="1"/>
      </font>
    </dxf>
  </rfmt>
  <rfmt sheetId="1" sqref="I278" start="0" length="0">
    <dxf>
      <font>
        <i val="0"/>
        <name val="Times New Roman CYR"/>
        <family val="1"/>
      </font>
    </dxf>
  </rfmt>
  <rfmt sheetId="1" sqref="J278" start="0" length="0">
    <dxf>
      <font>
        <i val="0"/>
        <name val="Times New Roman CYR"/>
        <family val="1"/>
      </font>
    </dxf>
  </rfmt>
  <rfmt sheetId="1" sqref="K278" start="0" length="0">
    <dxf>
      <font>
        <i val="0"/>
        <name val="Times New Roman CYR"/>
        <family val="1"/>
      </font>
    </dxf>
  </rfmt>
  <rfmt sheetId="1" sqref="L278" start="0" length="0">
    <dxf>
      <font>
        <i val="0"/>
        <name val="Times New Roman CYR"/>
        <family val="1"/>
      </font>
    </dxf>
  </rfmt>
  <rfmt sheetId="1" sqref="M278" start="0" length="0">
    <dxf>
      <font>
        <i val="0"/>
        <name val="Times New Roman CYR"/>
        <family val="1"/>
      </font>
    </dxf>
  </rfmt>
  <rfmt sheetId="1" sqref="N278" start="0" length="0">
    <dxf>
      <font>
        <i val="0"/>
        <name val="Times New Roman CYR"/>
        <family val="1"/>
      </font>
    </dxf>
  </rfmt>
  <rfmt sheetId="1" sqref="O278" start="0" length="0">
    <dxf>
      <font>
        <i val="0"/>
        <name val="Times New Roman CYR"/>
        <family val="1"/>
      </font>
    </dxf>
  </rfmt>
  <rfmt sheetId="1" sqref="P278" start="0" length="0">
    <dxf>
      <font>
        <i val="0"/>
        <name val="Times New Roman CYR"/>
        <family val="1"/>
      </font>
    </dxf>
  </rfmt>
  <rfmt sheetId="1" sqref="A278:XFD278" start="0" length="0">
    <dxf>
      <font>
        <i val="0"/>
        <name val="Times New Roman CYR"/>
        <family val="1"/>
      </font>
    </dxf>
  </rfmt>
  <rcc rId="9250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b val="0"/>
        <i/>
        <name val="Times New Roman"/>
        <family val="1"/>
      </font>
      <fill>
        <patternFill patternType="solid">
          <bgColor indexed="9"/>
        </patternFill>
      </fill>
      <alignment horizontal="general" vertical="top"/>
    </ndxf>
  </rcc>
  <rcc rId="9251" sId="1" odxf="1" dxf="1">
    <nc r="B279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2" sId="1" odxf="1" dxf="1">
    <nc r="C279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9253" sId="1" odxf="1" dxf="1">
    <nc r="D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79" start="0" length="0">
    <dxf>
      <font>
        <b val="0"/>
        <i/>
        <name val="Times New Roman"/>
        <family val="1"/>
      </font>
    </dxf>
  </rfmt>
  <rfmt sheetId="1" sqref="F279" start="0" length="0">
    <dxf>
      <font>
        <b val="0"/>
        <i/>
        <name val="Times New Roman"/>
        <family val="1"/>
      </font>
    </dxf>
  </rfmt>
  <rfmt sheetId="1" sqref="G279" start="0" length="0">
    <dxf>
      <font>
        <i val="0"/>
        <name val="Times New Roman CYR"/>
        <family val="1"/>
      </font>
    </dxf>
  </rfmt>
  <rfmt sheetId="1" sqref="H279" start="0" length="0">
    <dxf>
      <font>
        <i val="0"/>
        <name val="Times New Roman CYR"/>
        <family val="1"/>
      </font>
    </dxf>
  </rfmt>
  <rfmt sheetId="1" sqref="I279" start="0" length="0">
    <dxf>
      <font>
        <i val="0"/>
        <name val="Times New Roman CYR"/>
        <family val="1"/>
      </font>
    </dxf>
  </rfmt>
  <rfmt sheetId="1" sqref="J279" start="0" length="0">
    <dxf>
      <font>
        <i val="0"/>
        <name val="Times New Roman CYR"/>
        <family val="1"/>
      </font>
    </dxf>
  </rfmt>
  <rfmt sheetId="1" sqref="K279" start="0" length="0">
    <dxf>
      <font>
        <i val="0"/>
        <name val="Times New Roman CYR"/>
        <family val="1"/>
      </font>
    </dxf>
  </rfmt>
  <rfmt sheetId="1" sqref="L279" start="0" length="0">
    <dxf>
      <font>
        <i val="0"/>
        <name val="Times New Roman CYR"/>
        <family val="1"/>
      </font>
    </dxf>
  </rfmt>
  <rfmt sheetId="1" sqref="M279" start="0" length="0">
    <dxf>
      <font>
        <i val="0"/>
        <name val="Times New Roman CYR"/>
        <family val="1"/>
      </font>
    </dxf>
  </rfmt>
  <rfmt sheetId="1" sqref="N279" start="0" length="0">
    <dxf>
      <font>
        <i val="0"/>
        <name val="Times New Roman CYR"/>
        <family val="1"/>
      </font>
    </dxf>
  </rfmt>
  <rfmt sheetId="1" sqref="O279" start="0" length="0">
    <dxf>
      <font>
        <i val="0"/>
        <name val="Times New Roman CYR"/>
        <family val="1"/>
      </font>
    </dxf>
  </rfmt>
  <rfmt sheetId="1" sqref="P279" start="0" length="0">
    <dxf>
      <font>
        <i val="0"/>
        <name val="Times New Roman CYR"/>
        <family val="1"/>
      </font>
    </dxf>
  </rfmt>
  <rfmt sheetId="1" sqref="A279:XFD279" start="0" length="0">
    <dxf>
      <font>
        <i val="0"/>
        <name val="Times New Roman CYR"/>
        <family val="1"/>
      </font>
    </dxf>
  </rfmt>
  <rrc rId="9254" sId="1" ref="A282:XFD282" action="insertRow"/>
  <rm rId="9255" sheetId="1" source="A277:XFD277" destination="A282:XFD282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256" sId="1" ref="A277:XFD277" action="deleteRow">
    <rfmt sheetId="1" xfDxf="1" sqref="A277:XFD277" start="0" length="0">
      <dxf>
        <font>
          <name val="Times New Roman CYR"/>
          <family val="1"/>
        </font>
        <alignment wrapText="1"/>
      </dxf>
    </rfmt>
  </rrc>
  <rcc rId="9257" sId="1">
    <oc r="D279" t="inlineStr">
      <is>
        <t>99900 82900</t>
      </is>
    </oc>
    <nc r="D279" t="inlineStr">
      <is>
        <t>17001 82900</t>
      </is>
    </nc>
  </rcc>
  <rcc rId="9258" sId="1">
    <oc r="D280" t="inlineStr">
      <is>
        <t>99900 82900</t>
      </is>
    </oc>
    <nc r="D280" t="inlineStr">
      <is>
        <t>17001 82900</t>
      </is>
    </nc>
  </rcc>
  <rcc rId="9259" sId="1">
    <oc r="F270">
      <f>F281+F271</f>
    </oc>
    <nc r="F270">
      <f>F281+F271+F277</f>
    </nc>
  </rcc>
  <rrc rId="9260" sId="1" ref="A281:XFD282" action="insertRow"/>
  <rcc rId="9261" sId="1" odxf="1" dxf="1">
    <nc r="A281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62" sId="1" odxf="1" dxf="1">
    <nc r="B281" t="inlineStr">
      <is>
        <t>05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3" sId="1" odxf="1" dxf="1">
    <nc r="C281" t="inlineStr">
      <is>
        <t>02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64" sId="1" odxf="1" dxf="1">
    <nc r="D281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E281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9265" sId="1" odxf="1" dxf="1">
    <nc r="F281">
      <f>F282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G281" start="0" length="0">
    <dxf>
      <font>
        <i val="0"/>
        <name val="Times New Roman CYR"/>
        <family val="1"/>
      </font>
    </dxf>
  </rfmt>
  <rfmt sheetId="1" sqref="H281" start="0" length="0">
    <dxf>
      <font>
        <i val="0"/>
        <name val="Times New Roman CYR"/>
        <family val="1"/>
      </font>
    </dxf>
  </rfmt>
  <rfmt sheetId="1" sqref="I281" start="0" length="0">
    <dxf>
      <font>
        <i val="0"/>
        <name val="Times New Roman CYR"/>
        <family val="1"/>
      </font>
    </dxf>
  </rfmt>
  <rfmt sheetId="1" sqref="J281" start="0" length="0">
    <dxf>
      <font>
        <i val="0"/>
        <name val="Times New Roman CYR"/>
        <family val="1"/>
      </font>
    </dxf>
  </rfmt>
  <rfmt sheetId="1" sqref="K281" start="0" length="0">
    <dxf>
      <font>
        <i val="0"/>
        <name val="Times New Roman CYR"/>
        <family val="1"/>
      </font>
    </dxf>
  </rfmt>
  <rfmt sheetId="1" sqref="L281" start="0" length="0">
    <dxf>
      <font>
        <i val="0"/>
        <name val="Times New Roman CYR"/>
        <family val="1"/>
      </font>
    </dxf>
  </rfmt>
  <rfmt sheetId="1" sqref="M281" start="0" length="0">
    <dxf>
      <font>
        <i val="0"/>
        <name val="Times New Roman CYR"/>
        <family val="1"/>
      </font>
    </dxf>
  </rfmt>
  <rfmt sheetId="1" sqref="N281" start="0" length="0">
    <dxf>
      <font>
        <i val="0"/>
        <name val="Times New Roman CYR"/>
        <family val="1"/>
      </font>
    </dxf>
  </rfmt>
  <rfmt sheetId="1" sqref="O281" start="0" length="0">
    <dxf>
      <font>
        <i val="0"/>
        <name val="Times New Roman CYR"/>
        <family val="1"/>
      </font>
    </dxf>
  </rfmt>
  <rfmt sheetId="1" sqref="P281" start="0" length="0">
    <dxf>
      <font>
        <i val="0"/>
        <name val="Times New Roman CYR"/>
        <family val="1"/>
      </font>
    </dxf>
  </rfmt>
  <rfmt sheetId="1" sqref="A281:XFD281" start="0" length="0">
    <dxf>
      <font>
        <i val="0"/>
        <name val="Times New Roman CYR"/>
        <family val="1"/>
      </font>
    </dxf>
  </rfmt>
  <rcc rId="9266" sId="1">
    <nc r="A282" t="inlineStr">
      <is>
        <t>Бюджетные инвестиции в объекты капитального строительства государственной (муниципальной) собственности</t>
      </is>
    </nc>
  </rcc>
  <rcc rId="9267" sId="1" odxf="1" dxf="1">
    <nc r="B282" t="inlineStr">
      <is>
        <t>05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8" sId="1" odxf="1" dxf="1">
    <nc r="C282" t="inlineStr">
      <is>
        <t>02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269" sId="1" odxf="1" dxf="1">
    <nc r="D282" t="inlineStr">
      <is>
        <t>17001 S2860</t>
      </is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9270" sId="1" odxf="1" dxf="1">
    <nc r="E282" t="inlineStr">
      <is>
        <t>414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F282" start="0" length="0">
    <dxf>
      <fill>
        <patternFill patternType="none">
          <bgColor indexed="65"/>
        </patternFill>
      </fill>
    </dxf>
  </rfmt>
  <rfmt sheetId="1" sqref="G282" start="0" length="0">
    <dxf>
      <font>
        <i val="0"/>
        <name val="Times New Roman CYR"/>
        <family val="1"/>
      </font>
    </dxf>
  </rfmt>
  <rfmt sheetId="1" sqref="H282" start="0" length="0">
    <dxf>
      <font>
        <i val="0"/>
        <name val="Times New Roman CYR"/>
        <family val="1"/>
      </font>
    </dxf>
  </rfmt>
  <rfmt sheetId="1" sqref="I282" start="0" length="0">
    <dxf>
      <font>
        <i val="0"/>
        <name val="Times New Roman CYR"/>
        <family val="1"/>
      </font>
    </dxf>
  </rfmt>
  <rfmt sheetId="1" sqref="J282" start="0" length="0">
    <dxf>
      <font>
        <i val="0"/>
        <name val="Times New Roman CYR"/>
        <family val="1"/>
      </font>
    </dxf>
  </rfmt>
  <rfmt sheetId="1" sqref="K282" start="0" length="0">
    <dxf>
      <font>
        <i val="0"/>
        <name val="Times New Roman CYR"/>
        <family val="1"/>
      </font>
    </dxf>
  </rfmt>
  <rfmt sheetId="1" sqref="L282" start="0" length="0">
    <dxf>
      <font>
        <i val="0"/>
        <name val="Times New Roman CYR"/>
        <family val="1"/>
      </font>
    </dxf>
  </rfmt>
  <rfmt sheetId="1" sqref="M282" start="0" length="0">
    <dxf>
      <font>
        <i val="0"/>
        <name val="Times New Roman CYR"/>
        <family val="1"/>
      </font>
    </dxf>
  </rfmt>
  <rfmt sheetId="1" sqref="N282" start="0" length="0">
    <dxf>
      <font>
        <i val="0"/>
        <name val="Times New Roman CYR"/>
        <family val="1"/>
      </font>
    </dxf>
  </rfmt>
  <rfmt sheetId="1" sqref="O282" start="0" length="0">
    <dxf>
      <font>
        <i val="0"/>
        <name val="Times New Roman CYR"/>
        <family val="1"/>
      </font>
    </dxf>
  </rfmt>
  <rfmt sheetId="1" sqref="P282" start="0" length="0">
    <dxf>
      <font>
        <i val="0"/>
        <name val="Times New Roman CYR"/>
        <family val="1"/>
      </font>
    </dxf>
  </rfmt>
  <rfmt sheetId="1" sqref="A282:XFD282" start="0" length="0">
    <dxf>
      <font>
        <i val="0"/>
        <name val="Times New Roman CYR"/>
        <family val="1"/>
      </font>
    </dxf>
  </rfmt>
  <rcc rId="9271" sId="1" numFmtId="4">
    <nc r="F282">
      <v>7003.1949999999997</v>
    </nc>
  </rcc>
  <rcc rId="9272" sId="1">
    <nc r="F278">
      <f>F279+F281</f>
    </nc>
  </rcc>
  <rcc rId="9273" sId="1" numFmtId="4">
    <oc r="F285">
      <v>685.17499999999995</v>
    </oc>
    <nc r="F285">
      <v>945.32</v>
    </nc>
  </rcc>
  <rcc rId="9274" sId="1" numFmtId="4">
    <oc r="F287">
      <f>480+480</f>
    </oc>
    <nc r="F287">
      <v>960.09096</v>
    </nc>
  </rcc>
  <rfmt sheetId="1" sqref="F287">
    <dxf>
      <fill>
        <patternFill>
          <bgColor theme="0"/>
        </patternFill>
      </fill>
    </dxf>
  </rfmt>
  <rrc rId="9275" sId="1" ref="A286:XFD287" action="insertRow"/>
  <rcc rId="9276" sId="1" odxf="1" dxf="1">
    <nc r="A286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none">
          <bgColor indexed="65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  <alignment horizontal="general" vertical="top"/>
    </ndxf>
  </rcc>
  <rcc rId="9277" sId="1" odxf="1" dxf="1">
    <nc r="B28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8" sId="1" odxf="1" dxf="1">
    <nc r="C286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79" sId="1" odxf="1" dxf="1">
    <nc r="D286" t="inlineStr">
      <is>
        <t>99900 82900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286" start="0" length="0">
    <dxf>
      <font>
        <i/>
        <name val="Times New Roman"/>
        <family val="1"/>
      </font>
    </dxf>
  </rfmt>
  <rcc rId="9280" sId="1" odxf="1" dxf="1">
    <nc r="F286">
      <f>SUM(F287:F287)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281" sId="1">
    <nc r="A287" t="inlineStr">
      <is>
        <t>Прочие закупки товаров, работ и услуг для государственных (муниципальных) нужд</t>
      </is>
    </nc>
  </rcc>
  <rcc rId="9282" sId="1">
    <nc r="B287" t="inlineStr">
      <is>
        <t>05</t>
      </is>
    </nc>
  </rcc>
  <rcc rId="9283" sId="1">
    <nc r="C287" t="inlineStr">
      <is>
        <t>02</t>
      </is>
    </nc>
  </rcc>
  <rcc rId="9284" sId="1">
    <nc r="D287" t="inlineStr">
      <is>
        <t>99900 82900</t>
      </is>
    </nc>
  </rcc>
  <rcc rId="9285" sId="1">
    <nc r="E287" t="inlineStr">
      <is>
        <t>244</t>
      </is>
    </nc>
  </rcc>
  <rcc rId="9286" sId="1" numFmtId="4">
    <nc r="F287">
      <v>76.152000000000001</v>
    </nc>
  </rcc>
  <rcc rId="9287" sId="1">
    <oc r="F283">
      <f>F279+F284+F282</f>
    </oc>
    <nc r="F283">
      <f>F284+F288+F286</f>
    </nc>
  </rcc>
  <rcv guid="{519080D0-14D4-455C-B695-47327DBB8058}" action="delete"/>
  <rdn rId="0" localSheetId="1" customView="1" name="Z_519080D0_14D4_455C_B695_47327DBB8058_.wvu.PrintArea" hidden="1" oldHidden="1">
    <formula>функцион.структура!$A$1:$F$586</formula>
    <oldFormula>функцион.структура!$A$1:$F$586</oldFormula>
  </rdn>
  <rdn rId="0" localSheetId="1" customView="1" name="Z_519080D0_14D4_455C_B695_47327DBB8058_.wvu.FilterData" hidden="1" oldHidden="1">
    <formula>функцион.структура!$A$13:$F$593</formula>
    <oldFormula>функцион.структура!$A$13:$F$593</oldFormula>
  </rdn>
  <rcv guid="{519080D0-14D4-455C-B695-47327DBB8058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25" sId="1" numFmtId="4">
    <oc r="F457">
      <v>4940.8771399999996</v>
    </oc>
    <nc r="F457">
      <v>3038.7811400000001</v>
    </nc>
  </rcc>
  <rrc rId="10326" sId="1" ref="A458:XFD458" action="insertRow"/>
  <rcc rId="10327" sId="1" odxf="1" dxf="1">
    <nc r="A458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28" sId="1">
    <nc r="E458" t="inlineStr">
      <is>
        <t>612</t>
      </is>
    </nc>
  </rcc>
  <rrc rId="10329" sId="1" ref="A461:XFD461" action="insertRow"/>
  <rcc rId="10330" sId="1" odxf="1" dxf="1">
    <nc r="A461" t="inlineStr">
      <is>
        <t>Субсидии бюджетным учреждениям на 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31" sId="1">
    <nc r="E461" t="inlineStr">
      <is>
        <t>612</t>
      </is>
    </nc>
  </rcc>
  <rcc rId="10332" sId="1">
    <nc r="B458" t="inlineStr">
      <is>
        <t>07</t>
      </is>
    </nc>
  </rcc>
  <rcc rId="10333" sId="1">
    <nc r="C458" t="inlineStr">
      <is>
        <t>07</t>
      </is>
    </nc>
  </rcc>
  <rcc rId="10334" sId="1">
    <nc r="D458" t="inlineStr">
      <is>
        <t>10401 73050</t>
      </is>
    </nc>
  </rcc>
  <rcc rId="10335" sId="1">
    <nc r="B461" t="inlineStr">
      <is>
        <t>07</t>
      </is>
    </nc>
  </rcc>
  <rcc rId="10336" sId="1">
    <nc r="C461" t="inlineStr">
      <is>
        <t>07</t>
      </is>
    </nc>
  </rcc>
  <rcc rId="10337" sId="1">
    <nc r="D461" t="inlineStr">
      <is>
        <t>10401 73140</t>
      </is>
    </nc>
  </rcc>
  <rcc rId="10338" sId="1" numFmtId="4">
    <nc r="F458">
      <v>1902.096</v>
    </nc>
  </rcc>
  <rcc rId="10339" sId="1">
    <oc r="F456">
      <f>SUM(F457:F457)</f>
    </oc>
    <nc r="F456">
      <f>SUM(F457:F458)</f>
    </nc>
  </rcc>
  <rcc rId="10340" sId="1" numFmtId="4">
    <oc r="F460">
      <v>5645.8528500000002</v>
    </oc>
    <nc r="F460">
      <v>4432.8927999999996</v>
    </nc>
  </rcc>
  <rcc rId="10341" sId="1" numFmtId="4">
    <nc r="F461">
      <v>1212.96</v>
    </nc>
  </rcc>
  <rcc rId="10342" sId="1">
    <oc r="F459">
      <f>F460</f>
    </oc>
    <nc r="F459">
      <f>SUM(F460:F461)</f>
    </nc>
  </rcc>
  <rcc rId="10343" sId="1" numFmtId="4">
    <oc r="F475">
      <v>19.642790000000002</v>
    </oc>
    <nc r="F475">
      <v>19.642800000000001</v>
    </nc>
  </rcc>
  <rcc rId="10344" sId="1" numFmtId="4">
    <oc r="F487">
      <v>1006.3776</v>
    </oc>
    <nc r="F487">
      <v>1354.9985999999999</v>
    </nc>
  </rcc>
  <rcc rId="10345" sId="1" numFmtId="4">
    <oc r="F488">
      <v>2989.0124000000001</v>
    </oc>
    <nc r="F488">
      <v>3593.95964</v>
    </nc>
  </rcc>
  <rcc rId="10346" sId="1" numFmtId="4">
    <oc r="F489">
      <v>907.81</v>
    </oc>
    <nc r="F489">
      <v>903.14926000000003</v>
    </nc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47" sId="1" numFmtId="4">
    <oc r="F509">
      <v>4080.3</v>
    </oc>
    <nc r="F509">
      <v>4010.3</v>
    </nc>
  </rcc>
  <rcc rId="10348" sId="1" numFmtId="4">
    <oc r="F513">
      <v>40</v>
    </oc>
    <nc r="F513">
      <v>40.139000000000003</v>
    </nc>
  </rcc>
  <rcc rId="10349" sId="1" numFmtId="4">
    <oc r="F515">
      <v>4062.5</v>
    </oc>
    <nc r="F515">
      <v>1752.5</v>
    </nc>
  </rcc>
  <rcc rId="10350" sId="1" numFmtId="4">
    <oc r="F521">
      <v>7017.6173500000004</v>
    </oc>
    <nc r="F521">
      <v>6919.4483499999997</v>
    </nc>
  </rcc>
  <rcc rId="10351" sId="1" numFmtId="4">
    <oc r="F526">
      <v>601.07297000000005</v>
    </oc>
    <nc r="F526">
      <v>835.04975999999999</v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52" sId="1" ref="A543:XFD544" action="insertRow"/>
  <rcc rId="10353" sId="1" odxf="1" dxf="1">
    <nc r="A543" t="inlineStr">
      <is>
        <t>Резервные фонды местных администраций</t>
      </is>
    </nc>
    <odxf>
      <font>
        <b/>
        <i val="0"/>
        <name val="Times New Roman"/>
        <family val="1"/>
      </font>
      <alignment vertical="center"/>
    </odxf>
    <ndxf>
      <font>
        <b val="0"/>
        <i/>
        <name val="Times New Roman"/>
        <family val="1"/>
      </font>
      <alignment vertical="top"/>
    </ndxf>
  </rcc>
  <rfmt sheetId="1" sqref="B543" start="0" length="0">
    <dxf>
      <font>
        <b val="0"/>
        <i/>
        <name val="Times New Roman"/>
        <family val="1"/>
      </font>
    </dxf>
  </rfmt>
  <rfmt sheetId="1" sqref="C543" start="0" length="0">
    <dxf>
      <font>
        <b val="0"/>
        <i/>
        <name val="Times New Roman"/>
        <family val="1"/>
      </font>
    </dxf>
  </rfmt>
  <rcc rId="10354" sId="1" odxf="1" dxf="1">
    <nc r="D543" t="inlineStr">
      <is>
        <t>99900 86000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fmt sheetId="1" sqref="E543" start="0" length="0">
    <dxf>
      <font>
        <b val="0"/>
        <i/>
        <name val="Times New Roman"/>
        <family val="1"/>
      </font>
      <fill>
        <patternFill patternType="solid">
          <bgColor theme="0"/>
        </patternFill>
      </fill>
    </dxf>
  </rfmt>
  <rcc rId="10355" sId="1" odxf="1" dxf="1">
    <nc r="F543">
      <f>F544</f>
    </nc>
    <odxf>
      <font>
        <b/>
        <i val="0"/>
        <name val="Times New Roman"/>
        <family val="1"/>
      </font>
      <alignment wrapText="0"/>
    </odxf>
    <ndxf>
      <font>
        <b val="0"/>
        <i/>
        <name val="Times New Roman"/>
        <family val="1"/>
      </font>
      <alignment wrapText="1"/>
    </ndxf>
  </rcc>
  <rfmt sheetId="1" sqref="G543" start="0" length="0">
    <dxf>
      <font>
        <i/>
        <name val="Times New Roman CYR"/>
        <family val="1"/>
      </font>
    </dxf>
  </rfmt>
  <rfmt sheetId="1" sqref="H543" start="0" length="0">
    <dxf>
      <font>
        <i/>
        <name val="Times New Roman CYR"/>
        <family val="1"/>
      </font>
    </dxf>
  </rfmt>
  <rfmt sheetId="1" sqref="A543:XFD543" start="0" length="0">
    <dxf>
      <font>
        <i/>
        <name val="Times New Roman CYR"/>
        <family val="1"/>
      </font>
    </dxf>
  </rfmt>
  <rcc rId="10356" sId="1" odxf="1" dxf="1">
    <nc r="A544" t="inlineStr">
      <is>
        <t>Иные выплаты, за исключением фонда оплаты труда учреждений, лицам, привлекаемым согласно законодательству для выполнения отдельных полномочий</t>
      </is>
    </nc>
    <odxf>
      <font>
        <b/>
        <name val="Times New Roman"/>
        <family val="1"/>
      </font>
      <alignment vertical="center"/>
    </odxf>
    <ndxf>
      <font>
        <b val="0"/>
        <name val="Times New Roman"/>
        <family val="1"/>
      </font>
      <alignment vertical="top"/>
    </ndxf>
  </rcc>
  <rfmt sheetId="1" sqref="B544" start="0" length="0">
    <dxf>
      <font>
        <b val="0"/>
        <name val="Times New Roman"/>
        <family val="1"/>
      </font>
    </dxf>
  </rfmt>
  <rfmt sheetId="1" sqref="C544" start="0" length="0">
    <dxf>
      <font>
        <b val="0"/>
        <name val="Times New Roman"/>
        <family val="1"/>
      </font>
    </dxf>
  </rfmt>
  <rcc rId="10357" sId="1" odxf="1" dxf="1">
    <nc r="D544" t="inlineStr">
      <is>
        <t>99900 86000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indexed="9"/>
        </patternFill>
      </fill>
    </ndxf>
  </rcc>
  <rcc rId="10358" sId="1" odxf="1" dxf="1">
    <nc r="E544" t="inlineStr">
      <is>
        <t>113</t>
      </is>
    </nc>
    <odxf>
      <font>
        <b/>
        <name val="Times New Roman"/>
        <family val="1"/>
      </font>
      <fill>
        <patternFill patternType="none">
          <bgColor indexed="65"/>
        </patternFill>
      </fill>
    </odxf>
    <ndxf>
      <font>
        <b val="0"/>
        <name val="Times New Roman"/>
        <family val="1"/>
      </font>
      <fill>
        <patternFill patternType="solid">
          <bgColor theme="0"/>
        </patternFill>
      </fill>
    </ndxf>
  </rcc>
  <rcc rId="10359" sId="1" odxf="1" dxf="1" numFmtId="4">
    <nc r="F544">
      <v>10</v>
    </nc>
    <odxf>
      <font>
        <b/>
        <name val="Times New Roman"/>
        <family val="1"/>
      </font>
      <alignment wrapText="0"/>
    </odxf>
    <ndxf>
      <font>
        <b val="0"/>
        <name val="Times New Roman"/>
        <family val="1"/>
      </font>
      <alignment wrapText="1"/>
    </ndxf>
  </rcc>
  <rcc rId="10360" sId="1">
    <nc r="B543" t="inlineStr">
      <is>
        <t>08</t>
      </is>
    </nc>
  </rcc>
  <rcc rId="10361" sId="1">
    <nc r="C543" t="inlineStr">
      <is>
        <t>01</t>
      </is>
    </nc>
  </rcc>
  <rcc rId="10362" sId="1">
    <nc r="B544" t="inlineStr">
      <is>
        <t>08</t>
      </is>
    </nc>
  </rcc>
  <rcc rId="10363" sId="1">
    <nc r="C544" t="inlineStr">
      <is>
        <t>01</t>
      </is>
    </nc>
  </rcc>
  <rcc rId="10364" sId="1">
    <oc r="F542">
      <f>F547+F545</f>
    </oc>
    <nc r="F542">
      <f>F547+F545+F543</f>
    </nc>
  </rcc>
  <rcc rId="10365" sId="1" numFmtId="4">
    <oc r="F546">
      <v>3144.0729700000002</v>
    </oc>
    <nc r="F546">
      <v>2703.9026100000001</v>
    </nc>
  </rcc>
  <rcc rId="10366" sId="1" numFmtId="4">
    <oc r="F564">
      <v>239.9</v>
    </oc>
    <nc r="F564">
      <v>407.93</v>
    </nc>
  </rcc>
  <rcc rId="10367" sId="1" numFmtId="4">
    <oc r="F567">
      <v>0</v>
    </oc>
    <nc r="F567">
      <v>1150</v>
    </nc>
  </rcc>
  <rcc rId="10368" sId="1" numFmtId="4">
    <oc r="F568">
      <v>0</v>
    </oc>
    <nc r="F568">
      <v>370</v>
    </nc>
  </rcc>
  <rcc rId="10369" sId="1" numFmtId="4">
    <oc r="F627">
      <v>14.023</v>
    </oc>
    <nc r="F627">
      <v>34.023000000000003</v>
    </nc>
  </rcc>
  <rcc rId="10370" sId="1" numFmtId="4">
    <oc r="F628">
      <v>314.577</v>
    </oc>
    <nc r="F628">
      <v>200.27699999999999</v>
    </nc>
  </rcc>
  <rcc rId="10371" sId="1" numFmtId="4">
    <oc r="F629">
      <v>171.4</v>
    </oc>
    <nc r="F629">
      <v>265.7</v>
    </nc>
  </rcc>
  <rcc rId="10372" sId="1">
    <oc r="B525" t="inlineStr">
      <is>
        <t>01</t>
      </is>
    </oc>
    <nc r="B525" t="inlineStr">
      <is>
        <t>08</t>
      </is>
    </nc>
  </rcc>
  <rcc rId="10373" sId="1">
    <oc r="B526" t="inlineStr">
      <is>
        <t>01</t>
      </is>
    </oc>
    <nc r="B526" t="inlineStr">
      <is>
        <t>08</t>
      </is>
    </nc>
  </rcc>
  <rrc rId="10374" sId="1" ref="A645:XFD647" action="insertRow"/>
  <rcc rId="10375" sId="1" odxf="1" dxf="1">
    <nc r="A64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</odxf>
    <ndxf>
      <font>
        <i/>
        <color indexed="8"/>
        <name val="Times New Roman"/>
        <family val="1"/>
      </font>
      <fill>
        <patternFill patternType="none"/>
      </fill>
      <alignment horizontal="general"/>
    </ndxf>
  </rcc>
  <rfmt sheetId="1" sqref="B645" start="0" length="0">
    <dxf>
      <font>
        <i/>
        <name val="Times New Roman"/>
        <family val="1"/>
      </font>
    </dxf>
  </rfmt>
  <rfmt sheetId="1" sqref="C645" start="0" length="0">
    <dxf>
      <font>
        <i/>
        <name val="Times New Roman"/>
        <family val="1"/>
      </font>
    </dxf>
  </rfmt>
  <rfmt sheetId="1" sqref="D645" start="0" length="0">
    <dxf>
      <font>
        <i/>
        <name val="Times New Roman"/>
        <family val="1"/>
      </font>
    </dxf>
  </rfmt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</dxf>
  </rfmt>
  <rfmt sheetId="1" sqref="G645" start="0" length="0">
    <dxf>
      <font>
        <i val="0"/>
        <name val="Times New Roman CYR"/>
        <family val="1"/>
      </font>
    </dxf>
  </rfmt>
  <rfmt sheetId="1" sqref="H645" start="0" length="0">
    <dxf>
      <font>
        <i val="0"/>
        <name val="Times New Roman CYR"/>
        <family val="1"/>
      </font>
    </dxf>
  </rfmt>
  <rfmt sheetId="1" sqref="A645:XFD645" start="0" length="0">
    <dxf>
      <font>
        <i val="0"/>
        <name val="Times New Roman CYR"/>
        <family val="1"/>
      </font>
    </dxf>
  </rfmt>
  <rfmt sheetId="1" sqref="A646" start="0" length="0">
    <dxf>
      <font>
        <color indexed="8"/>
        <name val="Times New Roman"/>
        <family val="1"/>
      </font>
      <fill>
        <patternFill patternType="none"/>
      </fill>
    </dxf>
  </rfmt>
  <rfmt sheetId="1" sqref="G646" start="0" length="0">
    <dxf>
      <font>
        <i val="0"/>
        <name val="Times New Roman CYR"/>
        <family val="1"/>
      </font>
    </dxf>
  </rfmt>
  <rfmt sheetId="1" sqref="H646" start="0" length="0">
    <dxf>
      <font>
        <i val="0"/>
        <name val="Times New Roman CYR"/>
        <family val="1"/>
      </font>
    </dxf>
  </rfmt>
  <rfmt sheetId="1" sqref="A646:XFD646" start="0" length="0">
    <dxf>
      <font>
        <i val="0"/>
        <name val="Times New Roman CYR"/>
        <family val="1"/>
      </font>
    </dxf>
  </rfmt>
  <rcc rId="10376" sId="1" odxf="1" dxf="1">
    <nc r="A647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0377" sId="1">
    <nc r="D647" t="inlineStr">
      <is>
        <t>08201 S2140</t>
      </is>
    </nc>
  </rcc>
  <rcc rId="10378" sId="1">
    <nc r="E647" t="inlineStr">
      <is>
        <t>622</t>
      </is>
    </nc>
  </rcc>
  <rcc rId="10379" sId="1" numFmtId="4">
    <nc r="F647">
      <v>835.04975999999999</v>
    </nc>
  </rcc>
  <rfmt sheetId="1" sqref="G647" start="0" length="0">
    <dxf>
      <font>
        <i val="0"/>
        <name val="Times New Roman CYR"/>
        <family val="1"/>
      </font>
    </dxf>
  </rfmt>
  <rfmt sheetId="1" sqref="H647" start="0" length="0">
    <dxf>
      <font>
        <i val="0"/>
        <name val="Times New Roman CYR"/>
        <family val="1"/>
      </font>
    </dxf>
  </rfmt>
  <rfmt sheetId="1" sqref="A647:XFD647" start="0" length="0">
    <dxf>
      <font>
        <i val="0"/>
        <name val="Times New Roman CYR"/>
        <family val="1"/>
      </font>
    </dxf>
  </rfmt>
  <rcc rId="10380" sId="1">
    <nc r="B645" t="inlineStr">
      <is>
        <t>11</t>
      </is>
    </nc>
  </rcc>
  <rcc rId="10381" sId="1">
    <nc r="C645" t="inlineStr">
      <is>
        <t>03</t>
      </is>
    </nc>
  </rcc>
  <rcc rId="10382" sId="1">
    <nc r="B646" t="inlineStr">
      <is>
        <t>11</t>
      </is>
    </nc>
  </rcc>
  <rcc rId="10383" sId="1">
    <nc r="C646" t="inlineStr">
      <is>
        <t>03</t>
      </is>
    </nc>
  </rcc>
  <rcc rId="10384" sId="1">
    <nc r="B647" t="inlineStr">
      <is>
        <t>11</t>
      </is>
    </nc>
  </rcc>
  <rcc rId="10385" sId="1">
    <nc r="C647" t="inlineStr">
      <is>
        <t>03</t>
      </is>
    </nc>
  </rcc>
  <rcc rId="10386" sId="1">
    <nc r="D646" t="inlineStr">
      <is>
        <t>09301 S2140</t>
      </is>
    </nc>
  </rcc>
  <rcc rId="10387" sId="1">
    <nc r="E646" t="inlineStr">
      <is>
        <t>612</t>
      </is>
    </nc>
  </rcc>
  <rrc rId="10388" sId="1" ref="A647:XFD647" action="deleteRow">
    <undo index="65535" exp="ref" v="1" dr="F647" r="F645" sId="1"/>
    <rfmt sheetId="1" xfDxf="1" sqref="A647:XFD647" start="0" length="0">
      <dxf>
        <font>
          <name val="Times New Roman CYR"/>
          <family val="1"/>
        </font>
        <alignment wrapText="1"/>
      </dxf>
    </rfmt>
    <rcc rId="0" sId="1" dxf="1">
      <nc r="A647" t="inlineStr">
        <is>
          <t>Субсидии автономным учреждениям на иные цели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47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4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47" t="inlineStr">
        <is>
          <t>08201 S2140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47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647">
        <v>835.04975999999999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389" sId="1">
    <nc r="D645" t="inlineStr">
      <is>
        <t>09301 S2140</t>
      </is>
    </nc>
  </rcc>
  <rcc rId="10390" sId="1">
    <nc r="F645">
      <f>F646</f>
    </nc>
  </rcc>
  <rcc rId="10391" sId="1" numFmtId="4">
    <nc r="F646">
      <v>177.98</v>
    </nc>
  </rcc>
  <rcc rId="10392" sId="1">
    <oc r="F641">
      <f>F642+F649+F647+F651+F653</f>
    </oc>
    <nc r="F641">
      <f>F642+F649+F647+F651+F653+F645</f>
    </nc>
  </rcc>
  <rcc rId="10393" sId="1" odxf="1" dxf="1">
    <nc r="A646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</ndxf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394" sId="1" numFmtId="4">
    <oc r="F693">
      <v>2356.9362900000001</v>
    </oc>
    <nc r="F693">
      <v>3249.2337499999999</v>
    </nc>
  </rcc>
  <rcc rId="10395" sId="1" numFmtId="4">
    <oc r="F700">
      <v>2295491.17239</v>
    </oc>
    <nc r="F700">
      <v>2355650.4453500002</v>
    </nc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396" sId="1" ref="A690:XFD693" action="insertRow"/>
  <rfmt sheetId="1" sqref="A690" start="0" length="0">
    <dxf>
      <font>
        <b/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B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C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D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fmt sheetId="1" sqref="E690" start="0" length="0">
    <dxf>
      <font>
        <b/>
        <name val="Times New Roman"/>
        <family val="1"/>
      </font>
      <fill>
        <patternFill patternType="solid">
          <bgColor theme="0"/>
        </patternFill>
      </fill>
    </dxf>
  </rfmt>
  <rcc rId="10397" sId="1" odxf="1" dxf="1">
    <nc r="F690">
      <f>F691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90" start="0" length="0">
    <dxf>
      <fill>
        <patternFill>
          <bgColor rgb="FFFFFF00"/>
        </patternFill>
      </fill>
    </dxf>
  </rfmt>
  <rfmt sheetId="1" sqref="H690" start="0" length="0">
    <dxf>
      <fill>
        <patternFill>
          <bgColor rgb="FFFFFF00"/>
        </patternFill>
      </fill>
    </dxf>
  </rfmt>
  <rfmt sheetId="1" sqref="A690:XFD690" start="0" length="0">
    <dxf>
      <fill>
        <patternFill>
          <bgColor rgb="FFFFFF00"/>
        </patternFill>
      </fill>
    </dxf>
  </rfmt>
  <rfmt sheetId="1" sqref="A691" start="0" length="0">
    <dxf>
      <font>
        <i/>
        <color indexed="8"/>
        <name val="Times New Roman"/>
        <family val="1"/>
      </font>
      <fill>
        <patternFill patternType="solid"/>
      </fill>
      <alignment horizontal="left" vertical="center"/>
    </dxf>
  </rfmt>
  <rfmt sheetId="1" sqref="B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C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D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fmt sheetId="1" sqref="E69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0398" sId="1" odxf="1" dxf="1">
    <nc r="F691">
      <f>F692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91" start="0" length="0">
    <dxf>
      <fill>
        <patternFill>
          <bgColor rgb="FFFFFF00"/>
        </patternFill>
      </fill>
    </dxf>
  </rfmt>
  <rfmt sheetId="1" sqref="H691" start="0" length="0">
    <dxf>
      <fill>
        <patternFill>
          <bgColor rgb="FFFFFF00"/>
        </patternFill>
      </fill>
    </dxf>
  </rfmt>
  <rfmt sheetId="1" sqref="A691:XFD691" start="0" length="0">
    <dxf>
      <fill>
        <patternFill>
          <bgColor rgb="FFFFFF00"/>
        </patternFill>
      </fill>
    </dxf>
  </rfmt>
  <rfmt sheetId="1" sqref="A692" start="0" length="0">
    <dxf>
      <font>
        <i/>
        <name val="Times New Roman"/>
        <family val="1"/>
      </font>
      <alignment vertical="center"/>
    </dxf>
  </rfmt>
  <rfmt sheetId="1" sqref="B692" start="0" length="0">
    <dxf>
      <font>
        <i/>
        <name val="Times New Roman"/>
        <family val="1"/>
      </font>
    </dxf>
  </rfmt>
  <rfmt sheetId="1" sqref="C692" start="0" length="0">
    <dxf>
      <font>
        <i/>
        <name val="Times New Roman"/>
        <family val="1"/>
      </font>
    </dxf>
  </rfmt>
  <rfmt sheetId="1" sqref="D692" start="0" length="0">
    <dxf>
      <font>
        <i/>
        <name val="Times New Roman"/>
        <family val="1"/>
      </font>
    </dxf>
  </rfmt>
  <rfmt sheetId="1" sqref="E692" start="0" length="0">
    <dxf>
      <font>
        <i/>
        <name val="Times New Roman"/>
        <family val="1"/>
      </font>
    </dxf>
  </rfmt>
  <rcc rId="10399" sId="1" odxf="1" dxf="1">
    <nc r="F692">
      <f>F693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2:XFD692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3" start="0" length="0">
    <dxf>
      <font>
        <color indexed="8"/>
        <name val="Times New Roman"/>
        <family val="1"/>
      </font>
      <alignment horizontal="left" vertical="center"/>
    </dxf>
  </rfmt>
  <rfmt sheetId="1" sqref="G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693:XFD693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0400" sId="1" odxf="1" dxf="1">
    <nc r="A690" t="inlineStr">
      <is>
        <t>МП «Поддержка сельских и городских инициатив в Селенгинском районе на 2020-2025 годы»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0401" sId="1" odxf="1" dxf="1">
    <nc r="A691" t="inlineStr">
      <is>
        <t>Поощрение муниципальным учреждениям по итогам выборов в Селенгинском районе</t>
      </is>
    </nc>
    <ndxf>
      <font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0402" sId="1" odxf="1" dxf="1">
    <nc r="A692" t="inlineStr">
      <is>
        <t>Премирование победителей и призеров республиканского конкурса "Лучшее территориальное общественное самоуправление"</t>
      </is>
    </nc>
    <ndxf>
      <fill>
        <patternFill patternType="solid">
          <bgColor theme="0"/>
        </patternFill>
      </fill>
    </ndxf>
  </rcc>
  <rcc rId="10403" sId="1" odxf="1" dxf="1">
    <nc r="A693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solid">
          <bgColor theme="0"/>
        </patternFill>
      </fill>
    </ndxf>
  </rcc>
  <rcc rId="10404" sId="1" odxf="1" dxf="1">
    <nc r="B690" t="inlineStr">
      <is>
        <t>14</t>
      </is>
    </nc>
    <ndxf>
      <font>
        <i/>
        <name val="Times New Roman"/>
        <family val="1"/>
      </font>
    </ndxf>
  </rcc>
  <rcc rId="10405" sId="1" odxf="1" dxf="1">
    <nc r="C690" t="inlineStr">
      <is>
        <t>03</t>
      </is>
    </nc>
    <ndxf>
      <font>
        <i/>
        <name val="Times New Roman"/>
        <family val="1"/>
      </font>
    </ndxf>
  </rcc>
  <rcc rId="10406" sId="1" odxf="1" dxf="1">
    <nc r="D690" t="inlineStr">
      <is>
        <t>14000 00000</t>
      </is>
    </nc>
    <ndxf>
      <font>
        <i/>
        <name val="Times New Roman"/>
        <family val="1"/>
      </font>
    </ndxf>
  </rcc>
  <rcc rId="10407" sId="1">
    <nc r="B691" t="inlineStr">
      <is>
        <t>14</t>
      </is>
    </nc>
  </rcc>
  <rcc rId="10408" sId="1">
    <nc r="C691" t="inlineStr">
      <is>
        <t>03</t>
      </is>
    </nc>
  </rcc>
  <rcc rId="10409" sId="1">
    <nc r="D691" t="inlineStr">
      <is>
        <t>14001 00000</t>
      </is>
    </nc>
  </rcc>
  <rcc rId="10410" sId="1" odxf="1" dxf="1">
    <nc r="B692" t="inlineStr">
      <is>
        <t>14</t>
      </is>
    </nc>
    <ndxf>
      <fill>
        <patternFill patternType="solid">
          <bgColor theme="0"/>
        </patternFill>
      </fill>
    </ndxf>
  </rcc>
  <rcc rId="10411" sId="1" odxf="1" dxf="1">
    <nc r="C692" t="inlineStr">
      <is>
        <t>03</t>
      </is>
    </nc>
    <ndxf>
      <fill>
        <patternFill patternType="solid">
          <bgColor theme="0"/>
        </patternFill>
      </fill>
    </ndxf>
  </rcc>
  <rcc rId="10412" sId="1" odxf="1" dxf="1">
    <nc r="D692" t="inlineStr">
      <is>
        <t>14001 74030</t>
      </is>
    </nc>
    <ndxf>
      <fill>
        <patternFill patternType="solid">
          <bgColor theme="0"/>
        </patternFill>
      </fill>
    </ndxf>
  </rcc>
  <rfmt sheetId="1" sqref="E692" start="0" length="0">
    <dxf>
      <fill>
        <patternFill patternType="solid">
          <bgColor theme="0"/>
        </patternFill>
      </fill>
    </dxf>
  </rfmt>
  <rcc rId="10413" sId="1" odxf="1" dxf="1">
    <nc r="B693" t="inlineStr">
      <is>
        <t>14</t>
      </is>
    </nc>
    <ndxf>
      <fill>
        <patternFill patternType="solid">
          <bgColor theme="0"/>
        </patternFill>
      </fill>
    </ndxf>
  </rcc>
  <rcc rId="10414" sId="1" odxf="1" dxf="1">
    <nc r="C693" t="inlineStr">
      <is>
        <t>03</t>
      </is>
    </nc>
    <ndxf>
      <fill>
        <patternFill patternType="solid">
          <bgColor theme="0"/>
        </patternFill>
      </fill>
    </ndxf>
  </rcc>
  <rcc rId="10415" sId="1" odxf="1" dxf="1">
    <nc r="D693" t="inlineStr">
      <is>
        <t>14001 74030</t>
      </is>
    </nc>
    <ndxf>
      <fill>
        <patternFill patternType="solid">
          <bgColor theme="0"/>
        </patternFill>
      </fill>
    </ndxf>
  </rcc>
  <rcc rId="10416" sId="1" odxf="1" dxf="1">
    <nc r="E693" t="inlineStr">
      <is>
        <t>540</t>
      </is>
    </nc>
    <ndxf>
      <fill>
        <patternFill patternType="solid">
          <bgColor theme="0"/>
        </patternFill>
      </fill>
    </ndxf>
  </rcc>
  <rcc rId="10417" sId="1" numFmtId="4">
    <nc r="F693">
      <v>7445</v>
    </nc>
  </rcc>
  <rcc rId="10418" sId="1">
    <oc r="F684">
      <f>F685+F698+F694</f>
    </oc>
    <nc r="F684">
      <f>F685+F698+F694+F690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19" sId="1" numFmtId="4">
    <oc r="F114">
      <v>157</v>
    </oc>
    <nc r="F114">
      <v>15.7</v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0" sId="1" numFmtId="4">
    <oc r="F157">
      <v>4125.1675699999996</v>
    </oc>
    <nc r="F157">
      <v>4010.1675700000001</v>
    </nc>
  </rcc>
  <rcc rId="10421" sId="1" numFmtId="4">
    <oc r="F173">
      <v>771.82799999999997</v>
    </oc>
    <nc r="F173">
      <v>832.70299999999997</v>
    </nc>
  </rcc>
  <rcc rId="10422" sId="1" numFmtId="4">
    <oc r="F176">
      <v>8785.6072199999999</v>
    </oc>
    <nc r="F176">
      <v>8839.7322199999999</v>
    </nc>
  </rcc>
  <rcc rId="10423" sId="1" numFmtId="4">
    <oc r="F114">
      <v>15.7</v>
    </oc>
    <nc r="F114">
      <v>16.5</v>
    </nc>
  </rcc>
  <rcc rId="10424" sId="1" numFmtId="4">
    <oc r="F121">
      <v>577.29999999999995</v>
    </oc>
    <nc r="F121">
      <v>576.5</v>
    </nc>
  </rcc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25" sId="1" numFmtId="4">
    <oc r="F474">
      <v>65.045000000000002</v>
    </oc>
    <nc r="F474">
      <f>65.045+5.76974</f>
    </nc>
  </rcc>
  <rcc rId="10426" sId="1" numFmtId="4">
    <oc r="F475">
      <v>19.642800000000001</v>
    </oc>
    <nc r="F475">
      <f>19.6428+1.74246</f>
    </nc>
  </rcc>
  <rcc rId="10427" sId="1" numFmtId="4">
    <oc r="F457">
      <v>3038.7811400000001</v>
    </oc>
    <nc r="F457">
      <f>3038.78114+453.12546</f>
    </nc>
  </rcc>
  <rcc rId="10428" sId="1" numFmtId="4">
    <oc r="F458">
      <v>1902.096</v>
    </oc>
    <nc r="F458">
      <f>1902.096+169.0974</f>
    </nc>
  </rcc>
  <rcc rId="10429" sId="1" numFmtId="4">
    <oc r="F460">
      <v>4432.8927999999996</v>
    </oc>
    <nc r="F460">
      <f>4432.8928+394.1165</f>
    </nc>
  </rcc>
  <rcc rId="10430" sId="1" numFmtId="4">
    <oc r="F461">
      <v>1212.96</v>
    </oc>
    <nc r="F461">
      <f>1212.96+107.8307</f>
    </nc>
  </rcc>
  <rcc rId="10431" sId="1" numFmtId="4">
    <oc r="F463">
      <v>56.912999999999997</v>
    </oc>
    <nc r="F463">
      <f>56.913+7.14286</f>
    </nc>
  </rcc>
  <rcc rId="10432" sId="1" numFmtId="4">
    <oc r="F464">
      <v>17.187000000000001</v>
    </oc>
    <nc r="F464">
      <f>17.187+2.15714</f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3" sId="1" numFmtId="4">
    <oc r="F157">
      <v>4010.1675700000001</v>
    </oc>
    <nc r="F157">
      <v>3958.1675700000001</v>
    </nc>
  </rcc>
  <rcc rId="10434" sId="1" numFmtId="4">
    <oc r="F173">
      <v>832.70299999999997</v>
    </oc>
    <nc r="F173">
      <v>839.70299999999997</v>
    </nc>
  </rcc>
  <rcc rId="10435" sId="1" numFmtId="4">
    <oc r="F176">
      <v>8839.7322199999999</v>
    </oc>
    <nc r="F176">
      <v>8884.7322199999999</v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36" sId="1" numFmtId="4">
    <oc r="F521">
      <v>6919.4483499999997</v>
    </oc>
    <nc r="F521">
      <v>6786.1143499999998</v>
    </nc>
  </rcc>
  <rrc rId="10437" sId="1" ref="A562:XFD562" action="insertRow"/>
  <rcc rId="10438" sId="1">
    <nc r="B562" t="inlineStr">
      <is>
        <t>08</t>
      </is>
    </nc>
  </rcc>
  <rcc rId="10439" sId="1">
    <nc r="C562" t="inlineStr">
      <is>
        <t>04</t>
      </is>
    </nc>
  </rcc>
  <rcc rId="10440" sId="1">
    <nc r="D562" t="inlineStr">
      <is>
        <t>08402 83160</t>
      </is>
    </nc>
  </rcc>
  <rcc rId="10441" sId="1">
    <nc r="E562" t="inlineStr">
      <is>
        <t>112</t>
      </is>
    </nc>
  </rcc>
  <rcc rId="10442" sId="1" numFmtId="4">
    <nc r="F562">
      <v>119.5</v>
    </nc>
  </rcc>
  <rcc rId="10443" sId="1">
    <oc r="F560">
      <f>SUM(F561:F566)</f>
    </oc>
    <nc r="F560">
      <f>SUM(F561:F566)</f>
    </nc>
  </rcc>
  <rcc rId="10444" sId="1" numFmtId="4">
    <oc r="F565">
      <v>407.93</v>
    </oc>
    <nc r="F565">
      <v>421.76400000000001</v>
    </nc>
  </rcc>
  <rcc rId="10445" sId="1" odxf="1" dxf="1">
    <nc r="A562" t="inlineStr">
      <is>
        <t>Иные выплаты персоналу учреждений, за исключением фонда оплаты труда</t>
      </is>
    </nc>
    <ndxf>
      <numFmt numFmtId="30" formatCode="@"/>
    </ndxf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0" sId="1" ref="A294:XFD294" action="insertRow"/>
  <rfmt sheetId="1" sqref="A294" start="0" length="0">
    <dxf>
      <font>
        <i val="0"/>
        <color indexed="8"/>
        <name val="Times New Roman"/>
        <family val="1"/>
      </font>
      <alignment horizontal="left" vertical="center"/>
    </dxf>
  </rfmt>
  <rcc rId="9291" sId="1" odxf="1" dxf="1">
    <nc r="B294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2" sId="1" odxf="1" dxf="1">
    <nc r="C294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293" sId="1" odxf="1" dxf="1">
    <nc r="D294" t="inlineStr">
      <is>
        <t>06060 L5760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294" start="0" length="0">
    <dxf>
      <font>
        <i val="0"/>
        <name val="Times New Roman"/>
        <family val="1"/>
      </font>
    </dxf>
  </rfmt>
  <rfmt sheetId="1" sqref="F294" start="0" length="0">
    <dxf>
      <font>
        <i val="0"/>
        <name val="Times New Roman"/>
        <family val="1"/>
      </font>
    </dxf>
  </rfmt>
  <rcc rId="9294" sId="1">
    <nc r="E294" t="inlineStr">
      <is>
        <t>244</t>
      </is>
    </nc>
  </rcc>
  <rcc rId="9295" sId="1" numFmtId="4">
    <nc r="F294">
      <v>2858</v>
    </nc>
  </rcc>
  <rcc rId="9296" sId="1" numFmtId="4">
    <oc r="F295">
      <f>143</f>
    </oc>
    <nc r="F295">
      <v>2143</v>
    </nc>
  </rcc>
  <rcc rId="9297" sId="1">
    <oc r="F293">
      <f>F295</f>
    </oc>
    <nc r="F293">
      <f>F295+F294</f>
    </nc>
  </rcc>
  <rcc rId="9298" sId="1">
    <nc r="A294" t="inlineStr">
      <is>
        <t>Прочие закупки товаров, работ и услуг для государственных (муниципальных) нужд</t>
      </is>
    </nc>
  </rcc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48" sId="1" numFmtId="4">
    <oc r="F513">
      <v>40.139000000000003</v>
    </oc>
    <nc r="F513">
      <v>40</v>
    </nc>
  </rcc>
  <rcc rId="10449" sId="1" numFmtId="4">
    <oc r="F509">
      <v>4010.3</v>
    </oc>
    <nc r="F509">
      <v>4010.4389999999999</v>
    </nc>
  </rcc>
  <rcc rId="10450" sId="1" numFmtId="4">
    <oc r="F705">
      <v>2355650.4453500002</v>
    </oc>
    <nc r="F705">
      <v>2356791.4276100001</v>
    </nc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29918FE-B1DF-464A-BF50-03D18729BC02}" action="delete"/>
  <rdn rId="0" localSheetId="1" customView="1" name="Z_629918FE_B1DF_464A_BF50_03D18729BC02_.wvu.PrintArea" hidden="1" oldHidden="1">
    <formula>функцион.структура!$A$1:$F$702</formula>
    <oldFormula>функцион.структура!$A$1:$F$702</oldFormula>
  </rdn>
  <rdn rId="0" localSheetId="1" customView="1" name="Z_629918FE_B1DF_464A_BF50_03D18729BC02_.wvu.FilterData" hidden="1" oldHidden="1">
    <formula>функцион.структура!$A$17:$F$709</formula>
    <oldFormula>функцион.структура!$A$17:$F$709</oldFormula>
  </rdn>
  <rcv guid="{629918FE-B1DF-464A-BF50-03D18729BC02}" action="add"/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453" sId="1">
    <oc r="F3" t="inlineStr">
      <is>
        <t>от "__" июня 2024    № ___</t>
      </is>
    </oc>
    <nc r="F3" t="inlineStr">
      <is>
        <t>от "14" июня 2024    № 331</t>
      </is>
    </nc>
  </rcc>
  <rcv guid="{629918FE-B1DF-464A-BF50-03D18729BC02}" action="delete"/>
  <rdn rId="0" localSheetId="1" customView="1" name="Z_629918FE_B1DF_464A_BF50_03D18729BC02_.wvu.PrintArea" hidden="1" oldHidden="1">
    <formula>функцион.структура!$A$1:$F$702</formula>
    <oldFormula>функцион.структура!$A$1:$F$702</oldFormula>
  </rdn>
  <rdn rId="0" localSheetId="1" customView="1" name="Z_629918FE_B1DF_464A_BF50_03D18729BC02_.wvu.FilterData" hidden="1" oldHidden="1">
    <formula>функцион.структура!$A$17:$F$709</formula>
    <oldFormula>функцион.структура!$A$17:$F$709</oldFormula>
  </rdn>
  <rcv guid="{629918FE-B1DF-464A-BF50-03D18729BC02}" action="add"/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0916" sId="1" numFmtId="4">
    <oc r="F755">
      <v>2489390.3026100001</v>
    </oc>
    <nc r="F755">
      <v>2490990.3026100001</v>
    </nc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17" sId="1" ref="A21:XFD23" action="insertRow"/>
  <rcc rId="10918" sId="1" odxf="1" dxf="1">
    <nc r="A21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horizontal="left" vertical="center"/>
    </odxf>
    <ndxf>
      <font>
        <b val="0"/>
        <i/>
        <color indexed="8"/>
        <name val="Times New Roman"/>
        <family val="1"/>
      </font>
      <alignment horizontal="general" vertical="top"/>
    </ndxf>
  </rcc>
  <rcc rId="10919" sId="1" odxf="1" dxf="1">
    <nc r="B21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20" sId="1" odxf="1" dxf="1">
    <nc r="C21" t="inlineStr">
      <is>
        <t>02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21" sId="1" odxf="1" dxf="1">
    <nc r="D21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1" start="0" length="0">
    <dxf>
      <font>
        <b val="0"/>
        <i/>
        <name val="Times New Roman"/>
        <family val="1"/>
      </font>
    </dxf>
  </rfmt>
  <rcc rId="10922" sId="1" odxf="1" dxf="1">
    <nc r="F21">
      <f>SUM(F22:F23)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23" sId="1" odxf="1" dxf="1">
    <nc r="A22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0924" sId="1" odxf="1" dxf="1">
    <nc r="B22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25" sId="1" odxf="1" dxf="1">
    <nc r="C22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26" sId="1" odxf="1" dxf="1">
    <nc r="D22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27" sId="1" odxf="1" dxf="1">
    <nc r="E22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2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28" sId="1" odxf="1" dxf="1">
    <nc r="A2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</odxf>
    <ndxf>
      <font>
        <b val="0"/>
        <color indexed="8"/>
        <name val="Times New Roman"/>
        <family val="1"/>
      </font>
      <fill>
        <patternFill patternType="solid"/>
      </fill>
    </ndxf>
  </rcc>
  <rcc rId="10929" sId="1" odxf="1" dxf="1">
    <nc r="B23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30" sId="1" odxf="1" dxf="1">
    <nc r="C23" t="inlineStr">
      <is>
        <t>02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31" sId="1" odxf="1" dxf="1">
    <nc r="D23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32" sId="1" odxf="1" dxf="1">
    <nc r="E23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23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33" sId="1">
    <oc r="F20">
      <f>F24+F28+F31</f>
    </oc>
    <nc r="F20">
      <f>F24+F28+F31+F21</f>
    </nc>
  </rcc>
  <rcc rId="10934" sId="1" numFmtId="4">
    <nc r="F22">
      <v>83.668999999999997</v>
    </nc>
  </rcc>
  <rcc rId="10935" sId="1" numFmtId="4">
    <nc r="F23">
      <v>25.267399999999999</v>
    </nc>
  </rcc>
  <rcc rId="10936" sId="1" numFmtId="4">
    <oc r="F26">
      <v>2176.4</v>
    </oc>
    <nc r="F26">
      <v>1869.2</v>
    </nc>
  </rcc>
  <rcc rId="10937" sId="1" numFmtId="4">
    <oc r="F27">
      <v>656.3</v>
    </oc>
    <nc r="F27">
      <v>563.5</v>
    </nc>
  </rcc>
  <rcc rId="10938" sId="1" numFmtId="4">
    <oc r="F32">
      <v>615</v>
    </oc>
    <nc r="F32">
      <v>922.2</v>
    </nc>
  </rcc>
  <rcc rId="10939" sId="1" numFmtId="4">
    <oc r="F33">
      <v>185</v>
    </oc>
    <nc r="F33">
      <v>277.8</v>
    </nc>
  </rcc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40" sId="1" ref="A39:XFD41" action="insertRow"/>
  <rcc rId="10941" sId="1" odxf="1" dxf="1">
    <nc r="A3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0942" sId="1" odxf="1" dxf="1">
    <nc r="B3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3" sId="1" odxf="1" dxf="1">
    <nc r="C39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4" sId="1" odxf="1" dxf="1">
    <nc r="D3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9" start="0" length="0">
    <dxf>
      <font>
        <i/>
        <name val="Times New Roman"/>
        <family val="1"/>
      </font>
    </dxf>
  </rfmt>
  <rcc rId="10945" sId="1" odxf="1" dxf="1">
    <nc r="F39">
      <f>SUM(F40:F41)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0946" sId="1">
    <nc r="A40" t="inlineStr">
      <is>
        <t>Фонд оплаты труда государственных (муниципальных) органов</t>
      </is>
    </nc>
  </rcc>
  <rcc rId="10947" sId="1">
    <nc r="B40" t="inlineStr">
      <is>
        <t>01</t>
      </is>
    </nc>
  </rcc>
  <rcc rId="10948" sId="1">
    <nc r="C40" t="inlineStr">
      <is>
        <t>03</t>
      </is>
    </nc>
  </rcc>
  <rcc rId="10949" sId="1">
    <nc r="D40" t="inlineStr">
      <is>
        <t>99900 55493</t>
      </is>
    </nc>
  </rcc>
  <rcc rId="10950" sId="1">
    <nc r="E40" t="inlineStr">
      <is>
        <t>121</t>
      </is>
    </nc>
  </rcc>
  <rcc rId="10951" sId="1">
    <nc r="A41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0952" sId="1">
    <nc r="B41" t="inlineStr">
      <is>
        <t>01</t>
      </is>
    </nc>
  </rcc>
  <rcc rId="10953" sId="1">
    <nc r="C41" t="inlineStr">
      <is>
        <t>03</t>
      </is>
    </nc>
  </rcc>
  <rcc rId="10954" sId="1">
    <nc r="D41" t="inlineStr">
      <is>
        <t>99900 55493</t>
      </is>
    </nc>
  </rcc>
  <rcc rId="10955" sId="1">
    <nc r="E41" t="inlineStr">
      <is>
        <t>129</t>
      </is>
    </nc>
  </rcc>
  <rcc rId="10956" sId="1">
    <oc r="F35">
      <f>F42+F36</f>
    </oc>
    <nc r="F35">
      <f>F42+F36+F39</f>
    </nc>
  </rcc>
  <rcc rId="10957" sId="1" numFmtId="4">
    <nc r="F40">
      <v>78.353300000000004</v>
    </nc>
  </rcc>
  <rcc rId="10958" sId="1" numFmtId="4">
    <nc r="F41">
      <v>23.662700000000001</v>
    </nc>
  </rcc>
  <rcc rId="10959" sId="1" numFmtId="4">
    <oc r="F45">
      <v>50</v>
    </oc>
    <nc r="F45">
      <v>101.4344</v>
    </nc>
  </rcc>
  <rcc rId="10960" sId="1" numFmtId="4">
    <oc r="F48">
      <v>339.05</v>
    </oc>
    <nc r="F48">
      <v>512.35</v>
    </nc>
  </rcc>
  <rcc rId="10961" sId="1" numFmtId="4">
    <oc r="F50">
      <v>2141.1999999999998</v>
    </oc>
    <nc r="F50">
      <v>2255.5655999999999</v>
    </nc>
  </rcc>
  <rcc rId="10962" sId="1" numFmtId="4">
    <oc r="F51">
      <v>134.4</v>
    </oc>
    <nc r="F51">
      <v>184.4</v>
    </nc>
  </rcc>
  <rcc rId="10963" sId="1" numFmtId="4">
    <oc r="F52">
      <v>552.35</v>
    </oc>
    <nc r="F52">
      <v>593.25</v>
    </nc>
  </rcc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964" sId="1" ref="A55:XFD57" action="insertRow"/>
  <rcc rId="10965" sId="1" odxf="1" dxf="1">
    <nc r="A55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10966" sId="1" odxf="1" dxf="1">
    <nc r="B55" t="inlineStr">
      <is>
        <t>01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67" sId="1" odxf="1" dxf="1">
    <nc r="C55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68" sId="1" odxf="1" dxf="1">
    <nc r="D55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55" start="0" length="0">
    <dxf>
      <font>
        <b val="0"/>
        <i/>
        <name val="Times New Roman"/>
        <family val="1"/>
      </font>
    </dxf>
  </rfmt>
  <rcc rId="10969" sId="1" odxf="1" dxf="1">
    <nc r="F55">
      <f>SUM(F56:F57)</f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0970" sId="1" odxf="1" dxf="1">
    <nc r="A56" t="inlineStr">
      <is>
        <t>Фонд оплаты труда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0971" sId="1" odxf="1" dxf="1">
    <nc r="B56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2" sId="1" odxf="1" dxf="1">
    <nc r="C56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3" sId="1" odxf="1" dxf="1">
    <nc r="D56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4" sId="1" odxf="1" dxf="1">
    <nc r="E56" t="inlineStr">
      <is>
        <t>121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6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75" sId="1" odxf="1" dxf="1">
    <nc r="A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  <odxf>
      <font>
        <b/>
        <name val="Times New Roman"/>
        <family val="1"/>
      </font>
      <fill>
        <patternFill patternType="none"/>
      </fill>
      <alignment horizontal="general"/>
    </odxf>
    <ndxf>
      <font>
        <b val="0"/>
        <color indexed="8"/>
        <name val="Times New Roman"/>
        <family val="1"/>
      </font>
      <fill>
        <patternFill patternType="solid"/>
      </fill>
      <alignment horizontal="left"/>
    </ndxf>
  </rcc>
  <rcc rId="10976" sId="1" odxf="1" dxf="1">
    <nc r="B57" t="inlineStr">
      <is>
        <t>01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7" sId="1" odxf="1" dxf="1">
    <nc r="C57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8" sId="1" odxf="1" dxf="1">
    <nc r="D57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0979" sId="1" odxf="1" dxf="1">
    <nc r="E57" t="inlineStr">
      <is>
        <t>129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F57" start="0" length="0">
    <dxf>
      <font>
        <b val="0"/>
        <name val="Times New Roman"/>
        <family val="1"/>
      </font>
      <fill>
        <patternFill patternType="solid">
          <bgColor theme="0"/>
        </patternFill>
      </fill>
    </dxf>
  </rfmt>
  <rcc rId="10980" sId="1" numFmtId="4">
    <nc r="F56">
      <v>303.399</v>
    </nc>
  </rcc>
  <rcc rId="10981" sId="1" numFmtId="4">
    <nc r="F57">
      <v>91.626300000000001</v>
    </nc>
  </rcc>
  <rcc rId="10982" sId="1">
    <oc r="F54">
      <f>F58+F65+F68</f>
    </oc>
    <nc r="F54">
      <f>F58+F65+F68+F55</f>
    </nc>
  </rcc>
  <rcc rId="10983" sId="1" numFmtId="4">
    <oc r="F60">
      <v>8232.2379999999994</v>
    </oc>
    <nc r="F60">
      <v>8301.1741700000002</v>
    </nc>
  </rcc>
  <rcc rId="10984" sId="1" numFmtId="4">
    <oc r="F61">
      <v>2475.3809999999999</v>
    </oc>
    <nc r="F61">
      <v>2448.2574599999998</v>
    </nc>
  </rcc>
  <rcc rId="10985" sId="1" numFmtId="4">
    <oc r="F84">
      <v>7485.3999800000001</v>
    </oc>
    <nc r="F84">
      <v>7053.7844299999997</v>
    </nc>
  </rcc>
  <rcc rId="10986" sId="1" numFmtId="4">
    <oc r="F86">
      <v>2350.8000000000002</v>
    </oc>
    <nc r="F86">
      <v>2191.9542900000001</v>
    </nc>
  </rcc>
  <rcc rId="10987" sId="1" numFmtId="4">
    <oc r="F87">
      <v>1359.8879999999999</v>
    </oc>
    <nc r="F87">
      <v>1129.8879999999999</v>
    </nc>
  </rcc>
  <rcc rId="10988" sId="1" numFmtId="4">
    <oc r="F91">
      <v>2243.7000200000002</v>
    </oc>
    <nc r="F91">
      <v>2675.3155700000002</v>
    </nc>
  </rcc>
  <rcc rId="10989" sId="1" numFmtId="4">
    <oc r="F92">
      <v>586.97</v>
    </oc>
    <nc r="F92">
      <v>745.81570999999997</v>
    </nc>
  </rcc>
  <rcc rId="10990" sId="1" numFmtId="4">
    <oc r="F93">
      <v>253.11199999999999</v>
    </oc>
    <nc r="F93">
      <v>483.11200000000002</v>
    </nc>
  </rcc>
  <rrc rId="10991" sId="1" ref="A94:XFD95" action="insertRow"/>
  <rcc rId="10992" sId="1" odxf="1" dxf="1">
    <nc r="A94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0993" sId="1" odxf="1" dxf="1">
    <nc r="B9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94" sId="1" odxf="1" dxf="1">
    <nc r="C94" t="inlineStr">
      <is>
        <t>06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95" sId="1" odxf="1" dxf="1">
    <nc r="D94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94" start="0" length="0">
    <dxf>
      <font>
        <i/>
        <name val="Times New Roman"/>
        <family val="1"/>
      </font>
    </dxf>
  </rfmt>
  <rcc rId="10996" sId="1" odxf="1" dxf="1">
    <nc r="F94">
      <f>F95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97" sId="1">
    <nc r="A95" t="inlineStr">
      <is>
        <t>Фонд оплаты труда государственных (муниципальных) органов</t>
      </is>
    </nc>
  </rcc>
  <rcc rId="10998" sId="1">
    <nc r="B95" t="inlineStr">
      <is>
        <t>01</t>
      </is>
    </nc>
  </rcc>
  <rcc rId="10999" sId="1">
    <nc r="C95" t="inlineStr">
      <is>
        <t>06</t>
      </is>
    </nc>
  </rcc>
  <rcc rId="11000" sId="1">
    <nc r="D95" t="inlineStr">
      <is>
        <t>99900 55493</t>
      </is>
    </nc>
  </rcc>
  <rcc rId="11001" sId="1">
    <nc r="E95" t="inlineStr">
      <is>
        <t>121</t>
      </is>
    </nc>
  </rcc>
  <rfmt sheetId="1" sqref="F95" start="0" length="0">
    <dxf>
      <fill>
        <patternFill patternType="solid">
          <bgColor theme="0"/>
        </patternFill>
      </fill>
    </dxf>
  </rfmt>
  <rcc rId="11002" sId="1" numFmtId="4">
    <nc r="F95">
      <v>106.18429999999999</v>
    </nc>
  </rcc>
  <rcc rId="11003" sId="1">
    <oc r="F89">
      <f>F90</f>
    </oc>
    <nc r="F89">
      <f>F90+F94</f>
    </nc>
  </rcc>
  <rfmt sheetId="1" sqref="F110">
    <dxf>
      <fill>
        <patternFill>
          <bgColor theme="0"/>
        </patternFill>
      </fill>
    </dxf>
  </rfmt>
  <rrc rId="11004" sId="1" ref="A159:XFD164" action="insertRow"/>
  <rcc rId="11005" sId="1" odxf="1" dxf="1">
    <nc r="A159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006" sId="1" odxf="1" dxf="1">
    <nc r="B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07" sId="1" odxf="1" dxf="1">
    <nc r="C159" t="inlineStr">
      <is>
        <t>13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08" sId="1" odxf="1" dxf="1">
    <nc r="D159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159" start="0" length="0">
    <dxf>
      <font>
        <i/>
        <name val="Times New Roman"/>
        <family val="1"/>
      </font>
    </dxf>
  </rfmt>
  <rcc rId="11009" sId="1" odxf="1" dxf="1">
    <nc r="F159">
      <f>SUM(F160:F164)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0" sId="1" odxf="1" dxf="1">
    <nc r="A160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011" sId="1">
    <nc r="B160" t="inlineStr">
      <is>
        <t>01</t>
      </is>
    </nc>
  </rcc>
  <rcc rId="11012" sId="1">
    <nc r="C160" t="inlineStr">
      <is>
        <t>13</t>
      </is>
    </nc>
  </rcc>
  <rcc rId="11013" sId="1">
    <nc r="D160" t="inlineStr">
      <is>
        <t>99900 55493</t>
      </is>
    </nc>
  </rcc>
  <rcc rId="11014" sId="1">
    <nc r="E160" t="inlineStr">
      <is>
        <t>111</t>
      </is>
    </nc>
  </rcc>
  <rcc rId="11015" sId="1">
    <nc r="A16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016" sId="1">
    <nc r="B161" t="inlineStr">
      <is>
        <t>01</t>
      </is>
    </nc>
  </rcc>
  <rcc rId="11017" sId="1">
    <nc r="C161" t="inlineStr">
      <is>
        <t>13</t>
      </is>
    </nc>
  </rcc>
  <rcc rId="11018" sId="1">
    <nc r="D161" t="inlineStr">
      <is>
        <t>99900 55493</t>
      </is>
    </nc>
  </rcc>
  <rcc rId="11019" sId="1">
    <nc r="E161" t="inlineStr">
      <is>
        <t>119</t>
      </is>
    </nc>
  </rcc>
  <rcc rId="11020" sId="1">
    <nc r="A162" t="inlineStr">
      <is>
        <t>Фонд оплаты труда государственных (муниципальных) органов</t>
      </is>
    </nc>
  </rcc>
  <rcc rId="11021" sId="1">
    <nc r="B162" t="inlineStr">
      <is>
        <t>01</t>
      </is>
    </nc>
  </rcc>
  <rcc rId="11022" sId="1">
    <nc r="C162" t="inlineStr">
      <is>
        <t>13</t>
      </is>
    </nc>
  </rcc>
  <rcc rId="11023" sId="1">
    <nc r="D162" t="inlineStr">
      <is>
        <t>99900 55493</t>
      </is>
    </nc>
  </rcc>
  <rcc rId="11024" sId="1">
    <nc r="E162" t="inlineStr">
      <is>
        <t>121</t>
      </is>
    </nc>
  </rcc>
  <rcc rId="11025" sId="1">
    <nc r="A163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026" sId="1">
    <nc r="B163" t="inlineStr">
      <is>
        <t>01</t>
      </is>
    </nc>
  </rcc>
  <rcc rId="11027" sId="1">
    <nc r="C163" t="inlineStr">
      <is>
        <t>13</t>
      </is>
    </nc>
  </rcc>
  <rcc rId="11028" sId="1">
    <nc r="D163" t="inlineStr">
      <is>
        <t>99900 55493</t>
      </is>
    </nc>
  </rcc>
  <rcc rId="11029" sId="1">
    <nc r="E163" t="inlineStr">
      <is>
        <t>129</t>
      </is>
    </nc>
  </rcc>
  <rcc rId="11030" sId="1" odxf="1" dxf="1">
    <nc r="A164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color indexed="8"/>
        <name val="Times New Roman"/>
        <family val="1"/>
      </font>
      <fill>
        <patternFill patternType="solid"/>
      </fill>
      <alignment vertical="center"/>
    </odxf>
    <ndxf>
      <font>
        <color indexed="8"/>
        <name val="Times New Roman"/>
        <family val="1"/>
      </font>
      <fill>
        <patternFill patternType="none"/>
      </fill>
      <alignment vertical="top"/>
    </ndxf>
  </rcc>
  <rcc rId="11031" sId="1">
    <nc r="B164" t="inlineStr">
      <is>
        <t>01</t>
      </is>
    </nc>
  </rcc>
  <rcc rId="11032" sId="1">
    <nc r="C164" t="inlineStr">
      <is>
        <t>13</t>
      </is>
    </nc>
  </rcc>
  <rcc rId="11033" sId="1">
    <nc r="D164" t="inlineStr">
      <is>
        <t>99900 55493</t>
      </is>
    </nc>
  </rcc>
  <rcc rId="11034" sId="1">
    <nc r="E164" t="inlineStr">
      <is>
        <t>621</t>
      </is>
    </nc>
  </rcc>
  <rcc rId="11035" sId="1" numFmtId="4">
    <nc r="F160">
      <v>201.04759999999999</v>
    </nc>
  </rcc>
  <rcc rId="11036" sId="1" numFmtId="4">
    <nc r="F161">
      <v>60.715800000000002</v>
    </nc>
  </rcc>
  <rcc rId="11037" sId="1" numFmtId="4">
    <nc r="F162">
      <v>121.8394</v>
    </nc>
  </rcc>
  <rcc rId="11038" sId="1" numFmtId="4">
    <nc r="F163">
      <v>36.795499999999997</v>
    </nc>
  </rcc>
  <rcc rId="11039" sId="1" numFmtId="4">
    <nc r="F164">
      <v>44.024000000000001</v>
    </nc>
  </rcc>
  <rcc rId="11040" sId="1" numFmtId="4">
    <oc r="F183">
      <f>3071.18833+196.30802</f>
    </oc>
    <nc r="F183">
      <v>1071.33404</v>
    </nc>
  </rcc>
  <rfmt sheetId="1" sqref="F183">
    <dxf>
      <fill>
        <patternFill>
          <bgColor theme="0"/>
        </patternFill>
      </fill>
    </dxf>
  </rfmt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041" sId="1" numFmtId="4">
    <oc r="F186">
      <v>14.54931</v>
    </oc>
    <nc r="F186">
      <v>21.004549999999998</v>
    </nc>
  </rcc>
  <rcc rId="11042" sId="1" numFmtId="4">
    <oc r="F187">
      <v>0.59197999999999995</v>
    </oc>
    <nc r="F187">
      <v>300.59197999999998</v>
    </nc>
  </rcc>
  <rcc rId="11043" sId="1" numFmtId="4">
    <oc r="F199">
      <v>9417.893</v>
    </oc>
    <nc r="F199">
      <v>10102.271570000001</v>
    </nc>
  </rcc>
  <rcc rId="11044" sId="1" numFmtId="4">
    <oc r="F200">
      <v>921.12400000000002</v>
    </oc>
    <nc r="F200">
      <v>977.524</v>
    </nc>
  </rcc>
  <rcc rId="11045" sId="1" numFmtId="4">
    <oc r="F201">
      <v>2878.9466499999999</v>
    </oc>
    <nc r="F201">
      <v>2821.74665</v>
    </nc>
  </rcc>
  <rcc rId="11046" sId="1" numFmtId="4">
    <oc r="F203">
      <v>11001.04169</v>
    </oc>
    <nc r="F203">
      <v>11244.78556</v>
    </nc>
  </rcc>
  <rfmt sheetId="1" sqref="F211:F212">
    <dxf>
      <fill>
        <patternFill>
          <bgColor theme="0"/>
        </patternFill>
      </fill>
    </dxf>
  </rfmt>
  <rrc rId="11047" sId="1" ref="A222:XFD224" action="insertRow"/>
  <rm rId="11048" sheetId="1" source="A216:XFD218" destination="A222:XFD224" sourceSheetId="1">
    <rfmt sheetId="1" xfDxf="1" sqref="A222:XFD222" start="0" length="0">
      <dxf>
        <font>
          <name val="Times New Roman CYR"/>
          <family val="1"/>
        </font>
        <alignment wrapText="1"/>
      </dxf>
    </rfmt>
    <rfmt sheetId="1" xfDxf="1" sqref="A223:XFD223" start="0" length="0">
      <dxf>
        <font>
          <name val="Times New Roman CYR"/>
          <family val="1"/>
        </font>
        <alignment wrapText="1"/>
      </dxf>
    </rfmt>
    <rfmt sheetId="1" xfDxf="1" sqref="A224:XFD224" start="0" length="0">
      <dxf>
        <font>
          <name val="Times New Roman CYR"/>
          <family val="1"/>
        </font>
        <alignment wrapText="1"/>
      </dxf>
    </rfmt>
    <rfmt sheetId="1" sqref="A22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3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24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2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24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049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</rrc>
  <rrc rId="11050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</rrc>
  <rrc rId="11051" sId="1" ref="A216:XFD216" action="deleteRow">
    <rfmt sheetId="1" xfDxf="1" sqref="A216:XFD216" start="0" length="0">
      <dxf>
        <font>
          <name val="Times New Roman CYR"/>
          <family val="1"/>
        </font>
        <alignment wrapText="1"/>
      </dxf>
    </rfmt>
  </rrc>
  <rcc rId="11052" sId="1" numFmtId="4">
    <oc r="F220">
      <v>7715.4</v>
    </oc>
    <nc r="F220">
      <v>5925</v>
    </nc>
  </rcc>
  <rrc rId="11053" sId="1" ref="A221:XFD221" action="insertRow"/>
  <rcc rId="11054" sId="1" odxf="1" dxf="1">
    <nc r="A22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numFmt numFmtId="30" formatCode="@"/>
      <fill>
        <patternFill patternType="none"/>
      </fill>
      <alignment vertical="top"/>
    </odxf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1055" sId="1">
    <nc r="B221" t="inlineStr">
      <is>
        <t>01</t>
      </is>
    </nc>
  </rcc>
  <rcc rId="11056" sId="1">
    <nc r="C221" t="inlineStr">
      <is>
        <t>13</t>
      </is>
    </nc>
  </rcc>
  <rcc rId="11057" sId="1">
    <nc r="D221" t="inlineStr">
      <is>
        <t>99900 S4760</t>
      </is>
    </nc>
  </rcc>
  <rcc rId="11058" sId="1">
    <nc r="E221" t="inlineStr">
      <is>
        <t>119</t>
      </is>
    </nc>
  </rcc>
  <rcc rId="11059" sId="1" numFmtId="4">
    <nc r="F221">
      <v>1790.4</v>
    </nc>
  </rcc>
  <rcc rId="11060" sId="1">
    <oc r="F219">
      <f>F220+F222</f>
    </oc>
    <nc r="F219">
      <f>SUM(F220:F222)</f>
    </nc>
  </rcc>
  <rcc rId="11061" sId="1" numFmtId="4">
    <oc r="F222">
      <v>1100</v>
    </oc>
    <nc r="F222">
      <v>700</v>
    </nc>
  </rcc>
  <rrc rId="11062" sId="1" ref="A253:XFD255" action="insertRow"/>
  <rfmt sheetId="1" sqref="A253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1063" sId="1" odxf="1" dxf="1">
    <nc r="B253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64" sId="1" odxf="1" dxf="1">
    <nc r="C25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3" start="0" length="0">
    <dxf>
      <font>
        <i/>
        <name val="Times New Roman"/>
        <family val="1"/>
      </font>
    </dxf>
  </rfmt>
  <rfmt sheetId="1" sqref="E253" start="0" length="0">
    <dxf>
      <font>
        <i/>
        <name val="Times New Roman"/>
        <family val="1"/>
      </font>
    </dxf>
  </rfmt>
  <rcc rId="11065" sId="1" odxf="1" dxf="1">
    <nc r="F253">
      <f>F254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66" sId="1" odxf="1" dxf="1">
    <nc r="A254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067" sId="1" odxf="1" dxf="1">
    <nc r="B25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68" sId="1" odxf="1" dxf="1">
    <nc r="C25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4" start="0" length="0">
    <dxf>
      <font>
        <i/>
        <name val="Times New Roman"/>
        <family val="1"/>
      </font>
    </dxf>
  </rfmt>
  <rfmt sheetId="1" sqref="E254" start="0" length="0">
    <dxf>
      <font>
        <i/>
        <name val="Times New Roman"/>
        <family val="1"/>
      </font>
    </dxf>
  </rfmt>
  <rcc rId="11069" sId="1" odxf="1" dxf="1">
    <nc r="F254">
      <f>F255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070" sId="1">
    <nc r="A255" t="inlineStr">
      <is>
        <t>Прочая закупка товаров, работ и услуг для обеспечения государственных (муниципальных) нужд</t>
      </is>
    </nc>
  </rcc>
  <rcc rId="11071" sId="1">
    <nc r="B255" t="inlineStr">
      <is>
        <t>04</t>
      </is>
    </nc>
  </rcc>
  <rcc rId="11072" sId="1">
    <nc r="C255" t="inlineStr">
      <is>
        <t>05</t>
      </is>
    </nc>
  </rcc>
  <rcc rId="11073" sId="1">
    <nc r="E255" t="inlineStr">
      <is>
        <t>244</t>
      </is>
    </nc>
  </rcc>
  <rcc rId="11074" sId="1">
    <nc r="D253" t="inlineStr">
      <is>
        <t>06080 00000</t>
      </is>
    </nc>
  </rcc>
  <rcc rId="11075" sId="1">
    <nc r="D254" t="inlineStr">
      <is>
        <t>06080 82900</t>
      </is>
    </nc>
  </rcc>
  <rcc rId="11076" sId="1">
    <nc r="D255" t="inlineStr">
      <is>
        <t>06080 82900</t>
      </is>
    </nc>
  </rcc>
  <rcc rId="11077" sId="1" numFmtId="4">
    <nc r="F255">
      <v>76.2</v>
    </nc>
  </rcc>
  <rcc rId="11078" sId="1">
    <oc r="F246">
      <f>F247+F250</f>
    </oc>
    <nc r="F246">
      <f>F247+F250+F253</f>
    </nc>
  </rcc>
  <rcc rId="11079" sId="1" xfDxf="1" dxf="1">
    <nc r="A253" t="inlineStr">
      <is>
        <t>Основное мероприятие "Реализация проекта по развитию и поддержке сел "Социальная отара" по линии Буддийской традиционной Сангхи России на территории Селенгинского района"</t>
      </is>
    </nc>
    <ndxf>
      <font>
        <i/>
        <name val="Times New Roman"/>
        <family val="1"/>
      </font>
      <alignment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519080D0-14D4-455C-B695-47327DBB8058}" action="delete"/>
  <rdn rId="0" localSheetId="1" customView="1" name="Z_519080D0_14D4_455C_B695_47327DBB8058_.wvu.PrintArea" hidden="1" oldHidden="1">
    <formula>функцион.структура!$A$5:$F$773</formula>
    <oldFormula>функцион.структура!$A$5:$F$773</oldFormula>
  </rdn>
  <rdn rId="0" localSheetId="1" customView="1" name="Z_519080D0_14D4_455C_B695_47327DBB8058_.wvu.FilterData" hidden="1" oldHidden="1">
    <formula>функцион.структура!$A$17:$F$780</formula>
    <oldFormula>функцион.структура!$A$17:$F$780</oldFormula>
  </rdn>
  <rcv guid="{519080D0-14D4-455C-B695-47327DBB8058}" action="add"/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082" sId="1" ref="A257:XFD259" action="insertRow"/>
  <rcc rId="11083" sId="1" odxf="1" dxf="1">
    <nc r="A257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</odxf>
    <ndxf>
      <font>
        <b val="0"/>
        <i/>
        <color indexed="8"/>
        <name val="Times New Roman"/>
        <family val="1"/>
      </font>
    </ndxf>
  </rcc>
  <rcc rId="11084" sId="1" odxf="1" dxf="1">
    <nc r="B257" t="inlineStr">
      <is>
        <t>04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085" sId="1" odxf="1" dxf="1">
    <nc r="C257" t="inlineStr">
      <is>
        <t>05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1086" sId="1" odxf="1" dxf="1">
    <nc r="D257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257" start="0" length="0">
    <dxf>
      <font>
        <b val="0"/>
        <i/>
        <name val="Times New Roman"/>
        <family val="1"/>
      </font>
      <numFmt numFmtId="30" formatCode="@"/>
      <alignment horizontal="center" vertical="center"/>
    </dxf>
  </rfmt>
  <rcc rId="11087" sId="1" odxf="1" dxf="1">
    <nc r="F257">
      <f>SUM(F258:F259)</f>
    </nc>
    <odxf>
      <font>
        <b/>
        <i val="0"/>
        <name val="Times New Roman"/>
        <family val="1"/>
      </font>
      <alignment vertical="top"/>
    </odxf>
    <ndxf>
      <font>
        <b val="0"/>
        <i/>
        <name val="Times New Roman"/>
        <family val="1"/>
      </font>
      <alignment vertical="center"/>
    </ndxf>
  </rcc>
  <rfmt sheetId="1" sqref="A258" start="0" length="0">
    <dxf>
      <font>
        <b val="0"/>
        <name val="Times New Roman"/>
        <family val="1"/>
      </font>
      <numFmt numFmtId="30" formatCode="@"/>
      <alignment horizontal="left"/>
    </dxf>
  </rfmt>
  <rcc rId="11088" sId="1" odxf="1" dxf="1">
    <nc r="B258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89" sId="1" odxf="1" dxf="1">
    <nc r="C258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90" sId="1" odxf="1" dxf="1">
    <nc r="D25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58" start="0" length="0">
    <dxf>
      <font>
        <b val="0"/>
        <name val="Times New Roman"/>
        <family val="1"/>
      </font>
      <numFmt numFmtId="30" formatCode="@"/>
      <alignment horizontal="center" vertical="center"/>
    </dxf>
  </rfmt>
  <rfmt sheetId="1" sqref="F258" start="0" length="0">
    <dxf>
      <font>
        <b val="0"/>
        <name val="Times New Roman"/>
        <family val="1"/>
      </font>
      <alignment vertical="center"/>
    </dxf>
  </rfmt>
  <rfmt sheetId="1" sqref="A259" start="0" length="0">
    <dxf>
      <font>
        <b val="0"/>
        <color indexed="8"/>
        <name val="Times New Roman"/>
        <family val="1"/>
      </font>
      <fill>
        <patternFill patternType="solid"/>
      </fill>
      <alignment horizontal="left" vertical="center"/>
    </dxf>
  </rfmt>
  <rcc rId="11091" sId="1" odxf="1" dxf="1">
    <nc r="B259" t="inlineStr">
      <is>
        <t>04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92" sId="1" odxf="1" dxf="1">
    <nc r="C259" t="inlineStr">
      <is>
        <t>05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093" sId="1" odxf="1" dxf="1">
    <nc r="D259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fmt sheetId="1" sqref="E259" start="0" length="0">
    <dxf>
      <font>
        <b val="0"/>
        <name val="Times New Roman"/>
        <family val="1"/>
      </font>
      <numFmt numFmtId="30" formatCode="@"/>
      <alignment horizontal="center" vertical="center"/>
    </dxf>
  </rfmt>
  <rfmt sheetId="1" sqref="F259" start="0" length="0">
    <dxf>
      <font>
        <b val="0"/>
        <name val="Times New Roman"/>
        <family val="1"/>
      </font>
      <fill>
        <patternFill patternType="solid">
          <bgColor theme="0"/>
        </patternFill>
      </fill>
      <alignment vertical="center"/>
    </dxf>
  </rfmt>
  <rcc rId="11094" sId="1">
    <nc r="E258" t="inlineStr">
      <is>
        <t>121</t>
      </is>
    </nc>
  </rcc>
  <rcc rId="11095" sId="1">
    <nc r="E259" t="inlineStr">
      <is>
        <t>129</t>
      </is>
    </nc>
  </rcc>
  <rcc rId="11096" sId="1" odxf="1" dxf="1">
    <nc r="A258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1097" sId="1">
    <nc r="A25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098" sId="1" numFmtId="4">
    <nc r="F258">
      <v>36.136600000000001</v>
    </nc>
  </rcc>
  <rcc rId="11099" sId="1" numFmtId="4">
    <nc r="F259">
      <v>10.9133</v>
    </nc>
  </rcc>
  <rcc rId="11100" sId="1">
    <oc r="F256">
      <f>F260+F262+F265+F267+F270+F272+F275+F285+F290</f>
    </oc>
    <nc r="F256">
      <f>F260+F262+F265+F267+F270+F272+F275+F285+F290+F257</f>
    </nc>
  </rcc>
  <rcc rId="11101" sId="1" numFmtId="4">
    <oc r="F280">
      <v>600</v>
    </oc>
    <nc r="F280">
      <v>577</v>
    </nc>
  </rcc>
  <rcc rId="11102" sId="1" numFmtId="4">
    <oc r="F281">
      <v>151</v>
    </oc>
    <nc r="F281">
      <v>174</v>
    </nc>
  </rcc>
  <rfmt sheetId="1" sqref="F307">
    <dxf>
      <fill>
        <patternFill>
          <bgColor theme="0"/>
        </patternFill>
      </fill>
    </dxf>
  </rfmt>
  <rrc rId="11103" sId="1" ref="A387:XFD387" action="deleteRow">
    <undo index="65535" exp="ref" v="1" dr="F387" r="F383" sId="1"/>
    <rfmt sheetId="1" xfDxf="1" sqref="A387:XFD387" start="0" length="0">
      <dxf>
        <font>
          <name val="Times New Roman CYR"/>
          <family val="1"/>
        </font>
        <alignment wrapText="1"/>
      </dxf>
    </rfmt>
    <rcc rId="0" sId="1" dxf="1">
      <nc r="A387" t="inlineStr">
        <is>
          <t>Основное мероприятие "Повышение уровня благоустройства территории"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7" t="inlineStr">
        <is>
          <t>25003 00000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7">
        <f>F388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104" sId="1" ref="A387:XFD387" action="deleteRow">
    <rfmt sheetId="1" xfDxf="1" sqref="A387:XFD387" start="0" length="0">
      <dxf>
        <font>
          <name val="Times New Roman CYR"/>
          <family val="1"/>
        </font>
        <alignment wrapText="1"/>
      </dxf>
    </rfmt>
    <rcc rId="0" sId="1" dxf="1">
      <nc r="A387" t="inlineStr">
        <is>
          <t>Прочие мероприятия , связанные с выполнением обязательств ОМСУ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7" t="inlineStr">
        <is>
          <t>05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7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7" t="inlineStr">
        <is>
          <t>25003 82900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87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87">
        <f>F388</f>
      </nc>
      <ndxf>
        <font>
          <i/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105" sId="1" ref="A387:XFD387" action="deleteRow">
    <rfmt sheetId="1" xfDxf="1" sqref="A387:XFD387" start="0" length="0">
      <dxf>
        <font>
          <name val="Times New Roman CYR"/>
          <family val="1"/>
        </font>
        <alignment wrapText="1"/>
      </dxf>
    </rfmt>
    <rcc rId="0" sId="1" dxf="1">
      <nc r="A387" t="inlineStr">
        <is>
          <t>Иные межбюджетные трансферты</t>
        </is>
      </nc>
      <n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87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87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87" t="inlineStr">
        <is>
          <t>25003 82900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87" t="inlineStr">
        <is>
          <t>540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87">
        <v>0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106" sId="1">
    <oc r="F383">
      <f>F384+#REF!</f>
    </oc>
    <nc r="F383">
      <f>F384</f>
    </nc>
  </rcc>
  <rcc rId="11107" sId="1" numFmtId="4">
    <oc r="F407">
      <v>35730.433499999999</v>
    </oc>
    <nc r="F407">
      <v>36230.433499999999</v>
    </nc>
  </rcc>
  <rcc rId="11108" sId="1" numFmtId="4">
    <oc r="F425">
      <v>82795.587</v>
    </oc>
    <nc r="F425">
      <v>83065.587</v>
    </nc>
  </rcc>
  <rcc rId="11109" sId="1" numFmtId="4">
    <oc r="F441">
      <v>300</v>
    </oc>
    <nc r="F441">
      <v>374.37200000000001</v>
    </nc>
  </rcc>
  <rcc rId="11110" sId="1" numFmtId="4">
    <oc r="F454">
      <v>12226.9</v>
    </oc>
    <nc r="F454">
      <v>11379.65114</v>
    </nc>
  </rcc>
  <rrc rId="11111" sId="1" ref="A547:XFD552" action="insertRow"/>
  <rcc rId="11112" sId="1" odxf="1" dxf="1">
    <nc r="A547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113" sId="1" odxf="1" dxf="1">
    <nc r="B547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14" sId="1" odxf="1" dxf="1">
    <nc r="C547" t="inlineStr">
      <is>
        <t>09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15" sId="1" odxf="1" dxf="1">
    <nc r="D547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547" start="0" length="0">
    <dxf>
      <font>
        <b/>
        <name val="Times New Roman"/>
        <family val="1"/>
      </font>
    </dxf>
  </rfmt>
  <rcc rId="11116" sId="1" odxf="1" dxf="1">
    <nc r="F547">
      <f>F548</f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17" sId="1" odxf="1" dxf="1">
    <nc r="A548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118" sId="1" odxf="1" dxf="1">
    <nc r="B54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19" sId="1" odxf="1" dxf="1">
    <nc r="C548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20" sId="1" odxf="1" dxf="1">
    <nc r="D548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548" start="0" length="0">
    <dxf>
      <font>
        <i/>
        <name val="Times New Roman"/>
        <family val="1"/>
      </font>
    </dxf>
  </rfmt>
  <rfmt sheetId="1" sqref="F548" start="0" length="0">
    <dxf>
      <font>
        <i/>
        <name val="Times New Roman"/>
        <family val="1"/>
      </font>
    </dxf>
  </rfmt>
  <rcc rId="11121" sId="1" odxf="1" dxf="1">
    <nc r="A549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122" sId="1">
    <nc r="B549" t="inlineStr">
      <is>
        <t>07</t>
      </is>
    </nc>
  </rcc>
  <rcc rId="11123" sId="1">
    <nc r="C549" t="inlineStr">
      <is>
        <t>09</t>
      </is>
    </nc>
  </rcc>
  <rcc rId="11124" sId="1">
    <nc r="D549" t="inlineStr">
      <is>
        <t>99900 55493</t>
      </is>
    </nc>
  </rcc>
  <rcc rId="11125" sId="1" odxf="1" dxf="1">
    <nc r="E549" t="inlineStr">
      <is>
        <t>111</t>
      </is>
    </nc>
    <odxf>
      <font>
        <name val="Times New Roman CYR"/>
      </font>
    </odxf>
    <ndxf>
      <font>
        <name val="Times New Roman"/>
        <family val="1"/>
      </font>
    </ndxf>
  </rcc>
  <rfmt sheetId="1" sqref="F549" start="0" length="0">
    <dxf>
      <fill>
        <patternFill patternType="solid">
          <bgColor theme="0"/>
        </patternFill>
      </fill>
    </dxf>
  </rfmt>
  <rcc rId="11126" sId="1">
    <nc r="A550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127" sId="1">
    <nc r="B550" t="inlineStr">
      <is>
        <t>07</t>
      </is>
    </nc>
  </rcc>
  <rcc rId="11128" sId="1">
    <nc r="C550" t="inlineStr">
      <is>
        <t>09</t>
      </is>
    </nc>
  </rcc>
  <rcc rId="11129" sId="1">
    <nc r="D550" t="inlineStr">
      <is>
        <t>99900 55493</t>
      </is>
    </nc>
  </rcc>
  <rcc rId="11130" sId="1" odxf="1" dxf="1">
    <nc r="E550" t="inlineStr">
      <is>
        <t>119</t>
      </is>
    </nc>
    <odxf>
      <font>
        <name val="Times New Roman CYR"/>
      </font>
    </odxf>
    <ndxf>
      <font>
        <name val="Times New Roman"/>
        <family val="1"/>
      </font>
    </ndxf>
  </rcc>
  <rfmt sheetId="1" sqref="F550" start="0" length="0">
    <dxf>
      <fill>
        <patternFill patternType="solid">
          <bgColor theme="0"/>
        </patternFill>
      </fill>
    </dxf>
  </rfmt>
  <rcc rId="11131" sId="1">
    <nc r="A551" t="inlineStr">
      <is>
        <t>Фонд оплаты труда государственных (муниципальных) органов</t>
      </is>
    </nc>
  </rcc>
  <rcc rId="11132" sId="1">
    <nc r="B551" t="inlineStr">
      <is>
        <t>07</t>
      </is>
    </nc>
  </rcc>
  <rcc rId="11133" sId="1">
    <nc r="C551" t="inlineStr">
      <is>
        <t>09</t>
      </is>
    </nc>
  </rcc>
  <rcc rId="11134" sId="1">
    <nc r="D551" t="inlineStr">
      <is>
        <t>99900 55493</t>
      </is>
    </nc>
  </rcc>
  <rcc rId="11135" sId="1" odxf="1" dxf="1">
    <nc r="E551" t="inlineStr">
      <is>
        <t>121</t>
      </is>
    </nc>
    <odxf>
      <font>
        <name val="Times New Roman CYR"/>
      </font>
    </odxf>
    <ndxf>
      <font>
        <name val="Times New Roman"/>
        <family val="1"/>
      </font>
    </ndxf>
  </rcc>
  <rfmt sheetId="1" sqref="F551" start="0" length="0">
    <dxf>
      <fill>
        <patternFill patternType="solid">
          <bgColor theme="0"/>
        </patternFill>
      </fill>
    </dxf>
  </rfmt>
  <rcc rId="11136" sId="1">
    <nc r="A552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137" sId="1">
    <nc r="B552" t="inlineStr">
      <is>
        <t>07</t>
      </is>
    </nc>
  </rcc>
  <rcc rId="11138" sId="1">
    <nc r="C552" t="inlineStr">
      <is>
        <t>09</t>
      </is>
    </nc>
  </rcc>
  <rcc rId="11139" sId="1">
    <nc r="D552" t="inlineStr">
      <is>
        <t>99900 55493</t>
      </is>
    </nc>
  </rcc>
  <rcc rId="11140" sId="1" odxf="1" dxf="1">
    <nc r="E552" t="inlineStr">
      <is>
        <t>129</t>
      </is>
    </nc>
    <odxf>
      <font>
        <name val="Times New Roman CYR"/>
      </font>
    </odxf>
    <ndxf>
      <font>
        <name val="Times New Roman"/>
        <family val="1"/>
      </font>
    </ndxf>
  </rcc>
  <rfmt sheetId="1" sqref="F552" start="0" length="0">
    <dxf>
      <fill>
        <patternFill patternType="solid">
          <bgColor theme="0"/>
        </patternFill>
      </fill>
    </dxf>
  </rfmt>
  <rcc rId="11141" sId="1" numFmtId="4">
    <nc r="F549">
      <v>26.702500000000001</v>
    </nc>
  </rcc>
  <rcc rId="11142" sId="1" numFmtId="4">
    <nc r="F550">
      <v>8.0640999999999998</v>
    </nc>
  </rcc>
  <rcc rId="11143" sId="1" numFmtId="4">
    <nc r="F551">
      <v>40.387999999999998</v>
    </nc>
  </rcc>
  <rcc rId="11144" sId="1" numFmtId="4">
    <nc r="F552">
      <v>12.197100000000001</v>
    </nc>
  </rcc>
  <rcc rId="11145" sId="1">
    <nc r="F548">
      <f>SUM(F549:F552)</f>
    </nc>
  </rcc>
  <rcc rId="11146" sId="1">
    <oc r="F509">
      <f>F510+F514</f>
    </oc>
    <nc r="F509">
      <f>F510+F514+F547</f>
    </nc>
  </rcc>
  <rcc rId="11147" sId="1" numFmtId="4">
    <oc r="F564">
      <v>3995.3110000000001</v>
    </oc>
    <nc r="F564">
      <v>4615.3109999999997</v>
    </nc>
  </rcc>
  <rcc rId="11148" sId="1" numFmtId="4">
    <oc r="F579">
      <v>6786.25335</v>
    </oc>
    <nc r="F579">
      <v>6892.50335</v>
    </nc>
  </rcc>
  <rcc rId="11149" sId="1" numFmtId="4">
    <oc r="F594">
      <v>386.31900000000002</v>
    </oc>
    <nc r="F594">
      <v>370.75</v>
    </nc>
  </rcc>
  <rcc rId="11150" sId="1" numFmtId="4">
    <oc r="F624">
      <v>223.5</v>
    </oc>
    <nc r="F624">
      <v>210.81899999999999</v>
    </nc>
  </rcc>
  <rcc rId="11151" sId="1" numFmtId="4">
    <oc r="F628">
      <v>1874.7</v>
    </oc>
    <nc r="F628">
      <v>1973.94886</v>
    </nc>
  </rcc>
  <rcc rId="11152" sId="1" numFmtId="4">
    <oc r="F630">
      <v>465.61399999999998</v>
    </oc>
    <nc r="F630">
      <v>515.61400000000003</v>
    </nc>
  </rcc>
  <rrc rId="11153" sId="1" ref="A644:XFD647" action="insertRow"/>
  <rcc rId="11154" sId="1" odxf="1" dxf="1">
    <nc r="A644" t="inlineStr">
      <is>
        <t>Непрограммные расходы</t>
      </is>
    </nc>
    <odxf>
      <font>
        <b val="0"/>
        <name val="Times New Roman"/>
        <family val="1"/>
      </font>
      <alignment horizontal="left"/>
    </odxf>
    <ndxf>
      <font>
        <b/>
        <name val="Times New Roman"/>
        <family val="1"/>
      </font>
      <alignment horizontal="general"/>
    </ndxf>
  </rcc>
  <rcc rId="11155" sId="1" odxf="1" dxf="1">
    <nc r="B644" t="inlineStr">
      <is>
        <t>08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56" sId="1" odxf="1" dxf="1">
    <nc r="C644" t="inlineStr">
      <is>
        <t>04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57" sId="1" odxf="1" dxf="1">
    <nc r="D644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644" start="0" length="0">
    <dxf>
      <font>
        <b/>
        <name val="Times New Roman"/>
        <family val="1"/>
      </font>
    </dxf>
  </rfmt>
  <rcc rId="11158" sId="1" odxf="1" dxf="1">
    <nc r="F644">
      <f>F645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159" sId="1" odxf="1" dxf="1">
    <nc r="A645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name val="Times New Roman"/>
        <family val="1"/>
      </font>
      <alignment horizontal="left"/>
    </odxf>
    <ndxf>
      <font>
        <i/>
        <color indexed="8"/>
        <name val="Times New Roman"/>
        <family val="1"/>
      </font>
      <alignment horizontal="general"/>
    </ndxf>
  </rcc>
  <rcc rId="11160" sId="1" odxf="1" dxf="1">
    <nc r="B64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61" sId="1" odxf="1" dxf="1">
    <nc r="C64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162" sId="1" odxf="1" dxf="1">
    <nc r="D645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45" start="0" length="0">
    <dxf>
      <font>
        <i/>
        <name val="Times New Roman"/>
        <family val="1"/>
      </font>
    </dxf>
  </rfmt>
  <rfmt sheetId="1" sqref="F6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1163" sId="1" odxf="1" dxf="1">
    <nc r="A646" t="inlineStr">
      <is>
        <t xml:space="preserve">Фонд оплаты труда  учреждений </t>
      </is>
    </nc>
    <odxf>
      <numFmt numFmtId="0" formatCode="General"/>
    </odxf>
    <ndxf>
      <numFmt numFmtId="30" formatCode="@"/>
    </ndxf>
  </rcc>
  <rcc rId="11164" sId="1">
    <nc r="B646" t="inlineStr">
      <is>
        <t>08</t>
      </is>
    </nc>
  </rcc>
  <rcc rId="11165" sId="1">
    <nc r="C646" t="inlineStr">
      <is>
        <t>04</t>
      </is>
    </nc>
  </rcc>
  <rcc rId="11166" sId="1">
    <nc r="D646" t="inlineStr">
      <is>
        <t>99900 55493</t>
      </is>
    </nc>
  </rcc>
  <rcc rId="11167" sId="1">
    <nc r="E646" t="inlineStr">
      <is>
        <t>111</t>
      </is>
    </nc>
  </rcc>
  <rcc rId="11168" sId="1" odxf="1" dxf="1">
    <nc r="A64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font>
        <name val="Times New Roman"/>
        <family val="1"/>
      </font>
      <fill>
        <patternFill patternType="none"/>
      </fill>
      <alignment vertical="top"/>
    </odxf>
    <ndxf>
      <font>
        <color indexed="8"/>
        <name val="Times New Roman"/>
        <family val="1"/>
      </font>
      <fill>
        <patternFill patternType="solid"/>
      </fill>
      <alignment vertical="center"/>
    </ndxf>
  </rcc>
  <rcc rId="11169" sId="1">
    <nc r="B647" t="inlineStr">
      <is>
        <t>08</t>
      </is>
    </nc>
  </rcc>
  <rcc rId="11170" sId="1">
    <nc r="C647" t="inlineStr">
      <is>
        <t>04</t>
      </is>
    </nc>
  </rcc>
  <rcc rId="11171" sId="1">
    <nc r="D647" t="inlineStr">
      <is>
        <t>99900 55493</t>
      </is>
    </nc>
  </rcc>
  <rcc rId="11172" sId="1">
    <nc r="E647" t="inlineStr">
      <is>
        <t>119</t>
      </is>
    </nc>
  </rcc>
  <rcc rId="11173" sId="1" numFmtId="4">
    <nc r="F646">
      <v>24.032299999999999</v>
    </nc>
  </rcc>
  <rcc rId="11174" sId="1" numFmtId="4">
    <nc r="F647">
      <v>7.2576999999999998</v>
    </nc>
  </rcc>
  <rrc rId="11175" sId="1" ref="A648:XFD649" action="insertRow"/>
  <rfmt sheetId="1" sqref="A648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</dxf>
  </rfmt>
  <rcc rId="11176" sId="1">
    <nc r="B648" t="inlineStr">
      <is>
        <t>08</t>
      </is>
    </nc>
  </rcc>
  <rcc rId="11177" sId="1">
    <nc r="C648" t="inlineStr">
      <is>
        <t>04</t>
      </is>
    </nc>
  </rcc>
  <rcc rId="11178" sId="1">
    <nc r="D648" t="inlineStr">
      <is>
        <t>99900 55493</t>
      </is>
    </nc>
  </rcc>
  <rcc rId="11179" sId="1">
    <nc r="B649" t="inlineStr">
      <is>
        <t>08</t>
      </is>
    </nc>
  </rcc>
  <rcc rId="11180" sId="1">
    <nc r="C649" t="inlineStr">
      <is>
        <t>04</t>
      </is>
    </nc>
  </rcc>
  <rcc rId="11181" sId="1">
    <nc r="D649" t="inlineStr">
      <is>
        <t>99900 55493</t>
      </is>
    </nc>
  </rcc>
  <rcc rId="11182" sId="1">
    <nc r="E648" t="inlineStr">
      <is>
        <t>121</t>
      </is>
    </nc>
  </rcc>
  <rcc rId="11183" sId="1">
    <nc r="E649" t="inlineStr">
      <is>
        <t>129</t>
      </is>
    </nc>
  </rcc>
  <rcc rId="11184" sId="1" odxf="1" dxf="1">
    <nc r="A648" t="inlineStr">
      <is>
        <t>Фонд оплаты труда государственных (муниципальных) органов</t>
      </is>
    </nc>
    <n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ndxf>
  </rcc>
  <rcc rId="11185" sId="1">
    <nc r="A649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186" sId="1" numFmtId="4">
    <nc r="F648">
      <v>47.8279</v>
    </nc>
  </rcc>
  <rcc rId="11187" sId="1" numFmtId="4">
    <nc r="F649">
      <v>14.444000000000001</v>
    </nc>
  </rcc>
  <rcc rId="11188" sId="1">
    <nc r="F645">
      <f>SUM(F646:F649)</f>
    </nc>
  </rcc>
  <rcc rId="11189" sId="1">
    <oc r="F610">
      <f>F619+F640+F611+F615</f>
    </oc>
    <nc r="F610">
      <f>F619+F640+F611+F615+F644</f>
    </nc>
  </rcc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90" sId="1" numFmtId="4">
    <oc r="F704">
      <v>34.023000000000003</v>
    </oc>
    <nc r="F704">
      <v>86.022999999999996</v>
    </nc>
  </rcc>
  <rcc rId="11191" sId="1" numFmtId="4">
    <oc r="F705">
      <v>453.44648000000001</v>
    </oc>
    <nc r="F705">
      <v>457.84647999999999</v>
    </nc>
  </rcc>
  <rcc rId="11192" sId="1" numFmtId="4">
    <oc r="F742">
      <v>2254.4</v>
    </oc>
    <nc r="F742">
      <v>2211.1</v>
    </nc>
  </rcc>
  <rcc rId="11193" sId="1" numFmtId="4">
    <oc r="F743">
      <v>679.55349999999999</v>
    </oc>
    <nc r="F743">
      <v>666.45349999999996</v>
    </nc>
  </rcc>
  <rrc rId="11194" sId="1" ref="A752:XFD757" action="insertRow"/>
  <rcc rId="11195" sId="1" odxf="1" dxf="1">
    <nc r="A752" t="inlineStr">
      <is>
        <t>Непрограммные расходы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</ndxf>
  </rcc>
  <rcc rId="11196" sId="1" odxf="1" dxf="1">
    <nc r="B752" t="inlineStr">
      <is>
        <t>11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7" sId="1" odxf="1" dxf="1">
    <nc r="C752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198" sId="1" odxf="1" dxf="1">
    <nc r="D752" t="inlineStr">
      <is>
        <t>99900 00000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752" start="0" length="0">
    <dxf>
      <font>
        <b/>
        <name val="Times New Roman"/>
        <family val="1"/>
      </font>
    </dxf>
  </rfmt>
  <rcc rId="11199" sId="1" odxf="1" dxf="1">
    <nc r="F752">
      <f>F753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J752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2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2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2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2" start="0" length="0">
    <dxf>
      <font>
        <name val="Times New Roman CYR"/>
        <family val="1"/>
      </font>
      <numFmt numFmtId="0" formatCode="General"/>
      <alignment horizontal="general" vertical="top"/>
    </dxf>
  </rfmt>
  <rcc rId="11200" sId="1" odxf="1" dxf="1">
    <nc r="A753" t="inlineStr">
      <is>
        <t>За достижение показателей деятельности органов исполнительной власти Республики Бурятия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201" sId="1" odxf="1" dxf="1">
    <nc r="B753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2" sId="1" odxf="1" dxf="1">
    <nc r="C753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203" sId="1" odxf="1" dxf="1">
    <nc r="D753" t="inlineStr">
      <is>
        <t>99900 55493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753" start="0" length="0">
    <dxf>
      <font>
        <i/>
        <name val="Times New Roman"/>
        <family val="1"/>
      </font>
    </dxf>
  </rfmt>
  <rcc rId="11204" sId="1" odxf="1" dxf="1">
    <nc r="F753">
      <f>SUM(F754:F757)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J753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3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3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3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3" start="0" length="0">
    <dxf>
      <font>
        <name val="Times New Roman CYR"/>
        <family val="1"/>
      </font>
      <numFmt numFmtId="0" formatCode="General"/>
      <alignment horizontal="general" vertical="top"/>
    </dxf>
  </rfmt>
  <rcc rId="11205" sId="1" odxf="1" dxf="1">
    <nc r="A754" t="inlineStr">
      <is>
        <t xml:space="preserve">Фонд оплаты труда 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06" sId="1">
    <nc r="B754" t="inlineStr">
      <is>
        <t>11</t>
      </is>
    </nc>
  </rcc>
  <rcc rId="11207" sId="1">
    <nc r="C754" t="inlineStr">
      <is>
        <t>05</t>
      </is>
    </nc>
  </rcc>
  <rcc rId="11208" sId="1">
    <nc r="D754" t="inlineStr">
      <is>
        <t>99900 55493</t>
      </is>
    </nc>
  </rcc>
  <rcc rId="11209" sId="1">
    <nc r="E754" t="inlineStr">
      <is>
        <t>111</t>
      </is>
    </nc>
  </rcc>
  <rfmt sheetId="1" sqref="J754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4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4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4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4" start="0" length="0">
    <dxf>
      <font>
        <name val="Times New Roman CYR"/>
        <family val="1"/>
      </font>
      <numFmt numFmtId="0" formatCode="General"/>
      <alignment horizontal="general" vertical="top"/>
    </dxf>
  </rfmt>
  <rcc rId="11210" sId="1">
    <nc r="A755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211" sId="1">
    <nc r="B755" t="inlineStr">
      <is>
        <t>11</t>
      </is>
    </nc>
  </rcc>
  <rcc rId="11212" sId="1">
    <nc r="C755" t="inlineStr">
      <is>
        <t>05</t>
      </is>
    </nc>
  </rcc>
  <rcc rId="11213" sId="1">
    <nc r="D755" t="inlineStr">
      <is>
        <t>99900 55493</t>
      </is>
    </nc>
  </rcc>
  <rcc rId="11214" sId="1">
    <nc r="E755" t="inlineStr">
      <is>
        <t>119</t>
      </is>
    </nc>
  </rcc>
  <rfmt sheetId="1" sqref="J755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5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5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5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5" start="0" length="0">
    <dxf>
      <font>
        <name val="Times New Roman CYR"/>
        <family val="1"/>
      </font>
      <numFmt numFmtId="0" formatCode="General"/>
      <alignment horizontal="general" vertical="top"/>
    </dxf>
  </rfmt>
  <rcc rId="11215" sId="1" odxf="1" dxf="1">
    <nc r="A756" t="inlineStr">
      <is>
        <t>Фонд оплаты труда государственных (муниципальных) органов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216" sId="1">
    <nc r="B756" t="inlineStr">
      <is>
        <t>11</t>
      </is>
    </nc>
  </rcc>
  <rcc rId="11217" sId="1">
    <nc r="C756" t="inlineStr">
      <is>
        <t>05</t>
      </is>
    </nc>
  </rcc>
  <rcc rId="11218" sId="1">
    <nc r="D756" t="inlineStr">
      <is>
        <t>99900 55493</t>
      </is>
    </nc>
  </rcc>
  <rcc rId="11219" sId="1">
    <nc r="E756" t="inlineStr">
      <is>
        <t>121</t>
      </is>
    </nc>
  </rcc>
  <rfmt sheetId="1" sqref="J756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6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6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6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6" start="0" length="0">
    <dxf>
      <font>
        <name val="Times New Roman CYR"/>
        <family val="1"/>
      </font>
      <numFmt numFmtId="0" formatCode="General"/>
      <alignment horizontal="general" vertical="top"/>
    </dxf>
  </rfmt>
  <rcc rId="11220" sId="1">
    <nc r="A757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  <rcc rId="11221" sId="1">
    <nc r="B757" t="inlineStr">
      <is>
        <t>11</t>
      </is>
    </nc>
  </rcc>
  <rcc rId="11222" sId="1">
    <nc r="C757" t="inlineStr">
      <is>
        <t>05</t>
      </is>
    </nc>
  </rcc>
  <rcc rId="11223" sId="1">
    <nc r="D757" t="inlineStr">
      <is>
        <t>99900 55493</t>
      </is>
    </nc>
  </rcc>
  <rcc rId="11224" sId="1">
    <nc r="E757" t="inlineStr">
      <is>
        <t>129</t>
      </is>
    </nc>
  </rcc>
  <rfmt sheetId="1" sqref="J757" start="0" length="0">
    <dxf>
      <font>
        <color indexed="8"/>
        <name val="Times New Roman CYR"/>
        <family val="1"/>
      </font>
      <fill>
        <patternFill patternType="none"/>
      </fill>
      <alignment horizontal="general" vertical="top"/>
    </dxf>
  </rfmt>
  <rfmt sheetId="1" sqref="K757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L757" start="0" length="0">
    <dxf>
      <font>
        <i val="0"/>
        <name val="Times New Roman CYR"/>
        <family val="1"/>
      </font>
      <numFmt numFmtId="0" formatCode="General"/>
      <alignment horizontal="general" vertical="top"/>
    </dxf>
  </rfmt>
  <rfmt sheetId="1" sqref="M757" start="0" length="0">
    <dxf>
      <font>
        <name val="Times New Roman CYR"/>
        <family val="1"/>
      </font>
      <numFmt numFmtId="0" formatCode="General"/>
      <alignment horizontal="general" vertical="top"/>
    </dxf>
  </rfmt>
  <rfmt sheetId="1" sqref="N757" start="0" length="0">
    <dxf>
      <font>
        <name val="Times New Roman CYR"/>
        <family val="1"/>
      </font>
      <numFmt numFmtId="0" formatCode="General"/>
      <alignment horizontal="general" vertical="top"/>
    </dxf>
  </rfmt>
  <rcc rId="11225" sId="1" numFmtId="4">
    <nc r="F754">
      <v>42.116900000000001</v>
    </nc>
  </rcc>
  <rcc rId="11226" sId="1" numFmtId="4">
    <nc r="F755">
      <v>12.7193</v>
    </nc>
  </rcc>
  <rcc rId="11227" sId="1" numFmtId="4">
    <nc r="F756">
      <v>42.116900000000001</v>
    </nc>
  </rcc>
  <rcc rId="11228" sId="1" numFmtId="4">
    <nc r="F757">
      <v>12.7193</v>
    </nc>
  </rcc>
  <rrc rId="11229" sId="1" ref="A754:XFD754" action="deleteRow">
    <undo index="65535" exp="area" dr="F754:F757" r="F753" sId="1"/>
    <rfmt sheetId="1" xfDxf="1" sqref="A754:XFD754" start="0" length="0">
      <dxf>
        <font>
          <name val="Times New Roman CYR"/>
          <family val="1"/>
        </font>
        <alignment wrapText="1"/>
      </dxf>
    </rfmt>
    <rcc rId="0" sId="1" dxf="1">
      <nc r="A754" t="inlineStr">
        <is>
          <t xml:space="preserve">Фонд оплаты труда  учреждений </t>
        </is>
      </nc>
      <ndxf>
        <font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4" t="inlineStr">
        <is>
          <t>111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4">
        <v>42.116900000000001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230" sId="1" ref="A754:XFD754" action="deleteRow">
    <undo index="65535" exp="area" dr="F754:F756" r="F753" sId="1"/>
    <rfmt sheetId="1" xfDxf="1" sqref="A754:XFD754" start="0" length="0">
      <dxf>
        <font>
          <name val="Times New Roman CYR"/>
          <family val="1"/>
        </font>
        <alignment wrapText="1"/>
      </dxf>
    </rfmt>
    <rcc rId="0" sId="1" dxf="1">
      <nc r="A754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4" t="inlineStr">
        <is>
          <t>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4" t="inlineStr">
        <is>
          <t>99900 55493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4" t="inlineStr">
        <is>
          <t>119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754">
        <v>12.7193</v>
      </nc>
      <n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231" sId="1">
    <oc r="F734">
      <f>F735</f>
    </oc>
    <nc r="F734">
      <f>F735+F752</f>
    </nc>
  </rcc>
  <rrc rId="11232" sId="1" ref="A787:XFD788" action="insertRow"/>
  <rcc rId="11233" sId="1" odxf="1" dxf="1">
    <nc r="A787" t="inlineStr">
      <is>
        <t>За достижение показателей деятельности органов исполнительной власти Республики Бурятия</t>
      </is>
    </nc>
    <odxf>
      <font>
        <b/>
        <i val="0"/>
        <name val="Times New Roman"/>
        <family val="1"/>
      </font>
      <alignment vertical="center"/>
    </odxf>
    <ndxf>
      <font>
        <b val="0"/>
        <i/>
        <color indexed="8"/>
        <name val="Times New Roman"/>
        <family val="1"/>
      </font>
      <alignment vertical="top"/>
    </ndxf>
  </rcc>
  <rcc rId="11234" sId="1" odxf="1" dxf="1">
    <nc r="B787" t="inlineStr">
      <is>
        <t>14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35" sId="1" odxf="1" dxf="1">
    <nc r="C787" t="inlineStr">
      <is>
        <t>03</t>
      </is>
    </nc>
    <odxf>
      <font>
        <b/>
        <i val="0"/>
        <name val="Times New Roman"/>
        <family val="1"/>
      </font>
      <fill>
        <patternFill patternType="solid">
          <bgColor indexed="9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cc rId="11236" sId="1" odxf="1" dxf="1">
    <nc r="D787" t="inlineStr">
      <is>
        <t>99900 55493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E787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11237" sId="1" odxf="1" dxf="1">
    <nc r="F787">
      <f>F788</f>
    </nc>
    <odxf>
      <font>
        <b/>
        <i val="0"/>
        <name val="Times New Roman"/>
        <family val="1"/>
      </font>
      <fill>
        <patternFill patternType="solid">
          <bgColor theme="0"/>
        </patternFill>
      </fill>
    </odxf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G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7:XFD787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1238" sId="1" odxf="1" dxf="1">
    <nc r="A788" t="inlineStr">
      <is>
        <t>Иные межбюджетные трансферты</t>
      </is>
    </nc>
    <odxf>
      <font>
        <b/>
        <name val="Times New Roman"/>
        <family val="1"/>
      </font>
      <alignment horizontal="general"/>
    </odxf>
    <ndxf>
      <font>
        <b val="0"/>
        <color indexed="8"/>
        <name val="Times New Roman"/>
        <family val="1"/>
      </font>
      <alignment horizontal="left"/>
    </ndxf>
  </rcc>
  <rcc rId="11239" sId="1" odxf="1" dxf="1">
    <nc r="B788" t="inlineStr">
      <is>
        <t>14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40" sId="1" odxf="1" dxf="1">
    <nc r="C788" t="inlineStr">
      <is>
        <t>03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cc rId="11241" sId="1" odxf="1" dxf="1">
    <nc r="D788" t="inlineStr">
      <is>
        <t>99900 55493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1242" sId="1" odxf="1" dxf="1">
    <nc r="E788" t="inlineStr">
      <is>
        <t>540</t>
      </is>
    </nc>
    <odxf>
      <font>
        <b/>
        <name val="Times New Roman"/>
        <family val="1"/>
      </font>
      <fill>
        <patternFill patternType="solid">
          <bgColor indexed="9"/>
        </patternFill>
      </fill>
    </odxf>
    <ndxf>
      <font>
        <b val="0"/>
        <name val="Times New Roman"/>
        <family val="1"/>
      </font>
      <fill>
        <patternFill patternType="none">
          <bgColor indexed="65"/>
        </patternFill>
      </fill>
    </ndxf>
  </rcc>
  <rfmt sheetId="1" sqref="F788" start="0" length="0">
    <dxf>
      <font>
        <b val="0"/>
        <name val="Times New Roman"/>
        <family val="1"/>
      </font>
    </dxf>
  </rfmt>
  <rfmt sheetId="1" sqref="G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H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I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J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K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L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M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N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O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P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fmt sheetId="1" sqref="A788:XFD788" start="0" length="0">
    <dxf>
      <font>
        <i val="0"/>
        <name val="Times New Roman CYR"/>
        <family val="1"/>
      </font>
      <fill>
        <patternFill patternType="none">
          <bgColor indexed="65"/>
        </patternFill>
      </fill>
    </dxf>
  </rfmt>
  <rcc rId="11243" sId="1" numFmtId="4">
    <nc r="F788">
      <v>140.61600000000001</v>
    </nc>
  </rcc>
  <rcc rId="11244" sId="1">
    <oc r="F786">
      <f>F789</f>
    </oc>
    <nc r="F786">
      <f>F789+F787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9299" sId="1" ref="A300:XFD301" action="insertRow"/>
  <rfmt sheetId="1" sqref="A30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B300" start="0" length="0">
    <dxf>
      <font>
        <i/>
        <name val="Times New Roman"/>
        <family val="1"/>
      </font>
    </dxf>
  </rfmt>
  <rfmt sheetId="1" sqref="C300" start="0" length="0">
    <dxf>
      <font>
        <i/>
        <name val="Times New Roman"/>
        <family val="1"/>
      </font>
    </dxf>
  </rfmt>
  <rfmt sheetId="1" sqref="D300" start="0" length="0">
    <dxf>
      <font>
        <i/>
        <name val="Times New Roman"/>
        <family val="1"/>
      </font>
    </dxf>
  </rfmt>
  <rfmt sheetId="1" sqref="E30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F300" start="0" length="0">
    <dxf>
      <font>
        <i/>
        <name val="Times New Roman"/>
        <family val="1"/>
      </font>
      <fill>
        <patternFill>
          <bgColor theme="0"/>
        </patternFill>
      </fill>
    </dxf>
  </rfmt>
  <rcc rId="9300" sId="1">
    <nc r="G301">
      <v>13786.9</v>
    </nc>
  </rcc>
  <rcc rId="9301" sId="1" odxf="1" dxf="1">
    <nc r="A300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ndxf>
      <alignment horizontal="general" vertical="top"/>
    </ndxf>
  </rcc>
  <rcc rId="9302" sId="1" odxf="1" dxf="1">
    <nc r="A301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03" sId="1">
    <nc r="B300" t="inlineStr">
      <is>
        <t>05</t>
      </is>
    </nc>
  </rcc>
  <rcc rId="9304" sId="1">
    <nc r="C300" t="inlineStr">
      <is>
        <t>03</t>
      </is>
    </nc>
  </rcc>
  <rcc rId="9305" sId="1">
    <nc r="D300" t="inlineStr">
      <is>
        <t>160F2 54240</t>
      </is>
    </nc>
  </rcc>
  <rcc rId="9306" sId="1">
    <nc r="F300">
      <f>SUM(F301:F301)</f>
    </nc>
  </rcc>
  <rcc rId="9307" sId="1">
    <nc r="B301" t="inlineStr">
      <is>
        <t>05</t>
      </is>
    </nc>
  </rcc>
  <rcc rId="9308" sId="1">
    <nc r="C301" t="inlineStr">
      <is>
        <t>03</t>
      </is>
    </nc>
  </rcc>
  <rcc rId="9309" sId="1">
    <nc r="D301" t="inlineStr">
      <is>
        <t>160F2 54240</t>
      </is>
    </nc>
  </rcc>
  <rcc rId="9310" sId="1" odxf="1" dxf="1">
    <nc r="E301" t="inlineStr">
      <is>
        <t>622</t>
      </is>
    </nc>
    <ndxf>
      <fill>
        <patternFill patternType="solid">
          <bgColor theme="0"/>
        </patternFill>
      </fill>
    </ndxf>
  </rcc>
  <rcc rId="9311" sId="1" odxf="1" dxf="1" numFmtId="4">
    <nc r="F301">
      <v>50505.050499999998</v>
    </nc>
    <ndxf>
      <fill>
        <patternFill>
          <bgColor theme="0"/>
        </patternFill>
      </fill>
    </ndxf>
  </rcc>
  <rfmt sheetId="1" sqref="F299">
    <dxf>
      <fill>
        <patternFill>
          <bgColor theme="0"/>
        </patternFill>
      </fill>
    </dxf>
  </rfmt>
  <rcc rId="9312" sId="1">
    <oc r="F297">
      <f>F298</f>
    </oc>
    <nc r="F297">
      <f>F298+F300</f>
    </nc>
  </rcc>
  <rrc rId="9313" sId="1" ref="A302:XFD303" action="insertRow"/>
  <rm rId="9314" sheetId="1" source="A298:XFD299" destination="A302:XFD303" sourceSheetId="1">
    <rfmt sheetId="1" xfDxf="1" sqref="A302:XFD302" start="0" length="0">
      <dxf>
        <font>
          <name val="Times New Roman CYR"/>
          <family val="1"/>
        </font>
        <alignment wrapText="1"/>
      </dxf>
    </rfmt>
    <rfmt sheetId="1" xfDxf="1" sqref="A303:XFD303" start="0" length="0">
      <dxf>
        <font>
          <name val="Times New Roman CYR"/>
          <family val="1"/>
        </font>
        <alignment wrapText="1"/>
      </dxf>
    </rfmt>
    <rfmt sheetId="1" sqref="A302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2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303" start="0" length="0">
      <dxf>
        <font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303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303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03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9315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6" sId="1" ref="A298:XFD298" action="deleteRow">
    <rfmt sheetId="1" xfDxf="1" sqref="A298:XFD298" start="0" length="0">
      <dxf>
        <font>
          <name val="Times New Roman CYR"/>
          <family val="1"/>
        </font>
        <alignment wrapText="1"/>
      </dxf>
    </rfmt>
  </rrc>
  <rrc rId="9317" sId="1" ref="A301:XFD301" action="insertRow"/>
  <rfmt sheetId="1" sqref="A301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9318" sId="1" odxf="1" dxf="1">
    <nc r="B301" t="inlineStr">
      <is>
        <t>05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19" sId="1" odxf="1" dxf="1">
    <nc r="C301" t="inlineStr">
      <is>
        <t>03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0" sId="1" odxf="1" dxf="1">
    <nc r="D301" t="inlineStr">
      <is>
        <t>160F2 55550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301" start="0" length="0">
    <dxf>
      <font>
        <i val="0"/>
        <name val="Times New Roman"/>
        <family val="1"/>
      </font>
      <numFmt numFmtId="30" formatCode="@"/>
      <alignment horizontal="center" vertical="center"/>
    </dxf>
  </rfmt>
  <rcc rId="9321" sId="1" odxf="1" dxf="1">
    <nc r="F301">
      <f>13511.1+275.7+13.78685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9322" sId="1">
    <nc r="G301">
      <v>13786.9</v>
    </nc>
  </rcc>
  <rcc rId="9323" sId="1">
    <nc r="E301" t="inlineStr">
      <is>
        <t>244</t>
      </is>
    </nc>
  </rcc>
  <rcc rId="9324" sId="1">
    <oc r="F300">
      <f>SUM(F302:F302)</f>
    </oc>
    <nc r="F300">
      <f>SUM(F301:F302)</f>
    </nc>
  </rcc>
  <rcc rId="9325" sId="1" odxf="1" dxf="1">
    <nc r="A301" t="inlineStr">
      <is>
        <t>Прочие закупки товаров, работ и услуг для государственных (муниципальных) нужд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9326" sId="1" numFmtId="4">
    <oc r="F306">
      <f>16327.6-240-390.62</f>
    </oc>
    <nc r="F306">
      <v>19765.198329999999</v>
    </nc>
  </rcc>
  <rcc rId="9327" sId="1">
    <oc r="E306" t="inlineStr">
      <is>
        <t>622</t>
      </is>
    </oc>
    <nc r="E306" t="inlineStr">
      <is>
        <t>244</t>
      </is>
    </nc>
  </rcc>
  <rcc rId="9328" sId="1">
    <oc r="A306" t="inlineStr">
      <is>
        <t>Субсидии автономным учреждениям на иные цели</t>
      </is>
    </oc>
    <nc r="A306" t="inlineStr">
      <is>
        <t>Прочие закупки товаров, работ и услуг для государственных (муниципальных) нужд</t>
      </is>
    </nc>
  </rcc>
  <rcc rId="9329" sId="1">
    <oc r="D313" t="inlineStr">
      <is>
        <t>160F2 5424F</t>
      </is>
    </oc>
    <nc r="D313" t="inlineStr">
      <is>
        <t>160F2 54240</t>
      </is>
    </nc>
  </rcc>
  <rcc rId="9330" sId="1">
    <oc r="D312" t="inlineStr">
      <is>
        <t>160F2 5424F</t>
      </is>
    </oc>
    <nc r="D312" t="inlineStr">
      <is>
        <t>160F2 54240</t>
      </is>
    </nc>
  </rcc>
  <rcc rId="9331" sId="1" numFmtId="4">
    <oc r="F313">
      <v>50000</v>
    </oc>
    <nc r="F313">
      <v>50505.050499999998</v>
    </nc>
  </rcc>
  <rfmt sheetId="1" sqref="F313">
    <dxf>
      <fill>
        <patternFill>
          <bgColor theme="0"/>
        </patternFill>
      </fill>
    </dxf>
  </rfmt>
  <rfmt sheetId="1" sqref="F317">
    <dxf>
      <fill>
        <patternFill>
          <bgColor theme="0"/>
        </patternFill>
      </fill>
    </dxf>
  </rfmt>
  <rcv guid="{519080D0-14D4-455C-B695-47327DBB8058}" action="delete"/>
  <rdn rId="0" localSheetId="1" customView="1" name="Z_519080D0_14D4_455C_B695_47327DBB8058_.wvu.PrintArea" hidden="1" oldHidden="1">
    <formula>функцион.структура!$A$1:$F$590</formula>
    <oldFormula>функцион.структура!$A$1:$F$590</oldFormula>
  </rdn>
  <rdn rId="0" localSheetId="1" customView="1" name="Z_519080D0_14D4_455C_B695_47327DBB8058_.wvu.FilterData" hidden="1" oldHidden="1">
    <formula>функцион.структура!$A$13:$F$597</formula>
    <oldFormula>функцион.структура!$A$13:$F$597</oldFormula>
  </rdn>
  <rcv guid="{519080D0-14D4-455C-B695-47327DBB8058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45" sId="1">
    <oc r="F155">
      <f>F156+F165+F170+F176+F197+F216+F181+F208+F210+F188+F219</f>
    </oc>
    <nc r="F155">
      <f>F156+F165+F170+F176+F197+F216+F181+F208+F210+F188+F219+F159</f>
    </nc>
  </rcc>
  <rcc rId="11246" sId="1" numFmtId="4">
    <oc r="F50">
      <v>2255.5655999999999</v>
    </oc>
    <nc r="F50">
      <v>2225.5655999999999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47" sId="1" numFmtId="4">
    <oc r="F92">
      <v>745.81570999999997</v>
    </oc>
    <nc r="F92">
      <v>867.71570999999994</v>
    </nc>
  </rcc>
  <rcc rId="11248" sId="1" numFmtId="4">
    <oc r="F91">
      <v>2675.3155700000002</v>
    </oc>
    <nc r="F91">
      <v>2875.3155700000002</v>
    </nc>
  </rcc>
  <rcc rId="11249" sId="1" numFmtId="4">
    <oc r="F84">
      <v>7053.7844299999997</v>
    </oc>
    <nc r="F84">
      <v>6853.7844299999897</v>
    </nc>
  </rcc>
  <rcc rId="11250" sId="1" numFmtId="4">
    <oc r="F86">
      <v>2191.9542900000001</v>
    </oc>
    <nc r="F86">
      <v>2070.05429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51" sId="1" numFmtId="4">
    <oc r="F425">
      <v>83065.587</v>
    </oc>
    <nc r="F425">
      <f>83065.587-301.9</f>
    </nc>
  </rcc>
  <rcc rId="11252" sId="1" numFmtId="4">
    <oc r="F532">
      <v>3570.5586400000002</v>
    </oc>
    <nc r="F532">
      <f>3570.55864+301.9</f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53" sId="1">
    <oc r="F3" t="inlineStr">
      <is>
        <t>от "___" ______ 2024    №____</t>
      </is>
    </oc>
    <nc r="F3" t="inlineStr">
      <is>
        <t>от "08" августа 2024    № 344</t>
      </is>
    </nc>
  </rcc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254" sId="1" numFmtId="4">
    <oc r="F26">
      <v>1869.2</v>
    </oc>
    <nc r="F26">
      <v>1677.82719</v>
    </nc>
  </rcc>
  <rcc rId="11255" sId="1" numFmtId="4">
    <oc r="F27">
      <v>563.5</v>
    </oc>
    <nc r="F27">
      <v>545.68385999999998</v>
    </nc>
  </rcc>
  <rrc rId="11256" sId="1" ref="A30:XFD30" action="deleteRow">
    <undo index="65535" exp="area" dr="F29:F30" r="F28" sId="1"/>
    <rfmt sheetId="1" xfDxf="1" sqref="A30:XFD30" start="0" length="0">
      <dxf>
        <font>
          <name val="Times New Roman CYR"/>
          <family val="1"/>
        </font>
        <alignment wrapText="1"/>
      </dxf>
    </rfmt>
    <rcc rId="0" sId="1" dxf="1">
      <nc r="A30" t="inlineStr">
        <is>
  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0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0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0" t="inlineStr">
        <is>
          <t>99900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0" t="inlineStr">
        <is>
          <t>129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F30">
        <v>0</v>
      </nc>
      <n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1257" sId="1" numFmtId="4">
    <oc r="F47">
      <v>512.35</v>
    </oc>
    <nc r="F47">
      <v>523.06730000000005</v>
    </nc>
  </rcc>
  <rcc rId="11258" sId="1" numFmtId="4">
    <oc r="F49">
      <v>2225.5655999999999</v>
    </oc>
    <nc r="F49">
      <v>2223.25137</v>
    </nc>
  </rcc>
  <rcc rId="11259" sId="1" numFmtId="4">
    <oc r="F50">
      <v>184.4</v>
    </oc>
    <nc r="F50">
      <v>173.68270000000001</v>
    </nc>
  </rcc>
  <rcc rId="11260" sId="1" numFmtId="4">
    <oc r="F51">
      <v>593.25</v>
    </oc>
    <nc r="F51">
      <v>595.56422999999995</v>
    </nc>
  </rcc>
  <rcc rId="11261" sId="1" numFmtId="4">
    <oc r="F62">
      <v>321.08499999999998</v>
    </oc>
    <nc r="F62">
      <v>337.64100000000002</v>
    </nc>
  </rcc>
  <rcc rId="11262" sId="1" numFmtId="4">
    <oc r="F63">
      <v>125</v>
    </oc>
    <nc r="F63">
      <v>123.822</v>
    </nc>
  </rcc>
  <rcc rId="11263" sId="1" numFmtId="4">
    <oc r="F83">
      <v>6853.7844299999897</v>
    </oc>
    <nc r="F83">
      <v>6580.2534800000003</v>
    </nc>
  </rcc>
  <rcc rId="11264" sId="1" numFmtId="4">
    <oc r="F84">
      <v>100</v>
    </oc>
    <nc r="F84">
      <v>73.200800000000001</v>
    </nc>
  </rcc>
  <rcc rId="11265" sId="1" numFmtId="4">
    <oc r="F85">
      <v>2070.05429</v>
    </oc>
    <nc r="F85">
      <v>1923.3742999999999</v>
    </nc>
  </rcc>
  <rcc rId="11266" sId="1" numFmtId="4">
    <oc r="F86">
      <v>1129.8879999999999</v>
    </oc>
    <nc r="F86">
      <v>1126.8879999999999</v>
    </nc>
  </rcc>
  <rcc rId="11267" sId="1" odxf="1" dxf="1" numFmtId="4">
    <oc r="F87">
      <f>441.8+0.6107</f>
    </oc>
    <nc r="F87">
      <v>365.80970000000002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1268" sId="1" ref="A93:XFD93" action="insertRow"/>
  <rcc rId="11269" sId="1">
    <nc r="B93" t="inlineStr">
      <is>
        <t>01</t>
      </is>
    </nc>
  </rcc>
  <rcc rId="11270" sId="1">
    <nc r="C93" t="inlineStr">
      <is>
        <t>06</t>
      </is>
    </nc>
  </rcc>
  <rcc rId="11271" sId="1">
    <nc r="D93" t="inlineStr">
      <is>
        <t>99900 41000</t>
      </is>
    </nc>
  </rcc>
  <rcc rId="11272" sId="1">
    <nc r="E93" t="inlineStr">
      <is>
        <t>244</t>
      </is>
    </nc>
  </rcc>
  <rcc rId="11273" sId="1">
    <oc r="E92" t="inlineStr">
      <is>
        <t>244</t>
      </is>
    </oc>
    <nc r="E92" t="inlineStr">
      <is>
        <t>242</t>
      </is>
    </nc>
  </rcc>
  <rcc rId="11274" sId="1">
    <oc r="A92" t="inlineStr">
      <is>
        <t>Прочая закупка товаров, работ и услуг для обеспечения государственных (муниципальных) нужд</t>
      </is>
    </oc>
    <nc r="A92" t="inlineStr">
      <is>
        <t>Закупка товаров, работ и услуг в сфере информационно-коммуникационных технологий</t>
      </is>
    </nc>
  </rcc>
  <rcc rId="11275" sId="1">
    <nc r="A93" t="inlineStr">
      <is>
        <t>Прочая закупка товаров, работ и услуг для обеспечения государственных (муниципальных) нужд</t>
      </is>
    </nc>
  </rcc>
  <rcc rId="11276" sId="1" numFmtId="4">
    <oc r="F90">
      <v>2875.3155700000002</v>
    </oc>
    <nc r="F90">
      <v>3343.3126299999999</v>
    </nc>
  </rcc>
  <rcc rId="11277" sId="1" numFmtId="4">
    <oc r="F91">
      <v>867.71570999999994</v>
    </oc>
    <nc r="F91">
      <v>978.31034</v>
    </nc>
  </rcc>
  <rcc rId="11278" sId="1" odxf="1" dxf="1" numFmtId="4">
    <oc r="F92">
      <v>483.11200000000002</v>
    </oc>
    <nc r="F92">
      <v>466.11200000000002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279" sId="1" odxf="1" dxf="1" numFmtId="4">
    <nc r="F93">
      <v>96.600999999999999</v>
    </nc>
    <ndxf>
      <fill>
        <patternFill patternType="solid">
          <bgColor theme="0"/>
        </patternFill>
      </fill>
    </ndxf>
  </rcc>
  <rcc rId="11280" sId="1" numFmtId="4">
    <oc r="F102">
      <v>253</v>
    </oc>
    <nc r="F102">
      <v>152</v>
    </nc>
  </rcc>
  <rcc rId="11281" sId="1" numFmtId="4">
    <oc r="F110">
      <f>174.3+20</f>
    </oc>
    <nc r="F110">
      <v>144.85</v>
    </nc>
  </rcc>
  <rcc rId="11282" sId="1" numFmtId="4">
    <oc r="F111">
      <v>110</v>
    </oc>
    <nc r="F111">
      <v>164.5</v>
    </nc>
  </rcc>
  <rcc rId="11283" sId="1" numFmtId="4">
    <oc r="F118">
      <v>59.84</v>
    </oc>
    <nc r="F118">
      <v>58.9</v>
    </nc>
  </rcc>
  <rcc rId="11284" sId="1" numFmtId="4">
    <oc r="F125">
      <v>108</v>
    </oc>
    <nc r="F125">
      <v>158</v>
    </nc>
  </rcc>
  <rcc rId="11285" sId="1" numFmtId="4">
    <oc r="F141">
      <v>534.5</v>
    </oc>
    <nc r="F141">
      <v>854.5</v>
    </nc>
  </rcc>
  <rcc rId="11286" sId="1" numFmtId="4">
    <oc r="F145">
      <v>125</v>
    </oc>
    <nc r="F145">
      <v>75</v>
    </nc>
  </rcc>
  <rcc rId="11287" sId="1" numFmtId="4">
    <oc r="F179">
      <v>22</v>
    </oc>
    <nc r="F179">
      <v>3.8</v>
    </nc>
  </rcc>
  <rcc rId="11288" sId="1" numFmtId="4">
    <oc r="F180">
      <v>24.21</v>
    </oc>
    <nc r="F180">
      <v>42.41</v>
    </nc>
  </rcc>
  <rcc rId="11289" sId="1" numFmtId="4">
    <oc r="F182">
      <v>20.824999999999999</v>
    </oc>
    <nc r="F182">
      <v>23.114999999999998</v>
    </nc>
  </rcc>
  <rcc rId="11290" sId="1" numFmtId="4">
    <oc r="F183">
      <v>1071.33404</v>
    </oc>
    <nc r="F183">
      <v>1122.54438</v>
    </nc>
  </rcc>
  <rcc rId="11291" sId="1" numFmtId="4">
    <oc r="F184">
      <v>84.73527</v>
    </oc>
    <nc r="F184">
      <v>135.73599999999999</v>
    </nc>
  </rcc>
  <rcc rId="11292" sId="1" numFmtId="4">
    <oc r="F186">
      <v>21.004549999999998</v>
    </oc>
    <nc r="F186">
      <v>1886.16074</v>
    </nc>
  </rcc>
  <rcc rId="11293" sId="1" numFmtId="4">
    <oc r="F187">
      <v>300.59197999999998</v>
    </oc>
    <nc r="F187">
      <v>300.84197999999998</v>
    </nc>
  </rcc>
  <rcc rId="11294" sId="1" numFmtId="4">
    <oc r="F192">
      <v>3535</v>
    </oc>
    <nc r="F192">
      <v>2887.9739100000002</v>
    </nc>
  </rcc>
  <rcc rId="11295" sId="1" numFmtId="4">
    <oc r="F193">
      <v>1067.5999999999999</v>
    </oc>
    <nc r="F193">
      <v>855.82946000000004</v>
    </nc>
  </rcc>
  <rcc rId="11296" sId="1" numFmtId="4">
    <oc r="F194">
      <v>1292.5999999999999</v>
    </oc>
    <nc r="F194">
      <v>925.33371999999997</v>
    </nc>
  </rcc>
  <rcc rId="11297" sId="1" numFmtId="4">
    <oc r="F196">
      <v>390.4</v>
    </oc>
    <nc r="F196">
      <v>275.36532999999997</v>
    </nc>
  </rcc>
  <rcc rId="11298" sId="1" numFmtId="4">
    <oc r="F199">
      <v>10102.271570000001</v>
    </oc>
    <nc r="F199">
      <v>10804.706990000001</v>
    </nc>
  </rcc>
  <rcc rId="11299" sId="1" numFmtId="4">
    <oc r="F200">
      <v>977.524</v>
    </oc>
    <nc r="F200">
      <v>1221.19</v>
    </nc>
  </rcc>
  <rcc rId="11300" sId="1" numFmtId="4">
    <oc r="F201">
      <v>2821.74665</v>
    </oc>
    <nc r="F201">
      <v>2869.2949600000002</v>
    </nc>
  </rcc>
  <rcc rId="11301" sId="1" numFmtId="4">
    <oc r="F202">
      <v>943.29700000000003</v>
    </oc>
    <nc r="F202">
      <v>1080.1849999999999</v>
    </nc>
  </rcc>
  <rcc rId="11302" sId="1" numFmtId="4">
    <oc r="F203">
      <v>11244.78556</v>
    </oc>
    <nc r="F203">
      <v>12782.62126</v>
    </nc>
  </rcc>
  <rcc rId="11303" sId="1" numFmtId="4">
    <oc r="F207">
      <v>47.1</v>
    </oc>
    <nc r="F207">
      <v>32</v>
    </nc>
  </rcc>
  <rcc rId="11304" sId="1" numFmtId="4">
    <oc r="F209">
      <v>217</v>
    </oc>
    <nc r="F209">
      <v>308</v>
    </nc>
  </rcc>
  <rcc rId="11305" sId="1" numFmtId="4">
    <oc r="F220">
      <v>5925</v>
    </oc>
    <nc r="F220">
      <v>5806.4</v>
    </nc>
  </rcc>
  <rcc rId="11306" sId="1" numFmtId="4">
    <oc r="F221">
      <v>1790.4</v>
    </oc>
    <nc r="F221">
      <v>1754.5665100000001</v>
    </nc>
  </rcc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F219" start="0" length="2147483647">
    <dxf>
      <font>
        <i/>
      </font>
    </dxf>
  </rfmt>
  <rcc rId="11307" sId="1" numFmtId="4">
    <oc r="F249">
      <v>100</v>
    </oc>
    <nc r="F249">
      <v>0</v>
    </nc>
  </rcc>
  <rcc rId="11308" sId="1" numFmtId="4">
    <oc r="F252">
      <v>980</v>
    </oc>
    <nc r="F252">
      <v>979.447</v>
    </nc>
  </rcc>
  <rrc rId="11309" sId="1" ref="A256:XFD258" action="insertRow"/>
  <rfmt sheetId="1" sqref="A256" start="0" length="0">
    <dxf>
      <font>
        <i/>
        <color indexed="8"/>
        <name val="Times New Roman"/>
        <family val="1"/>
      </font>
      <fill>
        <patternFill patternType="none"/>
      </fill>
      <alignment horizontal="general" vertical="top"/>
    </dxf>
  </rfmt>
  <rcc rId="11310" sId="1" odxf="1" dxf="1">
    <nc r="B256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1" sId="1" odxf="1" dxf="1">
    <nc r="C256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6" start="0" length="0">
    <dxf>
      <font>
        <i/>
        <name val="Times New Roman"/>
        <family val="1"/>
      </font>
    </dxf>
  </rfmt>
  <rfmt sheetId="1" sqref="E256" start="0" length="0">
    <dxf>
      <font>
        <i/>
        <name val="Times New Roman"/>
        <family val="1"/>
      </font>
    </dxf>
  </rfmt>
  <rcc rId="11312" sId="1" odxf="1" dxf="1">
    <nc r="F256">
      <f>F257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3" sId="1" odxf="1" dxf="1">
    <nc r="A257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314" sId="1" odxf="1" dxf="1">
    <nc r="B257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5" sId="1" odxf="1" dxf="1">
    <nc r="C257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257" start="0" length="0">
    <dxf>
      <font>
        <i/>
        <name val="Times New Roman"/>
        <family val="1"/>
      </font>
    </dxf>
  </rfmt>
  <rfmt sheetId="1" sqref="E257" start="0" length="0">
    <dxf>
      <font>
        <i/>
        <name val="Times New Roman"/>
        <family val="1"/>
      </font>
    </dxf>
  </rfmt>
  <rcc rId="11316" sId="1" odxf="1" dxf="1">
    <nc r="F257">
      <f>F258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17" sId="1">
    <nc r="A258" t="inlineStr">
      <is>
        <t>Прочая закупка товаров, работ и услуг для обеспечения государственных (муниципальных) нужд</t>
      </is>
    </nc>
  </rcc>
  <rcc rId="11318" sId="1">
    <nc r="B258" t="inlineStr">
      <is>
        <t>04</t>
      </is>
    </nc>
  </rcc>
  <rcc rId="11319" sId="1">
    <nc r="C258" t="inlineStr">
      <is>
        <t>05</t>
      </is>
    </nc>
  </rcc>
  <rcc rId="11320" sId="1">
    <nc r="E258" t="inlineStr">
      <is>
        <t>244</t>
      </is>
    </nc>
  </rcc>
  <rcc rId="11321" sId="1">
    <nc r="D256" t="inlineStr">
      <is>
        <t>06090 00000</t>
      </is>
    </nc>
  </rcc>
  <rcc rId="11322" sId="1">
    <nc r="D257" t="inlineStr">
      <is>
        <t>06090 82900</t>
      </is>
    </nc>
  </rcc>
  <rcc rId="11323" sId="1">
    <nc r="D258" t="inlineStr">
      <is>
        <t>06090 82900</t>
      </is>
    </nc>
  </rcc>
  <rcc rId="11324" sId="1" numFmtId="4">
    <nc r="F258">
      <v>115.41500000000001</v>
    </nc>
  </rcc>
  <rcc rId="11325" sId="1">
    <nc r="A256" t="inlineStr">
      <is>
        <t>Основное мероприятие "Фестиваль фермерской продукции - Ферм-Фест 2024"</t>
      </is>
    </nc>
  </rcc>
  <rcc rId="11326" sId="1">
    <oc r="F246">
      <f>F247+F250+F253</f>
    </oc>
    <nc r="F246">
      <f>F247+F250+F253+F256</f>
    </nc>
  </rcc>
  <rcc rId="11327" sId="1" numFmtId="4">
    <oc r="F264">
      <v>311</v>
    </oc>
    <nc r="F264">
      <v>120</v>
    </nc>
  </rcc>
  <rcc rId="11328" sId="1" numFmtId="4">
    <oc r="F280">
      <v>1149.9000000000001</v>
    </oc>
    <nc r="F280">
      <v>1098.83215</v>
    </nc>
  </rcc>
  <rcc rId="11329" sId="1" numFmtId="4">
    <oc r="F282">
      <v>347.5</v>
    </oc>
    <nc r="F282">
      <v>319.68979999999999</v>
    </nc>
  </rcc>
  <rcc rId="11330" sId="1" numFmtId="4">
    <oc r="F283">
      <v>577</v>
    </oc>
    <nc r="F283">
      <v>498.87196</v>
    </nc>
  </rcc>
  <rcc rId="11331" sId="1" numFmtId="4">
    <oc r="F284">
      <v>174</v>
    </oc>
    <nc r="F284">
      <v>161.57259999999999</v>
    </nc>
  </rcc>
  <rcc rId="11332" sId="1" numFmtId="4">
    <oc r="F285">
      <v>114.3</v>
    </oc>
    <nc r="F285">
      <v>103.054</v>
    </nc>
  </rcc>
  <rcc rId="11333" sId="1" numFmtId="4">
    <oc r="F286">
      <v>171.816</v>
    </oc>
    <nc r="F286">
      <v>183.2</v>
    </nc>
  </rcc>
  <rcc rId="11334" sId="1" numFmtId="4">
    <oc r="F294">
      <v>384</v>
    </oc>
    <nc r="F294">
      <v>502.6</v>
    </nc>
  </rcc>
  <rcc rId="11335" sId="1" numFmtId="4">
    <oc r="F295">
      <v>116</v>
    </oc>
    <nc r="F295">
      <v>151.83349000000001</v>
    </nc>
  </rcc>
  <rcc rId="11336" sId="1" numFmtId="4">
    <oc r="F358">
      <v>63706.65</v>
    </oc>
    <nc r="F358">
      <v>63896.65</v>
    </nc>
  </rcc>
  <rcc rId="11337" sId="1" numFmtId="4">
    <oc r="F359">
      <v>63706.65</v>
    </oc>
    <nc r="F359">
      <v>63896.65</v>
    </nc>
  </rcc>
  <rcc rId="11338" sId="1" numFmtId="4">
    <oc r="F363">
      <v>598.452</v>
    </oc>
    <nc r="F363">
      <v>648.452</v>
    </nc>
  </rcc>
  <rrc rId="11339" sId="1" ref="A394:XFD395" action="insertRow"/>
  <rfmt sheetId="1" sqref="A394" start="0" length="0">
    <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dxf>
  </rfmt>
  <rcc rId="11340" sId="1" odxf="1" dxf="1">
    <nc r="B39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41" sId="1" odxf="1" dxf="1">
    <nc r="C39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394" start="0" length="0">
    <dxf>
      <font>
        <i/>
        <name val="Times New Roman"/>
        <family val="1"/>
      </font>
    </dxf>
  </rfmt>
  <rfmt sheetId="1" sqref="E394" start="0" length="0">
    <dxf>
      <font>
        <i/>
        <name val="Times New Roman"/>
        <family val="1"/>
      </font>
    </dxf>
  </rfmt>
  <rcc rId="11342" sId="1" odxf="1" dxf="1">
    <nc r="F394">
      <f>F395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43" sId="1">
    <nc r="B395" t="inlineStr">
      <is>
        <t>05</t>
      </is>
    </nc>
  </rcc>
  <rcc rId="11344" sId="1">
    <nc r="C395" t="inlineStr">
      <is>
        <t>05</t>
      </is>
    </nc>
  </rcc>
  <rcc rId="11345" sId="1">
    <nc r="D394" t="inlineStr">
      <is>
        <t>160F2 5424F</t>
      </is>
    </nc>
  </rcc>
  <rcc rId="11346" sId="1">
    <nc r="D395" t="inlineStr">
      <is>
        <t>160F2 5424F</t>
      </is>
    </nc>
  </rcc>
  <rcc rId="11347" sId="1">
    <nc r="E395" t="inlineStr">
      <is>
        <t>622</t>
      </is>
    </nc>
  </rcc>
  <rcc rId="11348" sId="1" odxf="1" dxf="1">
    <nc r="A39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1349" sId="1">
    <nc r="A394" t="inlineStr">
      <is>
    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резервного фонда Правительства Российской Федерации</t>
      </is>
    </nc>
  </rcc>
  <rcc rId="11350" sId="1">
    <oc r="F391">
      <f>F392</f>
    </oc>
    <nc r="F391">
      <f>F392+F394</f>
    </nc>
  </rcc>
  <rcc rId="11351" sId="1" numFmtId="4">
    <nc r="F395">
      <v>10000</v>
    </nc>
  </rcc>
  <rrc rId="11352" sId="1" ref="A400:XFD403" action="insertRow"/>
  <rcc rId="11353" sId="1" odxf="1" dxf="1">
    <nc r="A400" t="inlineStr">
      <is>
        <t>Другие вопросы в области жилищно-коммунального хозяйства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/>
    </odxf>
    <ndxf>
      <font>
        <b/>
        <color indexed="8"/>
        <name val="Times New Roman"/>
        <family val="1"/>
      </font>
      <fill>
        <patternFill>
          <bgColor indexed="41"/>
        </patternFill>
      </fill>
      <alignment horizontal="general"/>
    </ndxf>
  </rcc>
  <rcc rId="11354" sId="1" odxf="1" dxf="1">
    <nc r="B40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cc rId="11355" sId="1" odxf="1" dxf="1">
    <nc r="C400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41"/>
        </patternFill>
      </fill>
    </ndxf>
  </rcc>
  <rfmt sheetId="1" sqref="D40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fmt sheetId="1" sqref="E400" start="0" length="0">
    <dxf>
      <font>
        <b/>
        <name val="Times New Roman"/>
        <family val="1"/>
      </font>
      <fill>
        <patternFill patternType="solid">
          <bgColor indexed="41"/>
        </patternFill>
      </fill>
    </dxf>
  </rfmt>
  <rcc rId="11356" sId="1" odxf="1" dxf="1">
    <nc r="F400">
      <f>F406+F401</f>
    </nc>
    <odxf>
      <font>
        <b val="0"/>
        <name val="Times New Roman"/>
        <family val="1"/>
      </font>
      <fill>
        <patternFill>
          <bgColor theme="0"/>
        </patternFill>
      </fill>
    </odxf>
    <ndxf>
      <font>
        <b/>
        <name val="Times New Roman"/>
        <family val="1"/>
      </font>
      <fill>
        <patternFill>
          <bgColor indexed="41"/>
        </patternFill>
      </fill>
    </ndxf>
  </rcc>
  <rcc rId="11357" sId="1" odxf="1" dxf="1">
    <nc r="A40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  <odxf>
      <font>
        <b val="0"/>
        <color indexed="8"/>
        <name val="Times New Roman"/>
        <family val="1"/>
      </font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b/>
        <color indexed="8"/>
        <name val="Times New Roman"/>
        <family val="1"/>
      </font>
      <fill>
        <patternFill patternType="none"/>
      </fill>
      <alignment horizontal="general" vertical="top"/>
      <border outline="0">
        <left/>
        <right/>
        <top/>
        <bottom/>
      </border>
    </ndxf>
  </rcc>
  <rcc rId="11358" sId="1" odxf="1" dxf="1">
    <nc r="B40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59" sId="1" odxf="1" dxf="1">
    <nc r="C401" t="inlineStr">
      <is>
        <t>05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1360" sId="1" odxf="1" dxf="1">
    <nc r="D401" t="inlineStr">
      <is>
        <t>16000 00000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E401" start="0" length="0">
    <dxf>
      <font>
        <b/>
        <name val="Times New Roman"/>
        <family val="1"/>
      </font>
    </dxf>
  </rfmt>
  <rcc rId="11361" sId="1" odxf="1" dxf="1">
    <nc r="F401">
      <f>F402+F404</f>
    </nc>
    <odxf>
      <font>
        <b val="0"/>
        <name val="Times New Roman"/>
        <family val="1"/>
      </font>
      <fill>
        <patternFill patternType="solid">
          <bgColor theme="0"/>
        </patternFill>
      </fill>
    </odxf>
    <ndxf>
      <font>
        <b/>
        <name val="Times New Roman"/>
        <family val="1"/>
      </font>
      <fill>
        <patternFill patternType="none">
          <bgColor indexed="65"/>
        </patternFill>
      </fill>
    </ndxf>
  </rcc>
  <rcc rId="11362" sId="1" odxf="1" dxf="1">
    <nc r="A40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1363" sId="1" odxf="1" dxf="1">
    <nc r="B40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64" sId="1" odxf="1" dxf="1">
    <nc r="C40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65" sId="1" odxf="1" dxf="1">
    <nc r="D402" t="inlineStr">
      <is>
        <t>160F2 54240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402" start="0" length="0">
    <dxf>
      <font>
        <i/>
        <name val="Times New Roman"/>
        <family val="1"/>
      </font>
    </dxf>
  </rfmt>
  <rcc rId="11366" sId="1" odxf="1" dxf="1">
    <nc r="F402">
      <f>F403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367" sId="1" odxf="1" dxf="1">
    <nc r="A403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>
          <bgColor indexed="65"/>
        </patternFill>
      </fill>
    </odxf>
    <ndxf>
      <font>
        <color indexed="8"/>
        <name val="Times New Roman"/>
        <family val="1"/>
      </font>
      <fill>
        <patternFill>
          <bgColor theme="0"/>
        </patternFill>
      </fill>
    </ndxf>
  </rcc>
  <rcc rId="11368" sId="1">
    <nc r="B403" t="inlineStr">
      <is>
        <t>05</t>
      </is>
    </nc>
  </rcc>
  <rcc rId="11369" sId="1">
    <nc r="C403" t="inlineStr">
      <is>
        <t>05</t>
      </is>
    </nc>
  </rcc>
  <rcc rId="11370" sId="1">
    <nc r="D403" t="inlineStr">
      <is>
        <t>160F2 54240</t>
      </is>
    </nc>
  </rcc>
  <rcc rId="11371" sId="1">
    <nc r="E403" t="inlineStr">
      <is>
        <t>540</t>
      </is>
    </nc>
  </rcc>
  <rcc rId="11372" sId="1" numFmtId="4">
    <nc r="F403">
      <v>50505.050499999998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373" sId="1" ref="A403:XFD403" action="insertRow"/>
  <rcc rId="11374" sId="1" odxf="1" dxf="1">
    <oc r="A400" t="inlineStr">
      <is>
        <t>Другие вопросы в области жилищно-коммунального хозяйства</t>
      </is>
    </oc>
    <nc r="A400" t="inlineStr">
      <is>
        <t>ОХРАНА ОКРУЖАЮЩЕЙ СРЕДЫ</t>
      </is>
    </nc>
    <odxf>
      <fill>
        <patternFill>
          <bgColor indexed="41"/>
        </patternFill>
      </fill>
    </odxf>
    <ndxf>
      <fill>
        <patternFill>
          <bgColor indexed="15"/>
        </patternFill>
      </fill>
    </ndxf>
  </rcc>
  <rcc rId="11375" sId="1" odxf="1" dxf="1">
    <oc r="A401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oc>
    <nc r="A401" t="inlineStr">
      <is>
        <t>Другие вопросы в области охраны окружающей среды</t>
      </is>
    </nc>
    <odxf>
      <fill>
        <patternFill patternType="none">
          <bgColor indexed="65"/>
        </patternFill>
      </fill>
      <alignment vertical="top"/>
      <border outline="0">
        <left/>
        <right/>
        <top/>
        <bottom/>
      </border>
    </odxf>
    <ndxf>
      <fill>
        <patternFill patternType="solid">
          <bgColor indexed="41"/>
        </patternFill>
      </fill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1376" sId="1" odxf="1" dxf="1">
    <oc r="A402" t="inlineStr">
      <is>
        <t>Создание комфортной городской среды в малых городах и исторических поселениях – победителях Всероссийского конкурса лучших проектов создания комфортной городской среды</t>
      </is>
    </oc>
    <nc r="A402" t="inlineStr">
      <is>
        <t>Непрограммные расходы</t>
      </is>
    </nc>
    <odxf>
      <font>
        <b val="0"/>
        <i/>
        <name val="Times New Roman"/>
        <family val="1"/>
      </font>
      <alignment vertical="top"/>
    </odxf>
    <ndxf>
      <font>
        <b/>
        <i val="0"/>
        <name val="Times New Roman"/>
        <family val="1"/>
      </font>
      <alignment vertical="center"/>
    </ndxf>
  </rcc>
  <rcc rId="11377" sId="1">
    <nc r="A403" t="inlineStr">
      <is>
        <t>Субсидии бюджетам муниципальных образований на мероприятия по проведению бурения наблюдательных скважин для установления негативного влияния ликвидированной шахты на состояние жилых домов</t>
      </is>
    </nc>
  </rcc>
  <rcc rId="11378" sId="1" odxf="1" dxf="1">
    <oc r="A404" t="inlineStr">
      <is>
        <t>Иные межбюджетные трансферты</t>
      </is>
    </oc>
    <nc r="A40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1379" sId="1" odxf="1" dxf="1">
    <oc r="B400" t="inlineStr">
      <is>
        <t>05</t>
      </is>
    </oc>
    <nc r="B400" t="inlineStr">
      <is>
        <t>06</t>
      </is>
    </nc>
    <odxf>
      <fill>
        <patternFill>
          <bgColor indexed="41"/>
        </patternFill>
      </fill>
    </odxf>
    <ndxf>
      <fill>
        <patternFill>
          <bgColor indexed="15"/>
        </patternFill>
      </fill>
    </ndxf>
  </rcc>
  <rcc rId="11380" sId="1" odxf="1" dxf="1">
    <oc r="C400" t="inlineStr">
      <is>
        <t>05</t>
      </is>
    </oc>
    <nc r="C400"/>
    <odxf>
      <fill>
        <patternFill>
          <bgColor indexed="41"/>
        </patternFill>
      </fill>
    </odxf>
    <ndxf>
      <fill>
        <patternFill>
          <bgColor indexed="15"/>
        </patternFill>
      </fill>
    </ndxf>
  </rcc>
  <rfmt sheetId="1" sqref="D400" start="0" length="0">
    <dxf>
      <fill>
        <patternFill>
          <bgColor indexed="15"/>
        </patternFill>
      </fill>
    </dxf>
  </rfmt>
  <rfmt sheetId="1" sqref="E400" start="0" length="0">
    <dxf>
      <fill>
        <patternFill>
          <bgColor indexed="15"/>
        </patternFill>
      </fill>
    </dxf>
  </rfmt>
  <rcc rId="11381" sId="1" odxf="1" dxf="1">
    <oc r="F400">
      <f>F407+F401</f>
    </oc>
    <nc r="F400">
      <f>F401</f>
    </nc>
    <odxf>
      <fill>
        <patternFill>
          <bgColor indexed="41"/>
        </patternFill>
      </fill>
    </odxf>
    <ndxf>
      <fill>
        <patternFill>
          <bgColor indexed="15"/>
        </patternFill>
      </fill>
    </ndxf>
  </rcc>
  <rcc rId="11382" sId="1" odxf="1" dxf="1">
    <oc r="B401" t="inlineStr">
      <is>
        <t>05</t>
      </is>
    </oc>
    <nc r="B401" t="inlineStr">
      <is>
        <t>06</t>
      </is>
    </nc>
    <odxf>
      <fill>
        <patternFill patternType="none">
          <bgColor indexed="65"/>
        </patternFill>
      </fill>
    </odxf>
    <ndxf>
      <fill>
        <patternFill patternType="solid">
          <bgColor indexed="41"/>
        </patternFill>
      </fill>
    </ndxf>
  </rcc>
  <rfmt sheetId="1" sqref="C401" start="0" length="0">
    <dxf>
      <fill>
        <patternFill patternType="solid">
          <bgColor indexed="41"/>
        </patternFill>
      </fill>
    </dxf>
  </rfmt>
  <rcc rId="11383" sId="1" odxf="1" dxf="1">
    <oc r="D401" t="inlineStr">
      <is>
        <t>16000 00000</t>
      </is>
    </oc>
    <nc r="D401"/>
    <odxf>
      <fill>
        <patternFill patternType="none">
          <bgColor indexed="65"/>
        </patternFill>
      </fill>
    </odxf>
    <ndxf>
      <fill>
        <patternFill patternType="solid">
          <bgColor indexed="41"/>
        </patternFill>
      </fill>
    </ndxf>
  </rcc>
  <rfmt sheetId="1" sqref="E401" start="0" length="0">
    <dxf>
      <fill>
        <patternFill patternType="solid">
          <bgColor indexed="41"/>
        </patternFill>
      </fill>
    </dxf>
  </rfmt>
  <rcc rId="11384" sId="1" odxf="1" dxf="1">
    <oc r="F401">
      <f>F402+F405</f>
    </oc>
    <nc r="F401">
      <f>F402</f>
    </nc>
    <odxf>
      <fill>
        <patternFill patternType="none">
          <bgColor indexed="65"/>
        </patternFill>
      </fill>
    </odxf>
    <ndxf>
      <fill>
        <patternFill patternType="solid">
          <bgColor indexed="41"/>
        </patternFill>
      </fill>
    </ndxf>
  </rcc>
  <rcc rId="11385" sId="1" odxf="1" dxf="1">
    <oc r="B402" t="inlineStr">
      <is>
        <t>05</t>
      </is>
    </oc>
    <nc r="B402" t="inlineStr">
      <is>
        <t>06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C402" start="0" length="0">
    <dxf>
      <font>
        <b/>
        <i val="0"/>
        <name val="Times New Roman"/>
        <family val="1"/>
      </font>
    </dxf>
  </rfmt>
  <rcc rId="11386" sId="1" odxf="1" dxf="1">
    <oc r="D402" t="inlineStr">
      <is>
        <t>160F2 54240</t>
      </is>
    </oc>
    <nc r="D402" t="inlineStr">
      <is>
        <t>99900 00000</t>
      </is>
    </nc>
    <odxf>
      <font>
        <b val="0"/>
        <i/>
        <name val="Times New Roman"/>
        <family val="1"/>
      </font>
    </odxf>
    <ndxf>
      <font>
        <b/>
        <i val="0"/>
        <name val="Times New Roman"/>
        <family val="1"/>
      </font>
    </ndxf>
  </rcc>
  <rfmt sheetId="1" sqref="E402" start="0" length="0">
    <dxf>
      <font>
        <b/>
        <i val="0"/>
        <name val="Times New Roman"/>
        <family val="1"/>
      </font>
    </dxf>
  </rfmt>
  <rcc rId="11387" sId="1" odxf="1" dxf="1">
    <oc r="F402">
      <f>F404</f>
    </oc>
    <nc r="F402">
      <f>F403</f>
    </nc>
    <odxf>
      <font>
        <b val="0"/>
        <i/>
        <name val="Times New Roman"/>
        <family val="1"/>
      </font>
      <fill>
        <patternFill patternType="solid">
          <bgColor theme="0"/>
        </patternFill>
      </fill>
    </odxf>
    <ndxf>
      <font>
        <b/>
        <i val="0"/>
        <name val="Times New Roman"/>
        <family val="1"/>
      </font>
      <fill>
        <patternFill patternType="none">
          <bgColor indexed="65"/>
        </patternFill>
      </fill>
    </ndxf>
  </rcc>
  <rcc rId="11388" sId="1">
    <nc r="B403" t="inlineStr">
      <is>
        <t>06</t>
      </is>
    </nc>
  </rcc>
  <rcc rId="11389" sId="1">
    <nc r="C403" t="inlineStr">
      <is>
        <t>05</t>
      </is>
    </nc>
  </rcc>
  <rcc rId="11390" sId="1">
    <nc r="D403" t="inlineStr">
      <is>
        <t>99900S2С00</t>
      </is>
    </nc>
  </rcc>
  <rcc rId="11391" sId="1" odxf="1" dxf="1">
    <nc r="F403">
      <f>SUM(F404:F404)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392" sId="1">
    <oc r="C404" t="inlineStr">
      <is>
        <t>05</t>
      </is>
    </oc>
    <nc r="C404" t="inlineStr">
      <is>
        <t>02</t>
      </is>
    </nc>
  </rcc>
  <rcc rId="11393" sId="1">
    <oc r="D404" t="inlineStr">
      <is>
        <t>160F2 54240</t>
      </is>
    </oc>
    <nc r="D404" t="inlineStr">
      <is>
        <t>99900S2С00</t>
      </is>
    </nc>
  </rcc>
  <rcc rId="11394" sId="1" odxf="1" dxf="1" numFmtId="4">
    <oc r="F404">
      <v>50505.050499999998</v>
    </oc>
    <nc r="F404">
      <v>1412.32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395" sId="1">
    <oc r="F801">
      <f>F18+F223+F232+F352+F405+F563+F660+F703+F773+F766</f>
    </oc>
    <nc r="F801">
      <f>F18+F223+F232+F352+F405+F563+F660+F703+F773+F766+F400</f>
    </nc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396" sId="1" odxf="1" dxf="1">
    <oc r="A412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oc>
    <nc r="A412" t="inlineStr">
      <is>
        <t>Ежемесячное денежное вознаграждение воспитателей муниципальных дошкольных образовательных организаций, общеобразовательных организаций, образовательных организаций дополнительного образования, реализующих программу погружения в бурятскую языковую среду</t>
      </is>
    </nc>
    <odxf>
      <fill>
        <patternFill patternType="solid">
          <bgColor theme="0"/>
        </patternFill>
      </fill>
      <alignment horizontal="left" vertical="top"/>
    </odxf>
    <ndxf>
      <fill>
        <patternFill patternType="none">
          <bgColor indexed="65"/>
        </patternFill>
      </fill>
      <alignment horizontal="general" vertical="center"/>
    </ndxf>
  </rcc>
  <rcc rId="11397" sId="1" numFmtId="4">
    <oc r="F415">
      <v>648</v>
    </oc>
    <nc r="F415">
      <v>459</v>
    </nc>
  </rcc>
  <rcc rId="11398" sId="1" numFmtId="4">
    <oc r="F417">
      <v>36230.433499999999</v>
    </oc>
    <nc r="F417">
      <v>35628.172789999997</v>
    </nc>
  </rcc>
  <rcc rId="11399" sId="1" numFmtId="4">
    <oc r="F418">
      <v>51.7</v>
    </oc>
    <nc r="F418">
      <v>17.241379999999999</v>
    </nc>
  </rcc>
  <rcc rId="11400" sId="1" numFmtId="4">
    <oc r="F435">
      <f>83065.587-301.9</f>
    </oc>
    <nc r="F435">
      <v>83024.494349999994</v>
    </nc>
  </rcc>
  <rcc rId="11401" sId="1" numFmtId="4">
    <oc r="F436">
      <v>51.7</v>
    </oc>
    <nc r="F436">
      <v>86.206900000000005</v>
    </nc>
  </rcc>
  <rrc rId="11402" sId="1" ref="A437:XFD438" action="insertRow"/>
  <rfmt sheetId="1" sqref="A437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fmt sheetId="1" sqref="B437" start="0" length="0">
    <dxf>
      <font>
        <i/>
        <name val="Times New Roman"/>
        <family val="1"/>
      </font>
    </dxf>
  </rfmt>
  <rfmt sheetId="1" sqref="C437" start="0" length="0">
    <dxf>
      <font>
        <i/>
        <name val="Times New Roman"/>
        <family val="1"/>
      </font>
    </dxf>
  </rfmt>
  <rfmt sheetId="1" sqref="D437" start="0" length="0">
    <dxf>
      <font>
        <i/>
        <name val="Times New Roman"/>
        <family val="1"/>
      </font>
    </dxf>
  </rfmt>
  <rfmt sheetId="1" sqref="E437" start="0" length="0">
    <dxf>
      <font>
        <i/>
        <name val="Times New Roman"/>
        <family val="1"/>
      </font>
    </dxf>
  </rfmt>
  <rfmt sheetId="1" sqref="F437" start="0" length="0">
    <dxf>
      <font>
        <i/>
        <name val="Times New Roman"/>
        <family val="1"/>
      </font>
    </dxf>
  </rfmt>
  <rfmt sheetId="1" sqref="G437" start="0" length="0">
    <dxf>
      <font>
        <i/>
        <name val="Times New Roman CYR"/>
        <family val="1"/>
      </font>
    </dxf>
  </rfmt>
  <rfmt sheetId="1" sqref="H437" start="0" length="0">
    <dxf>
      <font>
        <i/>
        <name val="Times New Roman CYR"/>
        <family val="1"/>
      </font>
    </dxf>
  </rfmt>
  <rfmt sheetId="1" sqref="I437" start="0" length="0">
    <dxf>
      <font>
        <i/>
        <name val="Times New Roman CYR"/>
        <family val="1"/>
      </font>
    </dxf>
  </rfmt>
  <rfmt sheetId="1" sqref="J437" start="0" length="0">
    <dxf>
      <font>
        <i/>
        <name val="Times New Roman CYR"/>
        <family val="1"/>
      </font>
    </dxf>
  </rfmt>
  <rfmt sheetId="1" sqref="K437" start="0" length="0">
    <dxf>
      <font>
        <i/>
        <name val="Times New Roman CYR"/>
        <family val="1"/>
      </font>
    </dxf>
  </rfmt>
  <rfmt sheetId="1" sqref="L437" start="0" length="0">
    <dxf>
      <font>
        <i/>
        <name val="Times New Roman CYR"/>
        <family val="1"/>
      </font>
    </dxf>
  </rfmt>
  <rfmt sheetId="1" sqref="M437" start="0" length="0">
    <dxf>
      <font>
        <i/>
        <name val="Times New Roman CYR"/>
        <family val="1"/>
      </font>
    </dxf>
  </rfmt>
  <rfmt sheetId="1" sqref="N437" start="0" length="0">
    <dxf>
      <font>
        <i/>
        <name val="Times New Roman CYR"/>
        <family val="1"/>
      </font>
    </dxf>
  </rfmt>
  <rfmt sheetId="1" sqref="A437:XFD437" start="0" length="0">
    <dxf>
      <font>
        <i/>
        <name val="Times New Roman CYR"/>
        <family val="1"/>
      </font>
    </dxf>
  </rfmt>
  <rcc rId="11403" sId="1">
    <nc r="A437" t="inlineStr">
      <is>
        <t>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    </is>
    </nc>
  </rcc>
  <rcc rId="11404" sId="1">
    <nc r="A438" t="inlineStr">
      <is>
        <t>Субсидии бюджетным учреждениям на иные цели</t>
      </is>
    </nc>
  </rcc>
  <rcc rId="11405" sId="1">
    <nc r="B437" t="inlineStr">
      <is>
        <t>07</t>
      </is>
    </nc>
  </rcc>
  <rcc rId="11406" sId="1">
    <nc r="C437" t="inlineStr">
      <is>
        <t>02</t>
      </is>
    </nc>
  </rcc>
  <rcc rId="11407" sId="1">
    <nc r="D437" t="inlineStr">
      <is>
        <t>10201 L0500</t>
      </is>
    </nc>
  </rcc>
  <rcc rId="11408" sId="1" odxf="1" dxf="1">
    <nc r="F437">
      <f>F438</f>
    </nc>
    <ndxf>
      <fill>
        <patternFill patternType="none">
          <bgColor indexed="65"/>
        </patternFill>
      </fill>
    </ndxf>
  </rcc>
  <rcc rId="11409" sId="1">
    <nc r="B438" t="inlineStr">
      <is>
        <t>07</t>
      </is>
    </nc>
  </rcc>
  <rcc rId="11410" sId="1">
    <nc r="C438" t="inlineStr">
      <is>
        <t>02</t>
      </is>
    </nc>
  </rcc>
  <rcc rId="11411" sId="1">
    <nc r="D438" t="inlineStr">
      <is>
        <t>10201 L0500</t>
      </is>
    </nc>
  </rcc>
  <rcc rId="11412" sId="1">
    <nc r="E438" t="inlineStr">
      <is>
        <t>612</t>
      </is>
    </nc>
  </rcc>
  <rcc rId="11413" sId="1" odxf="1" dxf="1" numFmtId="4">
    <nc r="F438">
      <v>585.9</v>
    </nc>
    <ndxf>
      <fill>
        <patternFill patternType="none">
          <bgColor indexed="65"/>
        </patternFill>
      </fill>
    </ndxf>
  </rcc>
  <rcc rId="11414" sId="1">
    <oc r="F427">
      <f>F428+F430+F434+F445+F443+F441+F447+F439+F449+F432</f>
    </oc>
    <nc r="F427">
      <f>F428+F430+F434+F445+F443+F441+F447+F439+F449+F432+F437</f>
    </nc>
  </rcc>
  <rcc rId="11415" sId="1" numFmtId="4">
    <oc r="F440">
      <v>36610.1</v>
    </oc>
    <nc r="F440">
      <v>57690.7</v>
    </nc>
  </rcc>
  <rcc rId="11416" sId="1" numFmtId="4">
    <oc r="F446">
      <f>11669.4+11669.4</f>
    </oc>
    <nc r="F446">
      <v>24787</v>
    </nc>
  </rcc>
  <rcc rId="11417" sId="1" numFmtId="4">
    <oc r="F466">
      <v>11379.65114</v>
    </oc>
    <nc r="F466">
      <v>9434.1760900000008</v>
    </nc>
  </rcc>
  <rfmt sheetId="1" sqref="F473" start="0" length="2147483647">
    <dxf>
      <font>
        <i/>
      </font>
    </dxf>
  </rfmt>
  <rcc rId="11418" sId="1" numFmtId="4">
    <oc r="F493">
      <v>406.85</v>
    </oc>
    <nc r="F493">
      <v>536.92499999999995</v>
    </nc>
  </rcc>
  <rcc rId="11419" sId="1" numFmtId="4">
    <oc r="F513">
      <f>3038.78114+453.12546</f>
    </oc>
    <nc r="F513">
      <v>1495.8628000000001</v>
    </nc>
  </rcc>
  <rcc rId="11420" sId="1" numFmtId="4">
    <oc r="F516">
      <f>4432.8928+394.1165</f>
    </oc>
    <nc r="F516">
      <v>4821.7939999999999</v>
    </nc>
  </rcc>
  <rcc rId="11421" sId="1" numFmtId="4">
    <oc r="F519">
      <f>56.913+7.14286</f>
    </oc>
    <nc r="F519">
      <v>41.091189999999997</v>
    </nc>
  </rcc>
  <rcc rId="11422" sId="1" numFmtId="4">
    <oc r="F520">
      <f>17.187+2.15714</f>
    </oc>
    <nc r="F520">
      <v>12.408810000000001</v>
    </nc>
  </rcc>
  <rcc rId="11423" sId="1" numFmtId="4">
    <oc r="F540">
      <v>101.116</v>
    </oc>
    <nc r="F540">
      <v>124.08067</v>
    </nc>
  </rcc>
  <rcc rId="11424" sId="1" numFmtId="4">
    <oc r="F542">
      <v>0</v>
    </oc>
    <nc r="F542">
      <v>6.9353300000000004</v>
    </nc>
  </rcc>
  <rcc rId="11425" sId="1" numFmtId="4">
    <oc r="F543">
      <v>1378.3996</v>
    </oc>
    <nc r="F543">
      <v>1452.1466800000001</v>
    </nc>
  </rcc>
  <rcc rId="11426" sId="1" numFmtId="4">
    <oc r="F544">
      <f>3570.55864+301.9</f>
    </oc>
    <nc r="F544">
      <v>4219.9586399999998</v>
    </nc>
  </rcc>
  <rcc rId="11427" sId="1" numFmtId="4">
    <oc r="F548">
      <v>36.799999999999997</v>
    </oc>
    <nc r="F548">
      <v>36.787140000000001</v>
    </nc>
  </rcc>
  <rrc rId="11428" sId="1" ref="A549:XFD549" action="insertRow"/>
  <rcc rId="11429" sId="1">
    <nc r="B549" t="inlineStr">
      <is>
        <t>07</t>
      </is>
    </nc>
  </rcc>
  <rcc rId="11430" sId="1">
    <nc r="C549" t="inlineStr">
      <is>
        <t>09</t>
      </is>
    </nc>
  </rcc>
  <rcc rId="11431" sId="1">
    <nc r="D549" t="inlineStr">
      <is>
        <t>10501 83040</t>
      </is>
    </nc>
  </rcc>
  <rcc rId="11432" sId="1">
    <nc r="E549" t="inlineStr">
      <is>
        <t>853</t>
      </is>
    </nc>
  </rcc>
  <rcc rId="11433" sId="1" numFmtId="4">
    <nc r="F549">
      <v>1.286E-2</v>
    </nc>
  </rcc>
  <rcc rId="11434" sId="1">
    <oc r="F539">
      <f>SUM(F540:F548)</f>
    </oc>
    <nc r="F539">
      <f>SUM(F540:F549)</f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549">
    <dxf>
      <fill>
        <patternFill>
          <bgColor rgb="FFFFFF00"/>
        </patternFill>
      </fill>
    </dxf>
  </rfmt>
  <rcc rId="11435" sId="1" numFmtId="4">
    <oc r="F551">
      <v>33727.599999999999</v>
    </oc>
    <nc r="F551">
      <v>33686.4617</v>
    </nc>
  </rcc>
  <rcc rId="11436" sId="1" numFmtId="4">
    <oc r="F552">
      <v>10175.4</v>
    </oc>
    <nc r="F552">
      <v>10151.681930000001</v>
    </nc>
  </rcc>
  <rrc rId="11437" sId="1" ref="A553:XFD554" action="insertRow"/>
  <rfmt sheetId="1" sqref="A553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11438" sId="1">
    <nc r="B553" t="inlineStr">
      <is>
        <t>07</t>
      </is>
    </nc>
  </rcc>
  <rcc rId="11439" sId="1">
    <nc r="C553" t="inlineStr">
      <is>
        <t>09</t>
      </is>
    </nc>
  </rcc>
  <rcc rId="11440" sId="1">
    <nc r="D553" t="inlineStr">
      <is>
        <t>10501  S2160</t>
      </is>
    </nc>
  </rcc>
  <rfmt sheetId="1" sqref="A554" start="0" length="0">
    <dxf>
      <border outline="0">
        <left style="thin">
          <color indexed="64"/>
        </left>
      </border>
    </dxf>
  </rfmt>
  <rcc rId="11441" sId="1">
    <nc r="B554" t="inlineStr">
      <is>
        <t>07</t>
      </is>
    </nc>
  </rcc>
  <rcc rId="11442" sId="1">
    <nc r="C554" t="inlineStr">
      <is>
        <t>09</t>
      </is>
    </nc>
  </rcc>
  <rcc rId="11443" sId="1">
    <nc r="D554" t="inlineStr">
      <is>
        <t>10501 S2160</t>
      </is>
    </nc>
  </rcc>
  <rcc rId="11444" sId="1">
    <nc r="E553" t="inlineStr">
      <is>
        <t>121</t>
      </is>
    </nc>
  </rcc>
  <rcc rId="11445" sId="1">
    <nc r="E554" t="inlineStr">
      <is>
        <t>129</t>
      </is>
    </nc>
  </rcc>
  <rcc rId="11446" sId="1" numFmtId="4">
    <nc r="F553">
      <v>41.138300000000001</v>
    </nc>
  </rcc>
  <rcc rId="11447" sId="1" numFmtId="4">
    <nc r="F554">
      <v>23.718070000000001</v>
    </nc>
  </rcc>
  <rcc rId="11448" sId="1">
    <oc r="F550">
      <f>F551+F552</f>
    </oc>
    <nc r="F550">
      <f>SUM(F551:F554)</f>
    </nc>
  </rcc>
  <rcc rId="11449" sId="1">
    <nc r="A553" t="inlineStr">
      <is>
        <t>Фонд оплаты труда государственных (муниципальных) органов</t>
      </is>
    </nc>
  </rcc>
  <rcc rId="11450" sId="1">
    <nc r="A554" t="inlineStr">
      <is>
    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    </is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451" sId="1" ref="A555:XFD558" action="insertRow"/>
  <rfmt sheetId="1" sqref="A555" start="0" length="0">
    <dxf>
      <font>
        <b/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dxf>
  </rfmt>
  <rfmt sheetId="1" sqref="B555" start="0" length="0">
    <dxf>
      <font>
        <b/>
        <name val="Times New Roman"/>
        <family val="1"/>
      </font>
    </dxf>
  </rfmt>
  <rfmt sheetId="1" sqref="C555" start="0" length="0">
    <dxf>
      <font>
        <b/>
        <name val="Times New Roman"/>
        <family val="1"/>
      </font>
    </dxf>
  </rfmt>
  <rfmt sheetId="1" sqref="D555" start="0" length="0">
    <dxf>
      <font>
        <b/>
        <name val="Times New Roman"/>
        <family val="1"/>
      </font>
    </dxf>
  </rfmt>
  <rfmt sheetId="1" sqref="E555" start="0" length="0">
    <dxf>
      <font>
        <b/>
        <name val="Times New Roman"/>
        <family val="1"/>
      </font>
    </dxf>
  </rfmt>
  <rfmt sheetId="1" sqref="F555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fmt sheetId="1" sqref="A556" start="0" length="0">
    <dxf>
      <font>
        <i/>
        <color indexed="8"/>
        <name val="Times New Roman CYR"/>
        <family val="1"/>
      </font>
      <fill>
        <patternFill patternType="none"/>
      </fill>
      <border outline="0">
        <left style="medium">
          <color indexed="64"/>
        </left>
      </border>
    </dxf>
  </rfmt>
  <rfmt sheetId="1" sqref="B556" start="0" length="0">
    <dxf>
      <font>
        <i/>
        <name val="Times New Roman"/>
        <family val="1"/>
      </font>
    </dxf>
  </rfmt>
  <rfmt sheetId="1" sqref="C556" start="0" length="0">
    <dxf>
      <font>
        <i/>
        <name val="Times New Roman"/>
        <family val="1"/>
      </font>
    </dxf>
  </rfmt>
  <rfmt sheetId="1" sqref="D556" start="0" length="0">
    <dxf>
      <font>
        <i/>
        <name val="Times New Roman"/>
        <family val="1"/>
      </font>
    </dxf>
  </rfmt>
  <rfmt sheetId="1" sqref="E556" start="0" length="0">
    <dxf>
      <font>
        <i/>
        <name val="Times New Roman"/>
        <family val="1"/>
      </font>
    </dxf>
  </rfmt>
  <rfmt sheetId="1" sqref="F556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57" start="0" length="0">
    <dxf>
      <border outline="0">
        <left style="thin">
          <color indexed="64"/>
        </left>
      </border>
    </dxf>
  </rfmt>
  <rfmt sheetId="1" sqref="B557" start="0" length="0">
    <dxf>
      <font>
        <i/>
        <name val="Times New Roman"/>
        <family val="1"/>
      </font>
    </dxf>
  </rfmt>
  <rfmt sheetId="1" sqref="C557" start="0" length="0">
    <dxf>
      <font>
        <i/>
        <name val="Times New Roman"/>
        <family val="1"/>
      </font>
    </dxf>
  </rfmt>
  <rfmt sheetId="1" sqref="D557" start="0" length="0">
    <dxf>
      <font>
        <i/>
        <name val="Times New Roman"/>
        <family val="1"/>
      </font>
    </dxf>
  </rfmt>
  <rfmt sheetId="1" sqref="E557" start="0" length="0">
    <dxf>
      <font>
        <i/>
        <name val="Times New Roman"/>
        <family val="1"/>
      </font>
    </dxf>
  </rfmt>
  <rfmt sheetId="1" sqref="F55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558" start="0" length="0">
    <dxf>
      <border outline="0">
        <left style="thin">
          <color indexed="64"/>
        </left>
      </border>
    </dxf>
  </rfmt>
  <rfmt sheetId="1" sqref="F558" start="0" length="0">
    <dxf>
      <fill>
        <patternFill patternType="none">
          <bgColor indexed="65"/>
        </patternFill>
      </fill>
    </dxf>
  </rfmt>
  <rcc rId="11452" sId="1" odxf="1" dxf="1">
    <nc r="A555" t="inlineStr">
      <is>
        <t>Муниципальная программа «Сохранение и развитие бурятского языка в Селенгинском районе на 2021-2025 годы"</t>
      </is>
    </nc>
    <ndxf>
      <font>
        <i val="0"/>
        <name val="Times New Roman"/>
        <family val="1"/>
      </font>
      <border outline="0">
        <left style="thin">
          <color indexed="64"/>
        </left>
      </border>
    </ndxf>
  </rcc>
  <rcc rId="11453" sId="1" odxf="1" dxf="1">
    <nc r="A556" t="inlineStr">
      <is>
        <t>Основное мероприятие "Организация деятельности по обеспечению сохранения и развития бурятского языка"</t>
      </is>
    </nc>
    <ndxf>
      <font>
        <name val="Times New Roman"/>
        <family val="1"/>
      </font>
      <border outline="0">
        <left style="thin">
          <color indexed="64"/>
        </left>
      </border>
    </ndxf>
  </rcc>
  <rcc rId="11454" sId="1" odxf="1" dxf="1">
    <nc r="A557" t="inlineStr">
      <is>
        <t>Разработка, принятие и софинансирование муниципальных программ по сохранению и развитию бурятского языка</t>
      </is>
    </nc>
    <ndxf>
      <font>
        <i/>
        <color indexed="8"/>
        <name val="Times New Roman"/>
        <family val="1"/>
      </font>
    </ndxf>
  </rcc>
  <rcc rId="11455" sId="1">
    <nc r="A558" t="inlineStr">
      <is>
        <t>Прочие закупки товаров, работ и услуг для государственных (муниципальных) нужд</t>
      </is>
    </nc>
  </rcc>
  <rcc rId="11456" sId="1">
    <nc r="B555" t="inlineStr">
      <is>
        <t>07</t>
      </is>
    </nc>
  </rcc>
  <rcc rId="11457" sId="1">
    <nc r="C555" t="inlineStr">
      <is>
        <t>09</t>
      </is>
    </nc>
  </rcc>
  <rcc rId="11458" sId="1">
    <nc r="D555" t="inlineStr">
      <is>
        <t>22000 00000</t>
      </is>
    </nc>
  </rcc>
  <rcc rId="11459" sId="1" odxf="1" dxf="1">
    <nc r="F555">
      <f>F556</f>
    </nc>
    <ndxf>
      <fill>
        <patternFill patternType="solid">
          <bgColor theme="0"/>
        </patternFill>
      </fill>
    </ndxf>
  </rcc>
  <rcc rId="11460" sId="1">
    <nc r="B556" t="inlineStr">
      <is>
        <t>08</t>
      </is>
    </nc>
  </rcc>
  <rcc rId="11461" sId="1">
    <nc r="C556" t="inlineStr">
      <is>
        <t>01</t>
      </is>
    </nc>
  </rcc>
  <rcc rId="11462" sId="1">
    <nc r="D556" t="inlineStr">
      <is>
        <t>22002 00000</t>
      </is>
    </nc>
  </rcc>
  <rcc rId="11463" sId="1" odxf="1" dxf="1">
    <nc r="F556">
      <f>F557</f>
    </nc>
    <ndxf>
      <fill>
        <patternFill patternType="solid">
          <bgColor theme="0"/>
        </patternFill>
      </fill>
    </ndxf>
  </rcc>
  <rcc rId="11464" sId="1">
    <nc r="B557" t="inlineStr">
      <is>
        <t>07</t>
      </is>
    </nc>
  </rcc>
  <rcc rId="11465" sId="1">
    <nc r="C557" t="inlineStr">
      <is>
        <t>09</t>
      </is>
    </nc>
  </rcc>
  <rcc rId="11466" sId="1">
    <nc r="D557" t="inlineStr">
      <is>
        <t>22002 S5060</t>
      </is>
    </nc>
  </rcc>
  <rfmt sheetId="1" sqref="E557" start="0" length="0">
    <dxf>
      <font>
        <name val="Times New Roman CYR"/>
        <family val="1"/>
      </font>
    </dxf>
  </rfmt>
  <rcc rId="11467" sId="1">
    <nc r="F557">
      <f>F558</f>
    </nc>
  </rcc>
  <rcc rId="11468" sId="1">
    <nc r="B558" t="inlineStr">
      <is>
        <t>07</t>
      </is>
    </nc>
  </rcc>
  <rcc rId="11469" sId="1">
    <nc r="C558" t="inlineStr">
      <is>
        <t>09</t>
      </is>
    </nc>
  </rcc>
  <rcc rId="11470" sId="1">
    <nc r="D558" t="inlineStr">
      <is>
        <t>22002 S5060</t>
      </is>
    </nc>
  </rcc>
  <rcc rId="11471" sId="1" odxf="1" dxf="1">
    <nc r="E558" t="inlineStr">
      <is>
        <t>244</t>
      </is>
    </nc>
    <ndxf>
      <font>
        <name val="Times New Roman CYR"/>
        <family val="1"/>
      </font>
    </ndxf>
  </rcc>
  <rcc rId="11472" sId="1" numFmtId="4">
    <nc r="F558">
      <v>130</v>
    </nc>
  </rcc>
  <rcc rId="11473" sId="1">
    <oc r="F521">
      <f>F522+F526+F566</f>
    </oc>
    <nc r="F521">
      <f>F522+F526+F566+F555</f>
    </nc>
  </rcc>
  <rfmt sheetId="1" sqref="F593" start="0" length="2147483647">
    <dxf>
      <font>
        <i/>
      </font>
    </dxf>
  </rfmt>
  <rcc rId="11474" sId="1" numFmtId="4">
    <oc r="F598">
      <v>6892.50335</v>
    </oc>
    <nc r="F598">
      <v>7029.15</v>
    </nc>
  </rcc>
  <rfmt sheetId="1" sqref="F608" start="0" length="2147483647">
    <dxf>
      <font>
        <i/>
      </font>
    </dxf>
  </rfmt>
  <rcc rId="11475" sId="1" numFmtId="4">
    <oc r="F613">
      <v>370.75</v>
    </oc>
    <nc r="F613">
      <v>378.75</v>
    </nc>
  </rcc>
  <rcc rId="11476" sId="1" numFmtId="4">
    <oc r="F621">
      <v>1127.3</v>
    </oc>
    <nc r="F621">
      <v>997.3</v>
    </nc>
  </rcc>
  <rcc rId="11477" sId="1" numFmtId="4">
    <oc r="F633">
      <v>25</v>
    </oc>
    <nc r="F633">
      <v>26.2</v>
    </nc>
  </rcc>
  <rfmt sheetId="1" sqref="F635:F636" start="0" length="2147483647">
    <dxf>
      <font>
        <i/>
      </font>
    </dxf>
  </rfmt>
  <rfmt sheetId="1" sqref="F634" start="0" length="2147483647">
    <dxf>
      <font>
        <b/>
      </font>
    </dxf>
  </rfmt>
  <rcc rId="11478" sId="1" numFmtId="4">
    <oc r="F642">
      <v>740</v>
    </oc>
    <nc r="F642">
      <v>725</v>
    </nc>
  </rcc>
  <rcc rId="11479" sId="1" numFmtId="4">
    <oc r="F645">
      <v>6206.2</v>
    </oc>
    <nc r="F645">
      <v>6192.2</v>
    </nc>
  </rcc>
  <rcc rId="11480" sId="1" numFmtId="4">
    <oc r="F646">
      <v>128.5</v>
    </oc>
    <nc r="F646">
      <v>126.21299999999999</v>
    </nc>
  </rcc>
  <rcc rId="11481" sId="1" numFmtId="4">
    <oc r="F648">
      <f>47.1+22+39.6+98</f>
    </oc>
    <nc r="F648">
      <v>205.98699999999999</v>
    </nc>
  </rcc>
  <rcc rId="11482" sId="1" numFmtId="4">
    <oc r="F649">
      <v>515.61400000000003</v>
    </oc>
    <nc r="F649">
      <v>565.76459999999997</v>
    </nc>
  </rcc>
  <rcc rId="11483" sId="1" numFmtId="4">
    <oc r="F655">
      <v>3380</v>
    </oc>
    <nc r="F655">
      <v>3269.41102</v>
    </nc>
  </rcc>
  <rcc rId="11484" sId="1" numFmtId="4">
    <oc r="F656">
      <v>1020</v>
    </oc>
    <nc r="F656">
      <v>984.14685999999995</v>
    </nc>
  </rcc>
  <rcc rId="11485" sId="1" numFmtId="4">
    <oc r="F657">
      <v>230</v>
    </oc>
    <nc r="F657">
      <v>340.58897999999999</v>
    </nc>
  </rcc>
  <rcc rId="11486" sId="1" numFmtId="4">
    <oc r="F658">
      <v>70</v>
    </oc>
    <nc r="F658">
      <v>105.85314</v>
    </nc>
  </rcc>
  <rcc rId="11487" sId="1" numFmtId="4">
    <oc r="F679">
      <v>10918.907999999999</v>
    </oc>
    <nc r="F679">
      <v>10518.907999999999</v>
    </nc>
  </rcc>
  <rcc rId="11488" sId="1" numFmtId="4">
    <oc r="F687">
      <v>2293.13</v>
    </oc>
    <nc r="F687">
      <v>1780.1865600000001</v>
    </nc>
  </rcc>
  <rcc rId="11489" sId="1" numFmtId="4">
    <oc r="F688">
      <v>309.10000000000002</v>
    </oc>
    <nc r="F688">
      <v>322.04343999999998</v>
    </nc>
  </rcc>
  <rcc rId="11490" sId="1" numFmtId="4">
    <oc r="F705">
      <v>100</v>
    </oc>
    <nc r="F705">
      <v>183.2</v>
    </nc>
  </rcc>
  <rcc rId="11491" sId="1" numFmtId="4">
    <oc r="F706">
      <v>153.19999999999999</v>
    </oc>
    <nc r="F706">
      <v>70</v>
    </nc>
  </rcc>
  <rcc rId="11492" sId="1" numFmtId="4">
    <oc r="F709">
      <v>53.79</v>
    </oc>
    <nc r="F709">
      <v>53.511789999999998</v>
    </nc>
  </rcc>
  <rcc rId="11493" sId="1" numFmtId="4">
    <oc r="F710">
      <v>201.0676</v>
    </oc>
    <nc r="F710">
      <v>260.51127000000002</v>
    </nc>
  </rcc>
  <rcc rId="11494" sId="1" numFmtId="4">
    <oc r="F711">
      <v>61.787399999999998</v>
    </oc>
    <nc r="F711">
      <v>2.6219399999999999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334" sId="1" numFmtId="4">
    <oc r="F324">
      <v>133179.4</v>
    </oc>
    <nc r="F324">
      <v>146454.79999999999</v>
    </nc>
  </rcc>
  <rrc rId="9335" sId="1" ref="A327:XFD328" action="insertRow"/>
  <rfmt sheetId="1" sqref="A327" start="0" length="0">
    <dxf>
      <font>
        <i/>
        <name val="Times New Roman"/>
        <family val="1"/>
      </font>
      <fill>
        <patternFill patternType="solid">
          <bgColor theme="0"/>
        </patternFill>
      </fill>
      <alignment horizontal="left" vertical="top"/>
    </dxf>
  </rfmt>
  <rfmt sheetId="1" sqref="B327" start="0" length="0">
    <dxf>
      <font>
        <i/>
        <name val="Times New Roman"/>
        <family val="1"/>
      </font>
    </dxf>
  </rfmt>
  <rfmt sheetId="1" sqref="C327" start="0" length="0">
    <dxf>
      <font>
        <i/>
        <name val="Times New Roman"/>
        <family val="1"/>
      </font>
    </dxf>
  </rfmt>
  <rfmt sheetId="1" sqref="D327" start="0" length="0">
    <dxf>
      <font>
        <i/>
        <name val="Times New Roman"/>
        <family val="1"/>
      </font>
    </dxf>
  </rfmt>
  <rfmt sheetId="1" sqref="E327" start="0" length="0">
    <dxf>
      <font>
        <i/>
        <name val="Times New Roman"/>
        <family val="1"/>
      </font>
    </dxf>
  </rfmt>
  <rfmt sheetId="1" sqref="F327" start="0" length="0">
    <dxf>
      <font>
        <i/>
        <name val="Times New Roman"/>
        <family val="1"/>
      </font>
      <fill>
        <patternFill>
          <bgColor theme="0"/>
        </patternFill>
      </fill>
    </dxf>
  </rfmt>
  <rcc rId="9336" sId="1">
    <nc r="G328">
      <v>563</v>
    </nc>
  </rcc>
  <rcc rId="9337" sId="1" odxf="1" dxf="1">
    <nc r="A327" t="inlineStr">
      <is>
        <t>Питание обучающихся в муниципальных организациях Республики Бурятия, осваивающих образовательные программы дошкольного образования, являющихся детьми отдельных категорий граждан, принимавших участие в специальной военной операции</t>
      </is>
    </nc>
    <ndxf>
      <fill>
        <patternFill patternType="none">
          <bgColor indexed="65"/>
        </patternFill>
      </fill>
      <alignment horizontal="general" vertical="center"/>
    </ndxf>
  </rcc>
  <rcc rId="9338" sId="1" odxf="1" dxf="1">
    <nc r="A328" t="inlineStr">
      <is>
        <t>Субсидии бюджетным учреждениям на иные цели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9339" sId="1">
    <nc r="B327" t="inlineStr">
      <is>
        <t>07</t>
      </is>
    </nc>
  </rcc>
  <rcc rId="9340" sId="1">
    <nc r="C327" t="inlineStr">
      <is>
        <t>01</t>
      </is>
    </nc>
  </rcc>
  <rcc rId="9341" sId="1">
    <nc r="D327" t="inlineStr">
      <is>
        <t>10101 74880</t>
      </is>
    </nc>
  </rcc>
  <rcc rId="9342" sId="1">
    <nc r="F327">
      <f>F328</f>
    </nc>
  </rcc>
  <rcc rId="9343" sId="1">
    <nc r="B328" t="inlineStr">
      <is>
        <t>07</t>
      </is>
    </nc>
  </rcc>
  <rcc rId="9344" sId="1">
    <nc r="C328" t="inlineStr">
      <is>
        <t>01</t>
      </is>
    </nc>
  </rcc>
  <rcc rId="9345" sId="1">
    <nc r="D328" t="inlineStr">
      <is>
        <t>10101 74880</t>
      </is>
    </nc>
  </rcc>
  <rcc rId="9346" sId="1">
    <nc r="E328" t="inlineStr">
      <is>
        <t>612</t>
      </is>
    </nc>
  </rcc>
  <rcc rId="9347" sId="1" odxf="1" dxf="1" numFmtId="4">
    <nc r="F328">
      <v>324</v>
    </nc>
    <ndxf>
      <fill>
        <patternFill>
          <bgColor theme="0"/>
        </patternFill>
      </fill>
    </ndxf>
  </rcc>
  <rfmt sheetId="1" sqref="F324:F326">
    <dxf>
      <fill>
        <patternFill>
          <bgColor theme="0"/>
        </patternFill>
      </fill>
    </dxf>
  </rfmt>
  <rcc rId="9348" sId="1">
    <oc r="F322">
      <f>F323+F325+F329+F332</f>
    </oc>
    <nc r="F322">
      <f>F323+F325+F329+F332+F327</f>
    </nc>
  </rcc>
  <rcc rId="9349" sId="1" numFmtId="4">
    <oc r="F330">
      <v>34447</v>
    </oc>
    <nc r="F330">
      <v>35947</v>
    </nc>
  </rcc>
  <rcc rId="9350" sId="1" numFmtId="4">
    <oc r="F333">
      <f>75663.1+2340</f>
    </oc>
    <nc r="F333">
      <v>96043.6</v>
    </nc>
  </rcc>
  <rfmt sheetId="1" sqref="F332">
    <dxf>
      <fill>
        <patternFill>
          <bgColor theme="0"/>
        </patternFill>
      </fill>
    </dxf>
  </rfmt>
  <rrc rId="9351" sId="1" ref="A334:XFD336" action="insertRow"/>
  <rcc rId="9352" sId="1" odxf="1" dxf="1">
    <nc r="A334" t="inlineStr">
      <is>
        <t>Основное мероприятие "Капитальный ремонт учреждений дошкольного  образования"</t>
      </is>
    </nc>
    <odxf>
      <font>
        <i val="0"/>
        <name val="Times New Roman"/>
        <family val="1"/>
      </font>
      <alignment horizontal="general"/>
    </odxf>
    <ndxf>
      <font>
        <i/>
        <color indexed="8"/>
        <name val="Times New Roman"/>
        <family val="1"/>
      </font>
      <alignment horizontal="left"/>
    </ndxf>
  </rcc>
  <rcc rId="9353" sId="1" odxf="1" dxf="1">
    <nc r="B33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4" sId="1" odxf="1" dxf="1">
    <nc r="C33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5" sId="1" odxf="1" dxf="1">
    <nc r="D334" t="inlineStr">
      <is>
        <t>10103 00000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4" start="0" length="0">
    <dxf>
      <font>
        <i/>
        <name val="Times New Roman"/>
        <family val="1"/>
      </font>
    </dxf>
  </rfmt>
  <rfmt sheetId="1" sqref="F334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G334" start="0" length="0">
    <dxf>
      <font>
        <i/>
        <name val="Times New Roman CYR"/>
        <family val="1"/>
      </font>
    </dxf>
  </rfmt>
  <rfmt sheetId="1" sqref="H334" start="0" length="0">
    <dxf>
      <font>
        <i/>
        <name val="Times New Roman CYR"/>
        <family val="1"/>
      </font>
    </dxf>
  </rfmt>
  <rfmt sheetId="1" sqref="I334" start="0" length="0">
    <dxf>
      <font>
        <i/>
        <name val="Times New Roman CYR"/>
        <family val="1"/>
      </font>
    </dxf>
  </rfmt>
  <rfmt sheetId="1" sqref="J334" start="0" length="0">
    <dxf>
      <font>
        <i/>
        <name val="Times New Roman CYR"/>
        <family val="1"/>
      </font>
    </dxf>
  </rfmt>
  <rfmt sheetId="1" sqref="K334" start="0" length="0">
    <dxf>
      <font>
        <i/>
        <name val="Times New Roman CYR"/>
        <family val="1"/>
      </font>
    </dxf>
  </rfmt>
  <rfmt sheetId="1" sqref="L334" start="0" length="0">
    <dxf>
      <font>
        <i/>
        <name val="Times New Roman CYR"/>
        <family val="1"/>
      </font>
    </dxf>
  </rfmt>
  <rfmt sheetId="1" sqref="M334" start="0" length="0">
    <dxf>
      <font>
        <i/>
        <name val="Times New Roman CYR"/>
        <family val="1"/>
      </font>
    </dxf>
  </rfmt>
  <rfmt sheetId="1" sqref="N334" start="0" length="0">
    <dxf>
      <font>
        <i/>
        <name val="Times New Roman CYR"/>
        <family val="1"/>
      </font>
    </dxf>
  </rfmt>
  <rfmt sheetId="1" sqref="O334" start="0" length="0">
    <dxf>
      <font>
        <i/>
        <name val="Times New Roman CYR"/>
        <family val="1"/>
      </font>
    </dxf>
  </rfmt>
  <rfmt sheetId="1" sqref="P334" start="0" length="0">
    <dxf>
      <font>
        <i/>
        <name val="Times New Roman CYR"/>
        <family val="1"/>
      </font>
    </dxf>
  </rfmt>
  <rfmt sheetId="1" sqref="A334:XFD334" start="0" length="0">
    <dxf>
      <font>
        <i/>
        <name val="Times New Roman CYR"/>
        <family val="1"/>
      </font>
    </dxf>
  </rfmt>
  <rcc rId="9356" sId="1" odxf="1" dxf="1">
    <nc r="A335" t="inlineStr">
      <is>
    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7" sId="1" odxf="1" dxf="1">
    <nc r="B33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8" sId="1" odxf="1" dxf="1">
    <nc r="C33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9359" sId="1" odxf="1" dxf="1">
    <nc r="D335" t="inlineStr">
      <is>
        <t>10103 S2140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335" start="0" length="0">
    <dxf>
      <font>
        <i/>
        <name val="Times New Roman"/>
        <family val="1"/>
      </font>
    </dxf>
  </rfmt>
  <rcc rId="9360" sId="1" odxf="1" dxf="1">
    <nc r="F335">
      <f>F336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335" start="0" length="0">
    <dxf>
      <font>
        <i/>
        <name val="Times New Roman CYR"/>
        <family val="1"/>
      </font>
    </dxf>
  </rfmt>
  <rfmt sheetId="1" sqref="H335" start="0" length="0">
    <dxf>
      <font>
        <i/>
        <name val="Times New Roman CYR"/>
        <family val="1"/>
      </font>
    </dxf>
  </rfmt>
  <rfmt sheetId="1" sqref="I335" start="0" length="0">
    <dxf>
      <font>
        <i/>
        <name val="Times New Roman CYR"/>
        <family val="1"/>
      </font>
    </dxf>
  </rfmt>
  <rfmt sheetId="1" sqref="J335" start="0" length="0">
    <dxf>
      <font>
        <i/>
        <name val="Times New Roman CYR"/>
        <family val="1"/>
      </font>
    </dxf>
  </rfmt>
  <rfmt sheetId="1" sqref="K335" start="0" length="0">
    <dxf>
      <font>
        <i/>
        <name val="Times New Roman CYR"/>
        <family val="1"/>
      </font>
    </dxf>
  </rfmt>
  <rfmt sheetId="1" sqref="L335" start="0" length="0">
    <dxf>
      <font>
        <i/>
        <name val="Times New Roman CYR"/>
        <family val="1"/>
      </font>
    </dxf>
  </rfmt>
  <rfmt sheetId="1" sqref="M335" start="0" length="0">
    <dxf>
      <font>
        <i/>
        <name val="Times New Roman CYR"/>
        <family val="1"/>
      </font>
    </dxf>
  </rfmt>
  <rfmt sheetId="1" sqref="N335" start="0" length="0">
    <dxf>
      <font>
        <i/>
        <name val="Times New Roman CYR"/>
        <family val="1"/>
      </font>
    </dxf>
  </rfmt>
  <rfmt sheetId="1" sqref="O335" start="0" length="0">
    <dxf>
      <font>
        <i/>
        <name val="Times New Roman CYR"/>
        <family val="1"/>
      </font>
    </dxf>
  </rfmt>
  <rfmt sheetId="1" sqref="P335" start="0" length="0">
    <dxf>
      <font>
        <i/>
        <name val="Times New Roman CYR"/>
        <family val="1"/>
      </font>
    </dxf>
  </rfmt>
  <rfmt sheetId="1" sqref="A335:XFD335" start="0" length="0">
    <dxf>
      <font>
        <i/>
        <name val="Times New Roman CYR"/>
        <family val="1"/>
      </font>
    </dxf>
  </rfmt>
  <rcc rId="9361" sId="1" odxf="1" dxf="1">
    <nc r="A336" t="inlineStr">
      <is>
        <t>Субсидии бюджетным учреждениям на иные цели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9362" sId="1">
    <nc r="B336" t="inlineStr">
      <is>
        <t>07</t>
      </is>
    </nc>
  </rcc>
  <rcc rId="9363" sId="1">
    <nc r="C336" t="inlineStr">
      <is>
        <t>01</t>
      </is>
    </nc>
  </rcc>
  <rcc rId="9364" sId="1">
    <nc r="D336" t="inlineStr">
      <is>
        <t>10103 S2140</t>
      </is>
    </nc>
  </rcc>
  <rcc rId="9365" sId="1">
    <nc r="E336" t="inlineStr">
      <is>
        <t>612</t>
      </is>
    </nc>
  </rcc>
  <rfmt sheetId="1" sqref="F336" start="0" length="0">
    <dxf>
      <fill>
        <patternFill patternType="none">
          <bgColor indexed="65"/>
        </patternFill>
      </fill>
    </dxf>
  </rfmt>
  <rfmt sheetId="1" sqref="G336" start="0" length="0">
    <dxf>
      <font>
        <i/>
        <name val="Times New Roman CYR"/>
        <family val="1"/>
      </font>
    </dxf>
  </rfmt>
  <rfmt sheetId="1" sqref="H336" start="0" length="0">
    <dxf>
      <font>
        <i/>
        <name val="Times New Roman CYR"/>
        <family val="1"/>
      </font>
    </dxf>
  </rfmt>
  <rfmt sheetId="1" sqref="I336" start="0" length="0">
    <dxf>
      <font>
        <i/>
        <name val="Times New Roman CYR"/>
        <family val="1"/>
      </font>
    </dxf>
  </rfmt>
  <rfmt sheetId="1" sqref="J336" start="0" length="0">
    <dxf>
      <font>
        <i/>
        <name val="Times New Roman CYR"/>
        <family val="1"/>
      </font>
    </dxf>
  </rfmt>
  <rfmt sheetId="1" sqref="K336" start="0" length="0">
    <dxf>
      <font>
        <i/>
        <name val="Times New Roman CYR"/>
        <family val="1"/>
      </font>
    </dxf>
  </rfmt>
  <rfmt sheetId="1" sqref="L336" start="0" length="0">
    <dxf>
      <font>
        <i/>
        <name val="Times New Roman CYR"/>
        <family val="1"/>
      </font>
    </dxf>
  </rfmt>
  <rfmt sheetId="1" sqref="M336" start="0" length="0">
    <dxf>
      <font>
        <i/>
        <name val="Times New Roman CYR"/>
        <family val="1"/>
      </font>
    </dxf>
  </rfmt>
  <rfmt sheetId="1" sqref="N336" start="0" length="0">
    <dxf>
      <font>
        <i/>
        <name val="Times New Roman CYR"/>
        <family val="1"/>
      </font>
    </dxf>
  </rfmt>
  <rfmt sheetId="1" sqref="O336" start="0" length="0">
    <dxf>
      <font>
        <i/>
        <name val="Times New Roman CYR"/>
        <family val="1"/>
      </font>
    </dxf>
  </rfmt>
  <rfmt sheetId="1" sqref="P336" start="0" length="0">
    <dxf>
      <font>
        <i/>
        <name val="Times New Roman CYR"/>
        <family val="1"/>
      </font>
    </dxf>
  </rfmt>
  <rfmt sheetId="1" sqref="A336:XFD336" start="0" length="0">
    <dxf>
      <font>
        <i/>
        <name val="Times New Roman CYR"/>
        <family val="1"/>
      </font>
    </dxf>
  </rfmt>
  <rcc rId="9366" sId="1" numFmtId="4">
    <nc r="F336">
      <v>4571.53334</v>
    </nc>
  </rcc>
  <rcc rId="9367" sId="1">
    <nc r="F334">
      <f>F335</f>
    </nc>
  </rcc>
  <rcc rId="9368" sId="1">
    <oc r="F321">
      <f>F322</f>
    </oc>
    <nc r="F321">
      <f>F322+F334</f>
    </nc>
  </rcc>
  <rfmt sheetId="1" sqref="F342">
    <dxf>
      <fill>
        <patternFill>
          <bgColor theme="0"/>
        </patternFill>
      </fill>
    </dxf>
  </rfmt>
  <rcc rId="9369" sId="1" numFmtId="4">
    <oc r="F344">
      <v>259444.1</v>
    </oc>
    <nc r="F344">
      <v>286773.8</v>
    </nc>
  </rcc>
  <rfmt sheetId="1" sqref="F344:F346">
    <dxf>
      <fill>
        <patternFill>
          <bgColor theme="0"/>
        </patternFill>
      </fill>
    </dxf>
  </rfmt>
  <rrc rId="9370" sId="1" ref="A347:XFD348" action="insertRow"/>
  <rfmt sheetId="1" sqref="A347" start="0" length="0">
    <dxf>
      <font>
        <i/>
        <color indexed="8"/>
        <name val="Times New Roman"/>
        <family val="1"/>
      </font>
      <fill>
        <patternFill patternType="none"/>
      </fill>
    </dxf>
  </rfmt>
  <rfmt sheetId="1" sqref="B347" start="0" length="0">
    <dxf>
      <font>
        <i/>
        <name val="Times New Roman"/>
        <family val="1"/>
      </font>
    </dxf>
  </rfmt>
  <rfmt sheetId="1" sqref="C347" start="0" length="0">
    <dxf>
      <font>
        <i/>
        <name val="Times New Roman"/>
        <family val="1"/>
      </font>
    </dxf>
  </rfmt>
  <rfmt sheetId="1" sqref="D347" start="0" length="0">
    <dxf>
      <font>
        <i/>
        <name val="Times New Roman"/>
        <family val="1"/>
      </font>
    </dxf>
  </rfmt>
  <rfmt sheetId="1" sqref="E347" start="0" length="0">
    <dxf>
      <font>
        <i/>
        <name val="Times New Roman"/>
        <family val="1"/>
      </font>
    </dxf>
  </rfmt>
  <rfmt sheetId="1" sqref="F347" start="0" length="0">
    <dxf>
      <font>
        <i/>
        <name val="Times New Roman"/>
        <family val="1"/>
      </font>
    </dxf>
  </rfmt>
  <rcc rId="9371" sId="1">
    <nc r="G348">
      <v>5565.8</v>
    </nc>
  </rcc>
  <rcc rId="9372" sId="1" odxf="1" dxf="1">
    <nc r="A347" t="inlineStr">
      <is>
        <t>Финансовое обеспечение расходных обязательств, связанных с решением первоочередных вопросов местного значения</t>
      </is>
    </nc>
    <ndxf>
      <alignment horizontal="general"/>
    </ndxf>
  </rcc>
  <rcc rId="9373" sId="1">
    <nc r="A348" t="inlineStr">
      <is>
        <t>Субсидии бюджетным учреждениям на иные цели</t>
      </is>
    </nc>
  </rcc>
  <rcc rId="9374" sId="1">
    <nc r="B347" t="inlineStr">
      <is>
        <t>07</t>
      </is>
    </nc>
  </rcc>
  <rcc rId="9375" sId="1">
    <nc r="C347" t="inlineStr">
      <is>
        <t>02</t>
      </is>
    </nc>
  </rcc>
  <rcc rId="9376" sId="1">
    <nc r="D347" t="inlineStr">
      <is>
        <t>10201 74870</t>
      </is>
    </nc>
  </rcc>
  <rcc rId="9377" sId="1">
    <nc r="F347">
      <f>F348</f>
    </nc>
  </rcc>
  <rcc rId="9378" sId="1">
    <nc r="B348" t="inlineStr">
      <is>
        <t>07</t>
      </is>
    </nc>
  </rcc>
  <rcc rId="9379" sId="1">
    <nc r="C348" t="inlineStr">
      <is>
        <t>02</t>
      </is>
    </nc>
  </rcc>
  <rcc rId="9380" sId="1">
    <nc r="D348" t="inlineStr">
      <is>
        <t xml:space="preserve">10201 74870 </t>
      </is>
    </nc>
  </rcc>
  <rcc rId="9381" sId="1">
    <nc r="E348" t="inlineStr">
      <is>
        <t>611</t>
      </is>
    </nc>
  </rcc>
  <rcc rId="9382" sId="1" numFmtId="4">
    <nc r="F348">
      <v>2846</v>
    </nc>
  </rcc>
  <rcc rId="9383" sId="1">
    <oc r="F340">
      <f>F343+F345+F349+F356+F354+F352+F358+F341+F360</f>
    </oc>
    <nc r="F340">
      <f>F343+F345+F349+F356+F354+F352+F358+F341+F360+F347</f>
    </nc>
  </rcc>
  <rcc rId="9384" sId="1" numFmtId="4">
    <oc r="F350">
      <f>88217.7</f>
    </oc>
    <nc r="F350">
      <v>83855.678</v>
    </nc>
  </rcc>
  <rfmt sheetId="1" sqref="F353">
    <dxf>
      <fill>
        <patternFill>
          <bgColor theme="0"/>
        </patternFill>
      </fill>
    </dxf>
  </rfmt>
  <rcc rId="9385" sId="1" numFmtId="4">
    <oc r="F355">
      <f>116435+16154.2</f>
    </oc>
    <nc r="F355">
      <v>152744</v>
    </nc>
  </rcc>
  <rfmt sheetId="1" sqref="F355">
    <dxf>
      <fill>
        <patternFill>
          <bgColor theme="0"/>
        </patternFill>
      </fill>
    </dxf>
  </rfmt>
  <rfmt sheetId="1" sqref="F357">
    <dxf>
      <fill>
        <patternFill>
          <bgColor theme="0"/>
        </patternFill>
      </fill>
    </dxf>
  </rfmt>
  <rcc rId="9386" sId="1" numFmtId="4">
    <oc r="F359">
      <f>1523.6+31.1</f>
    </oc>
    <nc r="F359">
      <v>1570.722</v>
    </nc>
  </rcc>
  <rfmt sheetId="1" sqref="F359:F361">
    <dxf>
      <fill>
        <patternFill>
          <bgColor theme="0"/>
        </patternFill>
      </fill>
    </dxf>
  </rfmt>
  <rcc rId="9387" sId="1">
    <oc r="D367" t="inlineStr">
      <is>
        <t>19002 S2140</t>
      </is>
    </oc>
    <nc r="D367" t="inlineStr">
      <is>
        <t>10203 S2140</t>
      </is>
    </nc>
  </rcc>
  <rcc rId="9388" sId="1">
    <oc r="F367">
      <f>F368</f>
    </oc>
    <nc r="F367">
      <f>F368</f>
    </nc>
  </rcc>
  <rcc rId="9389" sId="1">
    <oc r="D368" t="inlineStr">
      <is>
        <t>19002 S2140</t>
      </is>
    </oc>
    <nc r="D368" t="inlineStr">
      <is>
        <t>10203 S2140</t>
      </is>
    </nc>
  </rcc>
  <rfmt sheetId="1" sqref="F368" start="0" length="0">
    <dxf>
      <fill>
        <patternFill patternType="none">
          <bgColor indexed="65"/>
        </patternFill>
      </fill>
    </dxf>
  </rfmt>
  <rcc rId="9390" sId="1">
    <oc r="F365">
      <f>F366</f>
    </oc>
    <nc r="F365"/>
  </rcc>
  <rrc rId="9391" sId="1" ref="A365:XFD365" action="deleteRow">
    <undo index="65535" exp="ref" v="1" dr="F365" r="F337" sId="1"/>
    <rfmt sheetId="1" xfDxf="1" sqref="A365:XFD365" start="0" length="0">
      <dxf>
        <font>
          <i/>
          <name val="Times New Roman CYR"/>
          <family val="1"/>
        </font>
        <fill>
          <patternFill patternType="solid">
            <bgColor rgb="FFFFFF00"/>
          </patternFill>
        </fill>
        <alignment wrapText="1"/>
      </dxf>
    </rfmt>
    <rcc rId="0" sId="1" dxf="1">
      <nc r="A365" t="inlineStr">
        <is>
          <t>Муниципальная программа " Благоустройство территорий муниципальных образований Селенгинского района на 2021 и плановый период 2022-2025гг."</t>
        </is>
      </nc>
      <ndxf>
        <font>
          <b/>
          <i val="0"/>
          <color indexed="8"/>
          <name val="Times New Roman"/>
          <family val="1"/>
        </font>
        <fill>
          <patternFill>
            <bgColor indexed="65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65" t="inlineStr">
        <is>
          <t>07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65" t="inlineStr">
        <is>
          <t>02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65" t="inlineStr">
        <is>
          <t>19000 00000</t>
        </is>
      </nc>
      <n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65" start="0" length="0">
      <dxf>
        <font>
          <b/>
          <i val="0"/>
          <name val="Times New Roman"/>
          <family val="1"/>
        </font>
        <numFmt numFmtId="30" formatCode="@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365" start="0" length="0">
      <dxf>
        <font>
          <b/>
          <i val="0"/>
          <name val="Times New Roman"/>
          <family val="1"/>
        </font>
        <numFmt numFmtId="165" formatCode="0.00000"/>
        <fill>
          <patternFill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392" sId="1" odxf="1" dxf="1">
    <oc r="A365" t="inlineStr">
      <is>
        <t xml:space="preserve">Основное мероприятие "Благоустройство территории учреждений социальной сферы АМО "Селенгинский район"" </t>
      </is>
    </oc>
    <nc r="A365" t="inlineStr">
      <is>
        <t>Основное мероприятие "Капитальный ремонт учреждений общего образования"</t>
      </is>
    </nc>
    <odxf>
      <fill>
        <patternFill patternType="solid"/>
      </fill>
    </odxf>
    <ndxf>
      <fill>
        <patternFill patternType="none"/>
      </fill>
    </ndxf>
  </rcc>
  <rfmt sheetId="1" sqref="B365" start="0" length="0">
    <dxf>
      <fill>
        <patternFill patternType="none">
          <bgColor indexed="65"/>
        </patternFill>
      </fill>
    </dxf>
  </rfmt>
  <rfmt sheetId="1" sqref="C365" start="0" length="0">
    <dxf>
      <fill>
        <patternFill patternType="none">
          <bgColor indexed="65"/>
        </patternFill>
      </fill>
    </dxf>
  </rfmt>
  <rcc rId="9393" sId="1" odxf="1" dxf="1">
    <oc r="D365" t="inlineStr">
      <is>
        <t>19002 00000</t>
      </is>
    </oc>
    <nc r="D365" t="inlineStr">
      <is>
        <t>10203 00000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E365" start="0" length="0">
    <dxf>
      <fill>
        <patternFill patternType="none">
          <bgColor indexed="65"/>
        </patternFill>
      </fill>
    </dxf>
  </rfmt>
  <rfmt sheetId="1" sqref="F365" start="0" length="0">
    <dxf>
      <fill>
        <patternFill patternType="none">
          <bgColor indexed="65"/>
        </patternFill>
      </fill>
    </dxf>
  </rfmt>
  <rcc rId="9394" sId="1" numFmtId="4">
    <oc r="F367">
      <f>8380+441.05275</f>
    </oc>
    <nc r="F367">
      <v>4279.2921999999999</v>
    </nc>
  </rcc>
  <rcc rId="9395" sId="1">
    <oc r="F365">
      <f>F366</f>
    </oc>
    <nc r="F365">
      <f>F366</f>
    </nc>
  </rcc>
  <rcc rId="9396" sId="1">
    <oc r="F339">
      <f>F340+F362</f>
    </oc>
    <nc r="F339">
      <f>F340+F362+F365</f>
    </nc>
  </rcc>
  <rcc rId="9397" sId="1">
    <oc r="F337">
      <f>F338+#REF!</f>
    </oc>
    <nc r="F337">
      <f>F338</f>
    </nc>
  </rcc>
  <rcc rId="9398" sId="1" numFmtId="4">
    <oc r="F373">
      <v>12264.9</v>
    </oc>
    <nc r="F373">
      <v>10764.9</v>
    </nc>
  </rcc>
  <rrc rId="9399" sId="1" ref="A374:XFD375" action="insertRow"/>
  <rfmt sheetId="1" sqref="A374" start="0" length="0">
    <dxf>
      <alignment vertical="top"/>
    </dxf>
  </rfmt>
  <rfmt sheetId="1" sqref="D374" start="0" length="0">
    <dxf>
      <font>
        <i/>
        <name val="Times New Roman"/>
        <family val="1"/>
      </font>
    </dxf>
  </rfmt>
  <rfmt sheetId="1" sqref="F374" start="0" length="0">
    <dxf>
      <font>
        <i/>
        <name val="Times New Roman"/>
        <family val="1"/>
      </font>
    </dxf>
  </rfmt>
  <rcc rId="9400" sId="1" odxf="1" dxf="1">
    <nc r="A374" t="inlineStr">
      <is>
        <t>Исполнение расходных обязательств муниципальных районов (городских округов)</t>
      </is>
    </nc>
    <ndxf>
      <font>
        <i/>
        <name val="Times New Roman"/>
        <family val="1"/>
      </font>
      <alignment vertical="center"/>
    </ndxf>
  </rcc>
  <rcc rId="9401" sId="1" odxf="1" dxf="1">
    <nc r="A375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ndxf>
      <alignment vertical="top"/>
    </ndxf>
  </rcc>
  <rcc rId="9402" sId="1" odxf="1" dxf="1">
    <nc r="B374" t="inlineStr">
      <is>
        <t>07</t>
      </is>
    </nc>
    <ndxf>
      <font>
        <i/>
        <name val="Times New Roman"/>
        <family val="1"/>
      </font>
    </ndxf>
  </rcc>
  <rcc rId="9403" sId="1" odxf="1" dxf="1">
    <nc r="C374" t="inlineStr">
      <is>
        <t>03</t>
      </is>
    </nc>
    <ndxf>
      <font>
        <i/>
        <name val="Times New Roman"/>
        <family val="1"/>
      </font>
    </ndxf>
  </rcc>
  <rcc rId="9404" sId="1">
    <nc r="D374" t="inlineStr">
      <is>
        <t>08301 S2160</t>
      </is>
    </nc>
  </rcc>
  <rfmt sheetId="1" sqref="E374" start="0" length="0">
    <dxf>
      <font>
        <i/>
        <name val="Times New Roman"/>
        <family val="1"/>
      </font>
    </dxf>
  </rfmt>
  <rcc rId="9405" sId="1" odxf="1" dxf="1">
    <nc r="F374">
      <f>F375</f>
    </nc>
    <ndxf>
      <fill>
        <patternFill patternType="none">
          <bgColor indexed="65"/>
        </patternFill>
      </fill>
    </ndxf>
  </rcc>
  <rcc rId="9406" sId="1">
    <nc r="B375" t="inlineStr">
      <is>
        <t>07</t>
      </is>
    </nc>
  </rcc>
  <rcc rId="9407" sId="1">
    <nc r="C375" t="inlineStr">
      <is>
        <t>03</t>
      </is>
    </nc>
  </rcc>
  <rcc rId="9408" sId="1">
    <nc r="D375" t="inlineStr">
      <is>
        <t>08301 S2160</t>
      </is>
    </nc>
  </rcc>
  <rcc rId="9409" sId="1">
    <nc r="E375" t="inlineStr">
      <is>
        <t>611</t>
      </is>
    </nc>
  </rcc>
  <rcc rId="9410" sId="1" odxf="1" dxf="1" numFmtId="4">
    <nc r="F375">
      <v>1500</v>
    </nc>
    <ndxf>
      <fill>
        <patternFill patternType="none">
          <bgColor indexed="65"/>
        </patternFill>
      </fill>
    </ndxf>
  </rcc>
  <rcc rId="9411" sId="1">
    <oc r="F371">
      <f>F372+F376</f>
    </oc>
    <nc r="F371">
      <f>F372+F376+F374</f>
    </nc>
  </rcc>
  <rcc rId="9412" sId="1" numFmtId="4">
    <oc r="F377">
      <v>13346.3</v>
    </oc>
    <nc r="F377">
      <v>12496</v>
    </nc>
  </rcc>
  <rfmt sheetId="1" sqref="F377">
    <dxf>
      <fill>
        <patternFill>
          <bgColor theme="0"/>
        </patternFill>
      </fill>
    </dxf>
  </rfmt>
  <rcc rId="9413" sId="1" numFmtId="4">
    <oc r="F382">
      <f>768.2</f>
    </oc>
    <nc r="F382">
      <v>3910.884</v>
    </nc>
  </rcc>
  <rcc rId="9414" sId="1" numFmtId="4">
    <oc r="F383">
      <v>1557.5</v>
    </oc>
    <nc r="F383">
      <v>7864.8</v>
    </nc>
  </rcc>
  <rrc rId="9415" sId="1" ref="A384:XFD384" action="insertRow"/>
  <rcc rId="9416" sId="1">
    <nc r="B384" t="inlineStr">
      <is>
        <t>07</t>
      </is>
    </nc>
  </rcc>
  <rcc rId="9417" sId="1">
    <nc r="C384" t="inlineStr">
      <is>
        <t>03</t>
      </is>
    </nc>
  </rcc>
  <rcc rId="9418" sId="1">
    <nc r="D384" t="inlineStr">
      <is>
        <t>10301 83030</t>
      </is>
    </nc>
  </rcc>
  <rcc rId="9419" sId="1">
    <nc r="E384" t="inlineStr">
      <is>
        <t>622</t>
      </is>
    </nc>
  </rcc>
  <rfmt sheetId="1" sqref="F383:F384" start="0" length="0">
    <dxf>
      <border>
        <right style="thin">
          <color indexed="64"/>
        </right>
      </border>
    </dxf>
  </rfmt>
  <rfmt sheetId="1" sqref="F383:F38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9420" sId="1" odxf="1" dxf="1">
    <nc r="A384" t="inlineStr">
      <is>
        <t>Субсидии автономным учреждениям на иные цели</t>
      </is>
    </nc>
    <ndxf>
      <border outline="0">
        <left style="medium">
          <color indexed="64"/>
        </left>
      </border>
    </ndxf>
  </rcc>
  <rcc rId="9421" sId="1" numFmtId="4">
    <nc r="F384">
      <v>2810.8</v>
    </nc>
  </rcc>
  <rcc rId="9422" sId="1">
    <oc r="F381">
      <f>F382+F383</f>
    </oc>
    <nc r="F381">
      <f>F382+F383+F384</f>
    </nc>
  </rcc>
  <rcc rId="9423" sId="1" numFmtId="4">
    <oc r="F386">
      <f>10159.152+10604.1-5300</f>
    </oc>
    <nc r="F386">
      <v>10159.152</v>
    </nc>
  </rcc>
  <rcc rId="9424" sId="1" numFmtId="4">
    <oc r="F387">
      <f>32170.648+20507.3-10200</f>
    </oc>
    <nc r="F387">
      <v>32170.648000000001</v>
    </nc>
  </rcc>
  <rfmt sheetId="1" sqref="F386:F387">
    <dxf>
      <fill>
        <patternFill>
          <bgColor theme="0"/>
        </patternFill>
      </fill>
    </dxf>
  </rfmt>
  <rcc rId="9425" sId="1" numFmtId="4">
    <oc r="F389">
      <f>5141+159</f>
    </oc>
    <nc r="F389">
      <v>7360.3</v>
    </nc>
  </rcc>
  <rcc rId="9426" sId="1" numFmtId="4">
    <oc r="F390">
      <f>9894+306</f>
    </oc>
    <nc r="F390">
      <v>14200</v>
    </nc>
  </rcc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495" sId="1" numFmtId="4">
    <oc r="F724">
      <v>457.84647999999999</v>
    </oc>
    <nc r="F724">
      <v>704.95141000000001</v>
    </nc>
  </rcc>
  <rcc rId="11496" sId="1" numFmtId="4">
    <oc r="F725">
      <v>345.7</v>
    </oc>
    <nc r="F725">
      <v>595.70000000000005</v>
    </nc>
  </rcc>
  <rcc rId="11497" sId="1" numFmtId="4">
    <oc r="F733">
      <v>10</v>
    </oc>
    <nc r="F733">
      <v>20</v>
    </nc>
  </rcc>
  <rfmt sheetId="1" sqref="F747" start="0" length="2147483647">
    <dxf>
      <font>
        <i/>
      </font>
    </dxf>
  </rfmt>
  <rcc rId="11498" sId="1" numFmtId="4">
    <oc r="F758">
      <v>740</v>
    </oc>
    <nc r="F758">
      <v>687.68178999999998</v>
    </nc>
  </rcc>
  <rcc rId="11499" sId="1" numFmtId="4">
    <oc r="F759">
      <v>223.5</v>
    </oc>
    <nc r="F759">
      <v>196.8</v>
    </nc>
  </rcc>
  <rcc rId="11500" sId="1" numFmtId="4">
    <oc r="F761">
      <v>2211.1</v>
    </oc>
    <nc r="F761">
      <v>2071.1</v>
    </nc>
  </rcc>
  <rcc rId="11501" sId="1" numFmtId="4">
    <oc r="F762">
      <v>666.45349999999996</v>
    </oc>
    <nc r="F762">
      <v>638.36677999999995</v>
    </nc>
  </rcc>
  <rcc rId="11502" sId="1" numFmtId="4">
    <oc r="F767">
      <v>460</v>
    </oc>
    <nc r="F767">
      <v>690</v>
    </nc>
  </rcc>
  <rcc rId="11503" sId="1" numFmtId="4">
    <oc r="F769">
      <v>230</v>
    </oc>
    <nc r="F769">
      <v>0</v>
    </nc>
  </rcc>
  <rcc rId="11504" sId="1" numFmtId="4">
    <oc r="F813">
      <v>2490990.3026100001</v>
    </oc>
    <nc r="F813">
      <v>2524414.0329300002</v>
    </nc>
  </rcc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5" sId="1" odxf="1" dxf="1">
    <nc r="A549" t="inlineStr">
      <is>
        <t>Уплата иных платежей</t>
      </is>
    </nc>
    <odxf>
      <fill>
        <patternFill>
          <bgColor rgb="FFFFFF00"/>
        </patternFill>
      </fill>
      <border outline="0">
        <left style="thin">
          <color indexed="64"/>
        </left>
      </border>
    </odxf>
    <ndxf>
      <fill>
        <patternFill>
          <bgColor indexed="65"/>
        </patternFill>
      </fill>
      <border outline="0">
        <left/>
      </border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06" sId="1" numFmtId="4">
    <oc r="F334">
      <v>320</v>
    </oc>
    <nc r="F334"/>
  </rcc>
  <rrc rId="11507" sId="1" ref="A331:XFD331" action="deleteRow">
    <undo index="65535" exp="ref" v="1" dr="F331" r="F326" sId="1"/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Подпрограмма «Градостроительная деятельность по развитию территории Селенгинского район»</t>
        </is>
      </nc>
      <ndxf>
        <font>
          <b/>
          <name val="Times New Roman"/>
          <family val="1"/>
        </font>
      </ndxf>
    </rcc>
    <rcc rId="0" sId="1" dxf="1">
      <nc r="B331" t="inlineStr">
        <is>
          <t>04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12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04200 00000</t>
        </is>
      </nc>
      <n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1" start="0" length="0">
      <dxf>
        <font>
          <b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1">
        <f>F332</f>
      </nc>
      <ndxf>
        <font>
          <b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8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04201 00000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1">
        <f>F332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09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Осуществление мероприятий, связанных с внесением изменений в генеральные планы сельских поселений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12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04201 82170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3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31">
        <f>F332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1510" sId="1" ref="A331:XFD331" action="deleteRow">
    <rfmt sheetId="1" xfDxf="1" sqref="A331:XFD331" start="0" length="0">
      <dxf>
        <font>
          <name val="Times New Roman CYR"/>
          <family val="1"/>
        </font>
        <alignment wrapText="1"/>
      </dxf>
    </rfmt>
    <rcc rId="0" sId="1" dxf="1">
      <nc r="A331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31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31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31" t="inlineStr">
        <is>
          <t>04201 82170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31" t="inlineStr">
        <is>
          <t>244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3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1511" sId="1">
    <oc r="F326">
      <f>F327+#REF!</f>
    </oc>
    <nc r="F326">
      <f>F327</f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12" sId="1">
    <oc r="F89">
      <f>SUM(F90:F92)</f>
    </oc>
    <nc r="F89">
      <f>SUM(F90:F93)</f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13" sId="1" numFmtId="4">
    <oc r="F31">
      <v>922.2</v>
    </oc>
    <nc r="F31">
      <v>1105.8</v>
    </nc>
  </rcc>
  <rcc rId="11514" sId="1" numFmtId="4">
    <oc r="F43">
      <v>1518.1</v>
    </oc>
    <nc r="F43">
      <v>1752.6325999999999</v>
    </nc>
  </rcc>
  <rcc rId="11515" sId="1" numFmtId="4">
    <oc r="F44">
      <v>101.4344</v>
    </oc>
    <nc r="F44">
      <v>69.634399999999999</v>
    </nc>
  </rcc>
  <rcc rId="11516" sId="1" numFmtId="4">
    <oc r="F45">
      <v>458.5</v>
    </oc>
    <nc r="F45">
      <v>471.68484000000001</v>
    </nc>
  </rcc>
  <rcc rId="11517" sId="1" numFmtId="4">
    <oc r="F47">
      <v>523.06730000000005</v>
    </oc>
    <nc r="F47">
      <v>554.66729999999995</v>
    </nc>
  </rcc>
  <rcc rId="11518" sId="1" numFmtId="4">
    <oc r="F49">
      <v>2223.25137</v>
    </oc>
    <nc r="F49">
      <v>2775.7016699999999</v>
    </nc>
  </rcc>
  <rcc rId="11519" sId="1" numFmtId="4">
    <oc r="F50">
      <v>173.68270000000001</v>
    </oc>
    <nc r="F50">
      <v>154.86667</v>
    </nc>
  </rcc>
  <rcc rId="11520" sId="1" numFmtId="4">
    <oc r="F51">
      <v>595.56422999999995</v>
    </oc>
    <nc r="F51">
      <v>671.96507999999994</v>
    </nc>
  </rcc>
  <rcc rId="11521" sId="1" numFmtId="4">
    <oc r="F68">
      <v>4225</v>
    </oc>
    <nc r="F68">
      <v>5264.4</v>
    </nc>
  </rcc>
  <rcc rId="11522" sId="1" numFmtId="4">
    <oc r="F69">
      <v>1275</v>
    </oc>
    <nc r="F69">
      <v>1338.9</v>
    </nc>
  </rcc>
  <rcc rId="11523" sId="1" numFmtId="4">
    <oc r="F83">
      <v>6580.2534800000003</v>
    </oc>
    <nc r="F83">
      <v>7979.8661099999999</v>
    </nc>
  </rcc>
  <rcc rId="11524" sId="1" numFmtId="4">
    <oc r="F85">
      <v>1923.3742999999999</v>
    </oc>
    <nc r="F85">
      <v>2314.7146400000001</v>
    </nc>
  </rcc>
  <rcc rId="11525" sId="1" numFmtId="4">
    <oc r="F90">
      <v>3343.3126299999999</v>
    </oc>
    <nc r="F90">
      <v>3472.8873699999999</v>
    </nc>
  </rcc>
  <rcc rId="11526" sId="1" numFmtId="4">
    <oc r="F91">
      <v>978.31034</v>
    </oc>
    <nc r="F91">
      <v>2858.5626299999999</v>
    </nc>
  </rcc>
  <rcc rId="11527" sId="1" numFmtId="4">
    <oc r="F102">
      <v>152</v>
    </oc>
    <nc r="F102">
      <v>132</v>
    </nc>
  </rcc>
  <rcc rId="11528" sId="1" numFmtId="4">
    <oc r="F110">
      <v>144.85</v>
    </oc>
    <nc r="F110">
      <v>138.6</v>
    </nc>
  </rcc>
  <rcc rId="11529" sId="1" numFmtId="4">
    <oc r="F125">
      <v>158</v>
    </oc>
    <nc r="F125">
      <v>123</v>
    </nc>
  </rcc>
  <rcc rId="11530" sId="1" numFmtId="4">
    <oc r="F130">
      <v>3844.6</v>
    </oc>
    <nc r="F130">
      <v>3845.3427000000001</v>
    </nc>
  </rcc>
  <rcc rId="11531" sId="1" numFmtId="4">
    <oc r="F132">
      <v>1161.5999999999999</v>
    </oc>
    <nc r="F132">
      <v>1148.9229800000001</v>
    </nc>
  </rcc>
  <rcc rId="11532" sId="1" numFmtId="4">
    <oc r="F137">
      <v>2086</v>
    </oc>
    <nc r="F137">
      <v>3248.9</v>
    </nc>
  </rcc>
  <rcc rId="11533" sId="1" numFmtId="4">
    <oc r="F138">
      <v>629.5</v>
    </oc>
    <nc r="F138">
      <v>659.93431999999996</v>
    </nc>
  </rcc>
  <rcc rId="11534" sId="1" numFmtId="4">
    <oc r="F183">
      <v>1122.54438</v>
    </oc>
    <nc r="F183">
      <v>594.17915000000005</v>
    </nc>
  </rcc>
  <rcc rId="11535" sId="1" numFmtId="4">
    <oc r="F190">
      <v>2376.1062499999998</v>
    </oc>
    <nc r="F190">
      <v>1976.10625</v>
    </nc>
  </rcc>
  <rcc rId="11536" sId="1" numFmtId="4">
    <oc r="F192">
      <v>2887.9739100000002</v>
    </oc>
    <nc r="F192">
      <v>2517.45739</v>
    </nc>
  </rcc>
  <rcc rId="11537" sId="1" numFmtId="4">
    <oc r="F193">
      <v>855.82946000000004</v>
    </oc>
    <nc r="F193">
      <v>718.29276000000004</v>
    </nc>
  </rcc>
  <rcc rId="11538" sId="1" numFmtId="4">
    <oc r="F199">
      <v>10804.706990000001</v>
    </oc>
    <nc r="F199">
      <v>10313.54307</v>
    </nc>
  </rcc>
  <rcc rId="11539" sId="1" numFmtId="4">
    <oc r="F201">
      <v>2869.2949600000002</v>
    </oc>
    <nc r="F201">
      <v>2656.89642</v>
    </nc>
  </rcc>
  <rcc rId="11540" sId="1" numFmtId="4">
    <oc r="F203">
      <v>12782.62126</v>
    </oc>
    <nc r="F203">
      <v>14810.468049999999</v>
    </nc>
  </rcc>
  <rcc rId="11541" sId="1" numFmtId="4">
    <oc r="F209">
      <v>308</v>
    </oc>
    <nc r="F209">
      <v>318</v>
    </nc>
  </rcc>
  <rcc rId="11542" sId="1" numFmtId="4">
    <oc r="F220">
      <v>5806.4</v>
    </oc>
    <nc r="F220">
      <v>9758.0804399999997</v>
    </nc>
  </rcc>
  <rcc rId="11543" sId="1" numFmtId="4">
    <oc r="F221">
      <v>1754.5665100000001</v>
    </oc>
    <nc r="F221">
      <v>2456.0804400000002</v>
    </nc>
  </rcc>
  <rcc rId="11544" sId="1" numFmtId="4">
    <oc r="F222">
      <v>700</v>
    </oc>
    <nc r="F222">
      <v>1100</v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45" sId="1" numFmtId="4">
    <oc r="F249">
      <v>0</v>
    </oc>
    <nc r="F249">
      <v>100</v>
    </nc>
  </rcc>
  <rcc rId="11546" sId="1" numFmtId="4">
    <oc r="F271">
      <v>38.786000000000001</v>
    </oc>
    <nc r="F271">
      <v>38.631</v>
    </nc>
  </rcc>
  <rcc rId="11547" sId="1" numFmtId="4">
    <oc r="F272">
      <v>11.714</v>
    </oc>
    <nc r="F272">
      <v>11.666550000000001</v>
    </nc>
  </rcc>
  <rcc rId="11548" sId="1" numFmtId="4">
    <oc r="F274">
      <v>3366.9</v>
    </oc>
    <nc r="F274">
      <v>3353.3182900000002</v>
    </nc>
  </rcc>
  <rcc rId="11549" sId="1" numFmtId="4">
    <oc r="F285">
      <v>103.054</v>
    </oc>
    <nc r="F285">
      <v>102.565</v>
    </nc>
  </rcc>
  <rcc rId="11550" sId="1" numFmtId="4">
    <oc r="F286">
      <v>183.2</v>
    </oc>
    <nc r="F286">
      <v>233.2</v>
    </nc>
  </rcc>
  <rcc rId="11551" sId="1" numFmtId="4">
    <oc r="F287">
      <v>1.8839999999999999</v>
    </oc>
    <nc r="F287">
      <v>2.3730000000000002</v>
    </nc>
  </rcc>
  <rcc rId="11552" sId="1" numFmtId="4">
    <oc r="F294">
      <v>502.6</v>
    </oc>
    <nc r="F294">
      <v>1036.5999999999999</v>
    </nc>
  </rcc>
  <rcc rId="11553" sId="1" numFmtId="4">
    <oc r="F295">
      <v>151.83349000000001</v>
    </oc>
    <nc r="F295">
      <v>250.73348999999999</v>
    </nc>
  </rcc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54" sId="1" numFmtId="4">
    <oc r="F307">
      <v>13098.42419</v>
    </oc>
    <nc r="F307">
      <v>15681.804190000001</v>
    </nc>
  </rcc>
  <rcc rId="11555" sId="1" numFmtId="4">
    <oc r="F325">
      <v>4483</v>
    </oc>
    <nc r="F325">
      <v>4518</v>
    </nc>
  </rcc>
  <rcc rId="11556" sId="1" numFmtId="4">
    <oc r="F413">
      <v>35628.172789999997</v>
    </oc>
    <nc r="F413">
      <v>36541.061289999998</v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557" sId="1" ref="A417:XFD418" action="insertRow"/>
  <rfmt sheetId="1" sqref="A417" start="0" length="0">
    <dxf>
      <font>
        <i/>
        <name val="Times New Roman"/>
        <family val="1"/>
      </font>
    </dxf>
  </rfmt>
  <rcc rId="11558" sId="1" odxf="1" dxf="1">
    <nc r="B41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59" sId="1" odxf="1" dxf="1">
    <nc r="C417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417" start="0" length="0">
    <dxf>
      <font>
        <i/>
        <name val="Times New Roman"/>
        <family val="1"/>
      </font>
    </dxf>
  </rfmt>
  <rfmt sheetId="1" sqref="E417" start="0" length="0">
    <dxf>
      <font>
        <i/>
        <name val="Times New Roman"/>
        <family val="1"/>
      </font>
    </dxf>
  </rfmt>
  <rcc rId="11560" sId="1" odxf="1" dxf="1">
    <nc r="F417">
      <f>F418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61" sId="1">
    <nc r="A41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562" sId="1">
    <nc r="B418" t="inlineStr">
      <is>
        <t>07</t>
      </is>
    </nc>
  </rcc>
  <rcc rId="11563" sId="1">
    <nc r="C418" t="inlineStr">
      <is>
        <t>01</t>
      </is>
    </nc>
  </rcc>
  <rcc rId="11564" sId="1">
    <nc r="E418" t="inlineStr">
      <is>
        <t>611</t>
      </is>
    </nc>
  </rcc>
  <rcc rId="11565" sId="1">
    <nc r="D417" t="inlineStr">
      <is>
        <t>10101 S4760</t>
      </is>
    </nc>
  </rcc>
  <rcc rId="11566" sId="1">
    <nc r="D418" t="inlineStr">
      <is>
        <t>10101 S4760</t>
      </is>
    </nc>
  </rcc>
  <rcc rId="11567" sId="1" numFmtId="4">
    <nc r="F418">
      <v>586.1</v>
    </nc>
  </rcc>
  <rcc rId="11568" sId="1">
    <oc r="F405">
      <f>F406+F408+F412+F415+F410</f>
    </oc>
    <nc r="F405">
      <f>F406+F408+F412+F415+F410+F417</f>
    </nc>
  </rcc>
  <rcc rId="11569" sId="1" odxf="1" dxf="1">
    <nc r="A41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70" sId="1" numFmtId="4">
    <oc r="F433">
      <v>83024.494349999994</v>
    </oc>
    <nc r="F433">
      <v>84904.115229999996</v>
    </nc>
  </rcc>
  <rcc rId="11571" sId="1" numFmtId="4">
    <oc r="F442">
      <v>152494.6</v>
    </oc>
    <nc r="F442">
      <v>155159.76816000001</v>
    </nc>
  </rcc>
  <rcc rId="11572" sId="1" numFmtId="4">
    <oc r="F451">
      <v>374.37200000000001</v>
    </oc>
    <nc r="F451">
      <v>374.37311999999997</v>
    </nc>
  </rcc>
  <rfmt sheetId="1" sqref="F457:F458" start="0" length="2147483647">
    <dxf>
      <font>
        <i/>
      </font>
    </dxf>
  </rfmt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573" sId="1" numFmtId="4">
    <oc r="F464">
      <v>9434.1760900000008</v>
    </oc>
    <nc r="F464">
      <v>9334.1760900000008</v>
    </nc>
  </rcc>
  <rcc rId="11574" sId="1" numFmtId="4">
    <oc r="F477">
      <v>3971.1840000000002</v>
    </oc>
    <nc r="F477">
      <v>3978.0329999999999</v>
    </nc>
  </rcc>
  <rcc rId="11575" sId="1" numFmtId="4">
    <oc r="F478">
      <v>9268.62435</v>
    </oc>
    <nc r="F478">
      <v>9167.3243500000008</v>
    </nc>
  </rcc>
  <rcc rId="11576" sId="1" numFmtId="4">
    <oc r="F484">
      <v>10800</v>
    </oc>
    <nc r="F484">
      <v>9700</v>
    </nc>
  </rcc>
  <rcc rId="11577" sId="1" numFmtId="4">
    <oc r="F501">
      <v>1685.1095</v>
    </oc>
    <nc r="F501">
      <v>1885.1095</v>
    </nc>
  </rcc>
  <rrc rId="11578" sId="1" ref="A507:XFD508" action="insertRow"/>
  <rfmt sheetId="1" sqref="A507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1579" sId="1" odxf="1" dxf="1">
    <nc r="B5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80" sId="1" odxf="1" dxf="1">
    <nc r="C507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07" start="0" length="0">
    <dxf>
      <font>
        <i/>
        <name val="Times New Roman"/>
        <family val="1"/>
      </font>
    </dxf>
  </rfmt>
  <rfmt sheetId="1" sqref="E507" start="0" length="0">
    <dxf>
      <font>
        <i/>
        <name val="Times New Roman"/>
        <family val="1"/>
      </font>
    </dxf>
  </rfmt>
  <rcc rId="11581" sId="1" odxf="1" dxf="1">
    <nc r="F507">
      <f>F508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582" sId="1">
    <nc r="A508" t="inlineStr">
      <is>
        <t>Субсидии бюджетным учреждениям на иные цели</t>
      </is>
    </nc>
  </rcc>
  <rcc rId="11583" sId="1">
    <nc r="B508" t="inlineStr">
      <is>
        <t>07</t>
      </is>
    </nc>
  </rcc>
  <rcc rId="11584" sId="1">
    <nc r="C508" t="inlineStr">
      <is>
        <t>07</t>
      </is>
    </nc>
  </rcc>
  <rcc rId="11585" sId="1">
    <nc r="D507" t="inlineStr">
      <is>
        <t>09601 S4760</t>
      </is>
    </nc>
  </rcc>
  <rcc rId="11586" sId="1">
    <nc r="D508" t="inlineStr">
      <is>
        <t>09601 S4760</t>
      </is>
    </nc>
  </rcc>
  <rcc rId="11587" sId="1">
    <nc r="E508" t="inlineStr">
      <is>
        <t>621</t>
      </is>
    </nc>
  </rcc>
  <rcc rId="11588" sId="1" numFmtId="4">
    <nc r="F508">
      <v>391</v>
    </nc>
  </rcc>
  <rcc rId="11589" sId="1" odxf="1" dxf="1">
    <nc r="A507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1590" sId="1">
    <oc r="F499">
      <f>F500+F502+F505</f>
    </oc>
    <nc r="F499">
      <f>F500+F502+F505+F507</f>
    </nc>
  </rcc>
  <rcc rId="11591" sId="1" numFmtId="4">
    <oc r="F544">
      <v>4219.9586399999998</v>
    </oc>
    <nc r="F544">
      <v>5391.80098</v>
    </nc>
  </rcc>
  <rcc rId="11592" sId="1" numFmtId="4">
    <oc r="F551">
      <v>33686.4617</v>
    </oc>
    <nc r="F551">
      <v>34441.261700000003</v>
    </nc>
  </rcc>
  <rcc rId="11593" sId="1" numFmtId="4">
    <oc r="F552">
      <v>10151.681930000001</v>
    </oc>
    <nc r="F552">
      <v>10379.681930000001</v>
    </nc>
  </rcc>
  <rcc rId="11594" sId="1" numFmtId="4">
    <oc r="F553">
      <v>41.138300000000001</v>
    </oc>
    <nc r="F553">
      <v>131.13829999999999</v>
    </nc>
  </rcc>
  <rcc rId="11595" sId="1" numFmtId="4">
    <oc r="F554">
      <v>23.718070000000001</v>
    </oc>
    <nc r="F554">
      <v>50.91807</v>
    </nc>
  </rcc>
  <rrc rId="11596" sId="1" ref="A555:XFD557" action="insertRow"/>
  <rfmt sheetId="1" sqref="A555" start="0" length="0">
    <dxf>
      <font>
        <i/>
        <color indexed="8"/>
        <name val="Times New Roman"/>
        <family val="1"/>
      </font>
      <fill>
        <patternFill patternType="none"/>
      </fill>
      <alignment horizontal="general"/>
    </dxf>
  </rfmt>
  <rcc rId="11597" sId="1" odxf="1" dxf="1">
    <nc r="B55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598" sId="1" odxf="1" dxf="1">
    <nc r="C555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555" start="0" length="0">
    <dxf>
      <font>
        <i/>
        <name val="Times New Roman"/>
        <family val="1"/>
      </font>
    </dxf>
  </rfmt>
  <rfmt sheetId="1" sqref="E555" start="0" length="0">
    <dxf>
      <font>
        <i/>
        <name val="Times New Roman"/>
        <family val="1"/>
      </font>
    </dxf>
  </rfmt>
  <rfmt sheetId="1" sqref="F555" start="0" length="0">
    <dxf>
      <font>
        <i/>
        <name val="Times New Roman"/>
        <family val="1"/>
      </font>
    </dxf>
  </rfmt>
  <rcc rId="11599" sId="1" odxf="1" dxf="1">
    <nc r="A556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</ndxf>
  </rcc>
  <rcc rId="11600" sId="1">
    <nc r="B556" t="inlineStr">
      <is>
        <t>07</t>
      </is>
    </nc>
  </rcc>
  <rcc rId="11601" sId="1">
    <nc r="C556" t="inlineStr">
      <is>
        <t>09</t>
      </is>
    </nc>
  </rcc>
  <rcc rId="11602" sId="1">
    <nc r="E556" t="inlineStr">
      <is>
        <t>111</t>
      </is>
    </nc>
  </rcc>
  <rcc rId="11603" sId="1">
    <nc r="A557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11604" sId="1">
    <nc r="B557" t="inlineStr">
      <is>
        <t>07</t>
      </is>
    </nc>
  </rcc>
  <rcc rId="11605" sId="1">
    <nc r="C557" t="inlineStr">
      <is>
        <t>09</t>
      </is>
    </nc>
  </rcc>
  <rcc rId="11606" sId="1">
    <nc r="E557" t="inlineStr">
      <is>
        <t>119</t>
      </is>
    </nc>
  </rcc>
  <rcc rId="11607" sId="1">
    <nc r="D555" t="inlineStr">
      <is>
        <t>10501 S4760</t>
      </is>
    </nc>
  </rcc>
  <rcc rId="11608" sId="1">
    <nc r="D556" t="inlineStr">
      <is>
        <t>10501  S4760</t>
      </is>
    </nc>
  </rcc>
  <rcc rId="11609" sId="1">
    <nc r="D557" t="inlineStr">
      <is>
        <t>10501 S4760</t>
      </is>
    </nc>
  </rcc>
  <rcc rId="11610" sId="1" odxf="1" dxf="1">
    <nc r="A555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/>
    </ndxf>
  </rcc>
  <rcc rId="11611" sId="1" numFmtId="4">
    <nc r="F556">
      <v>170.6</v>
    </nc>
  </rcc>
  <rcc rId="11612" sId="1" numFmtId="4">
    <nc r="F557">
      <v>13.2</v>
    </nc>
  </rcc>
  <rcc rId="11613" sId="1">
    <nc r="F555">
      <f>SUM(F556:F557)</f>
    </nc>
  </rcc>
  <rcc rId="11614" sId="1">
    <oc r="F533">
      <f>F536+F539+F534+F550</f>
    </oc>
    <nc r="F533">
      <f>F536+F539+F534+F550+F555</f>
    </nc>
  </rcc>
  <rcc rId="11615" sId="1">
    <oc r="B559" t="inlineStr">
      <is>
        <t>08</t>
      </is>
    </oc>
    <nc r="B559" t="inlineStr">
      <is>
        <t>07</t>
      </is>
    </nc>
  </rcc>
  <rcc rId="11616" sId="1">
    <oc r="C559" t="inlineStr">
      <is>
        <t>01</t>
      </is>
    </oc>
    <nc r="C559" t="inlineStr">
      <is>
        <t>09</t>
      </is>
    </nc>
  </rcc>
  <rrc rId="11617" sId="1" ref="A569:XFD572" action="insertRow"/>
  <rm rId="11618" sheetId="1" source="A558:XFD561" destination="A569:XFD572" sourceSheetId="1">
    <rfmt sheetId="1" xfDxf="1" sqref="A569:XFD569" start="0" length="0">
      <dxf>
        <font>
          <name val="Times New Roman CYR"/>
          <family val="1"/>
        </font>
        <alignment wrapText="1"/>
      </dxf>
    </rfmt>
    <rfmt sheetId="1" xfDxf="1" sqref="A570:XFD570" start="0" length="0">
      <dxf>
        <font>
          <name val="Times New Roman CYR"/>
          <family val="1"/>
        </font>
        <alignment wrapText="1"/>
      </dxf>
    </rfmt>
    <rfmt sheetId="1" xfDxf="1" sqref="A571:XFD571" start="0" length="0">
      <dxf>
        <font>
          <name val="Times New Roman CYR"/>
          <family val="1"/>
        </font>
        <alignment wrapText="1"/>
      </dxf>
    </rfmt>
    <rfmt sheetId="1" xfDxf="1" sqref="A572:XFD572" start="0" length="0">
      <dxf>
        <font>
          <name val="Times New Roman CYR"/>
          <family val="1"/>
        </font>
        <alignment wrapText="1"/>
      </dxf>
    </rfmt>
    <rfmt sheetId="1" sqref="A56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9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9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0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0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0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0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1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1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5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2" start="0" length="0">
      <dxf>
        <font>
          <name val="Times New Roman CYR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2" start="0" length="0">
      <dxf>
        <font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1619" sId="1" ref="A558:XFD558" action="deleteRow">
    <rfmt sheetId="1" xfDxf="1" sqref="A558:XFD558" start="0" length="0">
      <dxf>
        <font>
          <name val="Times New Roman CYR"/>
          <family val="1"/>
        </font>
        <alignment wrapText="1"/>
      </dxf>
    </rfmt>
  </rrc>
  <rrc rId="11620" sId="1" ref="A558:XFD558" action="deleteRow">
    <rfmt sheetId="1" xfDxf="1" sqref="A558:XFD558" start="0" length="0">
      <dxf>
        <font>
          <name val="Times New Roman CYR"/>
          <family val="1"/>
        </font>
        <alignment wrapText="1"/>
      </dxf>
    </rfmt>
  </rrc>
  <rrc rId="11621" sId="1" ref="A558:XFD558" action="deleteRow">
    <rfmt sheetId="1" xfDxf="1" sqref="A558:XFD558" start="0" length="0">
      <dxf>
        <font>
          <name val="Times New Roman CYR"/>
          <family val="1"/>
        </font>
        <alignment wrapText="1"/>
      </dxf>
    </rfmt>
  </rrc>
  <rrc rId="11622" sId="1" ref="A558:XFD558" action="deleteRow">
    <rfmt sheetId="1" xfDxf="1" sqref="A558:XFD558" start="0" length="0">
      <dxf>
        <font>
          <name val="Times New Roman CYR"/>
          <family val="1"/>
        </font>
        <alignment wrapText="1"/>
      </dxf>
    </rfmt>
  </rrc>
  <rcc rId="11623" sId="1" numFmtId="4">
    <oc r="F601">
      <v>7029.15</v>
    </oc>
    <nc r="F601">
      <v>7529.15</v>
    </nc>
  </rcc>
  <rcc rId="11624" sId="1" numFmtId="4">
    <oc r="F612">
      <v>1900</v>
    </oc>
    <nc r="F612">
      <v>2900</v>
    </nc>
  </rcc>
  <rcc rId="11625" sId="1" numFmtId="4">
    <oc r="F616">
      <v>378.75</v>
    </oc>
    <nc r="F616">
      <v>478.75</v>
    </nc>
  </rcc>
  <rcc rId="11626" sId="1" numFmtId="4">
    <oc r="F658">
      <v>3269.41102</v>
    </oc>
    <nc r="F658">
      <v>4231.3110200000001</v>
    </nc>
  </rcc>
  <rcv guid="{519080D0-14D4-455C-B695-47327DBB8058}" action="delete"/>
  <rdn rId="0" localSheetId="1" customView="1" name="Z_519080D0_14D4_455C_B695_47327DBB8058_.wvu.PrintArea" hidden="1" oldHidden="1">
    <formula>функцион.структура!$A$5:$F$813</formula>
    <oldFormula>функцион.структура!$A$5:$F$813</oldFormula>
  </rdn>
  <rdn rId="0" localSheetId="1" customView="1" name="Z_519080D0_14D4_455C_B695_47327DBB8058_.wvu.FilterData" hidden="1" oldHidden="1">
    <formula>функцион.структура!$A$17:$F$820</formula>
    <oldFormula>функцион.структура!$A$17:$F$820</oldFormula>
  </rdn>
  <rcv guid="{519080D0-14D4-455C-B695-47327DBB8058}" action="add"/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27" sId="1" numFmtId="4">
    <oc r="F394">
      <v>105.6</v>
    </oc>
    <nc r="F394"/>
  </rcc>
  <rrc rId="9428" sId="1" ref="A391:XFD391" action="deleteRow">
    <undo index="65535" exp="ref" v="1" dr="F391" r="F378" sId="1"/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Подпрограмма «Семья и дети»</t>
        </is>
      </nc>
      <ndxf>
        <font>
          <b/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10600 00000</t>
        </is>
      </nc>
      <n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b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b/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29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Основное мероприятие "Поддержка талантливых и одаренных детей"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0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Расходы на проведение мероприятий  для детей и молодежи</t>
        </is>
      </nc>
      <ndxf>
        <font>
          <i/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E39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F391">
        <f>F392</f>
      </nc>
      <ndxf>
        <font>
          <i/>
          <name val="Times New Roman"/>
          <family val="1"/>
        </font>
        <numFmt numFmtId="165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431" sId="1" ref="A391:XFD391" action="deleteRow">
    <rfmt sheetId="1" xfDxf="1" sqref="A391:XFD391" start="0" length="0">
      <dxf>
        <font>
          <name val="Times New Roman CYR"/>
          <family val="1"/>
        </font>
        <alignment wrapText="1"/>
      </dxf>
    </rfmt>
    <rcc rId="0" sId="1" dxf="1">
      <nc r="A391" t="inlineStr">
        <is>
          <t>Субсидии автономным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39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391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391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391" t="inlineStr">
        <is>
          <t>622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F391" start="0" length="0">
      <dxf>
        <font>
          <name val="Times New Roman"/>
          <family val="1"/>
        </font>
        <numFmt numFmtId="165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9432" sId="1">
    <oc r="F378">
      <f>F379+#REF!</f>
    </oc>
    <nc r="F378">
      <f>F379</f>
    </nc>
  </rcc>
  <rcc rId="9433" sId="1" numFmtId="4">
    <oc r="F145">
      <v>432.50844000000001</v>
    </oc>
    <nc r="F145">
      <f>432.50844+105.6</f>
    </nc>
  </rcc>
  <rfmt sheetId="1" sqref="F396">
    <dxf>
      <fill>
        <patternFill>
          <bgColor theme="0"/>
        </patternFill>
      </fill>
    </dxf>
  </rfmt>
  <rfmt sheetId="1" sqref="F402">
    <dxf>
      <fill>
        <patternFill>
          <bgColor theme="0"/>
        </patternFill>
      </fill>
    </dxf>
  </rfmt>
  <rrc rId="9434" sId="1" ref="A407:XFD408" action="insertRow"/>
  <rfmt sheetId="1" sqref="A407" start="0" length="0">
    <dxf>
      <font>
        <i/>
        <name val="Times New Roman"/>
        <family val="1"/>
      </font>
      <alignment vertical="center"/>
    </dxf>
  </rfmt>
  <rfmt sheetId="1" sqref="B407" start="0" length="0">
    <dxf>
      <font>
        <i/>
        <name val="Times New Roman"/>
        <family val="1"/>
      </font>
    </dxf>
  </rfmt>
  <rfmt sheetId="1" sqref="C407" start="0" length="0">
    <dxf>
      <font>
        <i/>
        <name val="Times New Roman"/>
        <family val="1"/>
      </font>
    </dxf>
  </rfmt>
  <rfmt sheetId="1" sqref="D407" start="0" length="0">
    <dxf>
      <font>
        <i/>
        <name val="Times New Roman"/>
        <family val="1"/>
      </font>
    </dxf>
  </rfmt>
  <rfmt sheetId="1" sqref="E407" start="0" length="0">
    <dxf>
      <font>
        <i/>
        <name val="Times New Roman"/>
        <family val="1"/>
      </font>
    </dxf>
  </rfmt>
  <rfmt sheetId="1" sqref="F407" start="0" length="0">
    <dxf>
      <font>
        <i/>
        <name val="Times New Roman"/>
        <family val="1"/>
      </font>
    </dxf>
  </rfmt>
  <rfmt sheetId="1" sqref="G407" start="0" length="0">
    <dxf>
      <font>
        <i/>
        <name val="Times New Roman CYR"/>
        <family val="1"/>
      </font>
    </dxf>
  </rfmt>
  <rfmt sheetId="1" sqref="H407" start="0" length="0">
    <dxf>
      <font>
        <i/>
        <name val="Times New Roman CYR"/>
        <family val="1"/>
      </font>
    </dxf>
  </rfmt>
  <rfmt sheetId="1" sqref="I407" start="0" length="0">
    <dxf>
      <font>
        <i/>
        <name val="Times New Roman CYR"/>
        <family val="1"/>
      </font>
    </dxf>
  </rfmt>
  <rfmt sheetId="1" sqref="J407" start="0" length="0">
    <dxf>
      <font>
        <i/>
        <name val="Times New Roman CYR"/>
        <family val="1"/>
      </font>
    </dxf>
  </rfmt>
  <rfmt sheetId="1" sqref="K407" start="0" length="0">
    <dxf>
      <font>
        <i/>
        <name val="Times New Roman CYR"/>
        <family val="1"/>
      </font>
    </dxf>
  </rfmt>
  <rfmt sheetId="1" sqref="L407" start="0" length="0">
    <dxf>
      <font>
        <i/>
        <name val="Times New Roman CYR"/>
        <family val="1"/>
      </font>
    </dxf>
  </rfmt>
  <rfmt sheetId="1" sqref="M407" start="0" length="0">
    <dxf>
      <font>
        <i/>
        <name val="Times New Roman CYR"/>
        <family val="1"/>
      </font>
    </dxf>
  </rfmt>
  <rfmt sheetId="1" sqref="N407" start="0" length="0">
    <dxf>
      <font>
        <i/>
        <name val="Times New Roman CYR"/>
        <family val="1"/>
      </font>
    </dxf>
  </rfmt>
  <rfmt sheetId="1" sqref="O407" start="0" length="0">
    <dxf>
      <font>
        <i/>
        <name val="Times New Roman CYR"/>
        <family val="1"/>
      </font>
    </dxf>
  </rfmt>
  <rfmt sheetId="1" sqref="P407" start="0" length="0">
    <dxf>
      <font>
        <i/>
        <name val="Times New Roman CYR"/>
        <family val="1"/>
      </font>
    </dxf>
  </rfmt>
  <rfmt sheetId="1" sqref="A407:XFD407" start="0" length="0">
    <dxf>
      <font>
        <i/>
        <name val="Times New Roman CYR"/>
        <family val="1"/>
      </font>
    </dxf>
  </rfmt>
  <rcc rId="9435" sId="1">
    <nc r="A407" t="inlineStr">
      <is>
        <t>Реализация программы комплексного развития молодежной политики в регионах Российской Федерации "Регион для молодых"</t>
      </is>
    </nc>
  </rcc>
  <rcc rId="9436" sId="1" odxf="1" dxf="1">
    <nc r="A408" t="inlineStr">
      <is>
        <t>Субсидии автономным учреждениям на иные цели</t>
      </is>
    </nc>
    <ndxf>
      <alignment vertical="center"/>
    </ndxf>
  </rcc>
  <rcc rId="9437" sId="1">
    <nc r="B407" t="inlineStr">
      <is>
        <t>07</t>
      </is>
    </nc>
  </rcc>
  <rcc rId="9438" sId="1">
    <nc r="C407" t="inlineStr">
      <is>
        <t>07</t>
      </is>
    </nc>
  </rcc>
  <rcc rId="9439" sId="1">
    <nc r="D407" t="inlineStr">
      <is>
        <t>09601 L1160</t>
      </is>
    </nc>
  </rcc>
  <rcc rId="9440" sId="1" odxf="1" dxf="1">
    <nc r="F407">
      <f>F408</f>
    </nc>
    <ndxf>
      <fill>
        <patternFill patternType="none">
          <bgColor indexed="65"/>
        </patternFill>
      </fill>
    </ndxf>
  </rcc>
  <rcc rId="9441" sId="1">
    <nc r="B408" t="inlineStr">
      <is>
        <t>07</t>
      </is>
    </nc>
  </rcc>
  <rcc rId="9442" sId="1">
    <nc r="C408" t="inlineStr">
      <is>
        <t>07</t>
      </is>
    </nc>
  </rcc>
  <rcc rId="9443" sId="1">
    <nc r="D408" t="inlineStr">
      <is>
        <t>09601 L1160</t>
      </is>
    </nc>
  </rcc>
  <rcc rId="9444" sId="1">
    <nc r="E408" t="inlineStr">
      <is>
        <t>622</t>
      </is>
    </nc>
  </rcc>
  <rcc rId="9445" sId="1" numFmtId="4">
    <nc r="F408">
      <f>10645.5+3627</f>
    </nc>
  </rcc>
  <rcc rId="9446" sId="1">
    <oc r="F404">
      <f>F405</f>
    </oc>
    <nc r="F404">
      <f>F405+F407</f>
    </nc>
  </rcc>
  <rcc rId="9447" sId="1" numFmtId="4">
    <oc r="F413">
      <v>5352.5</v>
    </oc>
    <nc r="F413">
      <v>4940.8771399999996</v>
    </nc>
  </rcc>
  <rcc rId="9448" sId="1" numFmtId="4">
    <oc r="F415">
      <v>5645.9</v>
    </oc>
    <nc r="F415">
      <v>5645.8528500000002</v>
    </nc>
  </rcc>
  <rfmt sheetId="1" sqref="F413:F414">
    <dxf>
      <fill>
        <patternFill>
          <bgColor theme="0"/>
        </patternFill>
      </fill>
    </dxf>
  </rfmt>
  <rcc rId="9449" sId="1" numFmtId="4">
    <oc r="F417">
      <v>65.099999999999994</v>
    </oc>
    <nc r="F417">
      <v>56.912999999999997</v>
    </nc>
  </rcc>
  <rcc rId="9450" sId="1" numFmtId="4">
    <oc r="F418">
      <v>19.600000000000001</v>
    </oc>
    <nc r="F418">
      <v>17.187000000000001</v>
    </nc>
  </rcc>
  <rcc rId="9451" sId="1" numFmtId="4">
    <oc r="F424">
      <v>61.674999999999997</v>
    </oc>
    <nc r="F424">
      <v>65.045000000000002</v>
    </nc>
  </rcc>
  <rcc rId="9452" sId="1" numFmtId="4">
    <oc r="F425">
      <v>18.625</v>
    </oc>
    <nc r="F425">
      <v>19.642790000000002</v>
    </nc>
  </rcc>
  <rfmt sheetId="1" sqref="F416:F423">
    <dxf>
      <fill>
        <patternFill>
          <bgColor theme="0"/>
        </patternFill>
      </fill>
    </dxf>
  </rfmt>
  <rfmt sheetId="1" sqref="F429">
    <dxf>
      <fill>
        <patternFill>
          <bgColor theme="0"/>
        </patternFill>
      </fill>
    </dxf>
  </rfmt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29" sId="1" numFmtId="4">
    <oc r="F677">
      <v>5328.92508</v>
    </oc>
    <nc r="F677">
      <v>5989.9209600000004</v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30" sId="1" numFmtId="4">
    <oc r="F727">
      <v>704.95141000000001</v>
    </oc>
    <nc r="F727">
      <v>1726.39141</v>
    </nc>
  </rcc>
  <rcc rId="11631" sId="1" numFmtId="4">
    <oc r="F728">
      <v>595.70000000000005</v>
    </oc>
    <nc r="F728">
      <v>674.26</v>
    </nc>
  </rcc>
  <rcc rId="11632" sId="1" numFmtId="4">
    <oc r="F732">
      <v>2827.82089</v>
    </oc>
    <nc r="F732">
      <v>3113.1208900000001</v>
    </nc>
  </rcc>
  <rcc rId="11633" sId="1" numFmtId="4">
    <oc r="F733">
      <v>853.97910999999999</v>
    </oc>
    <nc r="F733">
      <v>940.17911000000004</v>
    </nc>
  </rcc>
  <rcc rId="11634" sId="1" numFmtId="4">
    <oc r="F736">
      <v>20</v>
    </oc>
    <nc r="F736">
      <v>30</v>
    </nc>
  </rcc>
  <rcc rId="11635" sId="1" numFmtId="4">
    <oc r="F751">
      <v>12500</v>
    </oc>
    <nc r="F751">
      <v>13370.8</v>
    </nc>
  </rcc>
  <rfmt sheetId="1" sqref="F769" start="0" length="2147483647">
    <dxf>
      <font>
        <i/>
      </font>
    </dxf>
  </rfmt>
  <rcc rId="11636" sId="1" numFmtId="4">
    <oc r="F770">
      <v>690</v>
    </oc>
    <nc r="F770">
      <v>1486</v>
    </nc>
  </rcc>
  <rcc rId="11637" sId="1" numFmtId="4">
    <oc r="F771">
      <v>140</v>
    </oc>
    <nc r="F771">
      <v>380.4</v>
    </nc>
  </rcc>
  <rcc rId="11638" sId="1" numFmtId="4">
    <oc r="F799">
      <v>32654.13121</v>
    </oc>
    <nc r="F799">
      <v>40154.13121</v>
    </nc>
  </rcc>
  <rrc rId="11639" sId="1" ref="A800:XFD801" action="insertRow"/>
  <rfmt sheetId="1" sqref="A800" start="0" length="0">
    <dxf>
      <font>
        <i/>
        <name val="Times New Roman"/>
        <family val="1"/>
      </font>
    </dxf>
  </rfmt>
  <rcc rId="11640" sId="1" odxf="1" dxf="1">
    <nc r="B800" t="inlineStr">
      <is>
        <t>14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1" sId="1" odxf="1" dxf="1">
    <nc r="C800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D800" start="0" length="0">
    <dxf>
      <font>
        <i/>
        <name val="Times New Roman"/>
        <family val="1"/>
      </font>
    </dxf>
  </rfmt>
  <rfmt sheetId="1" sqref="E800" start="0" length="0">
    <dxf>
      <font>
        <i/>
        <name val="Times New Roman"/>
        <family val="1"/>
      </font>
    </dxf>
  </rfmt>
  <rcc rId="11642" sId="1" odxf="1" dxf="1">
    <nc r="F800">
      <f>F801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643" sId="1">
    <nc r="A801" t="inlineStr">
      <is>
        <t>Иные межбюджетные трансферты</t>
      </is>
    </nc>
  </rcc>
  <rcc rId="11644" sId="1">
    <nc r="B801" t="inlineStr">
      <is>
        <t>14</t>
      </is>
    </nc>
  </rcc>
  <rcc rId="11645" sId="1">
    <nc r="C801" t="inlineStr">
      <is>
        <t>03</t>
      </is>
    </nc>
  </rcc>
  <rcc rId="11646" sId="1">
    <nc r="E801" t="inlineStr">
      <is>
        <t>540</t>
      </is>
    </nc>
  </rcc>
  <rcc rId="11647" sId="1">
    <nc r="D800" t="inlineStr">
      <is>
        <t>02201 S4760</t>
      </is>
    </nc>
  </rcc>
  <rcc rId="11648" sId="1">
    <nc r="D801" t="inlineStr">
      <is>
        <t>02201 S4760</t>
      </is>
    </nc>
  </rcc>
  <rcc rId="11649" sId="1" numFmtId="4">
    <nc r="F801">
      <v>3200</v>
    </nc>
  </rcc>
  <rcc rId="11650" sId="1">
    <oc r="F797">
      <f>F798+F825</f>
    </oc>
    <nc r="F797">
      <f>F798+F800</f>
    </nc>
  </rcc>
  <rcc rId="11651" sId="1" odxf="1" dxf="1">
    <nc r="A800" t="inlineStr">
      <is>
        <t>Иные межбюджетные трансферты бюджетам муниципальных районов (городских округов) на финансовое обеспечение социально значимых и первоочередных расходов местных бюджетов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11652" sId="1" numFmtId="4">
    <oc r="F818">
      <v>2524414.0329300002</v>
    </oc>
    <nc r="F818">
      <v>2564925.5087700002</v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53" sId="1" numFmtId="4">
    <oc r="F221">
      <v>2456.0804400000002</v>
    </oc>
    <nc r="F221">
      <v>2456.0517500000001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54" sId="1">
    <oc r="B400" t="inlineStr">
      <is>
        <t>05</t>
      </is>
    </oc>
    <nc r="B400" t="inlineStr">
      <is>
        <t>06</t>
      </is>
    </nc>
  </rcc>
  <rcc rId="11655" sId="1">
    <oc r="C400" t="inlineStr">
      <is>
        <t>02</t>
      </is>
    </oc>
    <nc r="C400" t="inlineStr">
      <is>
        <t>05</t>
      </is>
    </nc>
  </rcc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57" sId="1" numFmtId="4">
    <oc r="F31">
      <v>1105.8</v>
    </oc>
    <nc r="F31">
      <v>1064.3579</v>
    </nc>
  </rcc>
  <rcc rId="11658" sId="1" numFmtId="4">
    <oc r="F32">
      <v>277.8</v>
    </oc>
    <nc r="F32">
      <v>272.06405000000001</v>
    </nc>
  </rcc>
  <rcc rId="11659" sId="1" numFmtId="4">
    <oc r="F69">
      <v>1338.9</v>
    </oc>
    <nc r="F69">
      <v>1334.9</v>
    </nc>
  </rcc>
  <rcc rId="11660" sId="1" numFmtId="4">
    <oc r="F83">
      <v>7979.8661099999999</v>
    </oc>
    <nc r="F83">
      <v>7786.7635700000001</v>
    </nc>
  </rcc>
  <rcc rId="11661" sId="1" numFmtId="4">
    <oc r="F85">
      <v>2314.7146400000001</v>
    </oc>
    <nc r="F85">
      <v>2337.1214199999999</v>
    </nc>
  </rcc>
  <rcc rId="11662" sId="1" numFmtId="4">
    <oc r="F86">
      <v>1126.8879999999999</v>
    </oc>
    <nc r="F86">
      <v>1080.1880000000001</v>
    </nc>
  </rcc>
  <rcc rId="11663" sId="1" numFmtId="4">
    <oc r="F87">
      <v>365.80970000000002</v>
    </oc>
    <nc r="F87">
      <v>330.19369999999998</v>
    </nc>
  </rcc>
  <rcc rId="11664" sId="1" numFmtId="4">
    <oc r="F90">
      <v>3472.8873699999999</v>
    </oc>
    <nc r="F90">
      <v>4710.3273799999997</v>
    </nc>
  </rcc>
  <rcc rId="11665" sId="1" numFmtId="4">
    <oc r="F91">
      <v>2858.5626299999999</v>
    </oc>
    <nc r="F91">
      <v>1440.88456</v>
    </nc>
  </rcc>
  <rcc rId="11666" sId="1" numFmtId="4">
    <oc r="F92">
      <v>466.11200000000002</v>
    </oc>
    <nc r="F92">
      <v>867.62800000000004</v>
    </nc>
  </rcc>
  <rcc rId="11667" sId="1" numFmtId="4">
    <oc r="F93">
      <v>96.600999999999999</v>
    </oc>
    <nc r="F93">
      <v>132.21700000000001</v>
    </nc>
  </rcc>
  <rcc rId="11668" sId="1" numFmtId="4">
    <oc r="F102">
      <v>132</v>
    </oc>
    <nc r="F102">
      <v>122</v>
    </nc>
  </rcc>
  <rcc rId="11669" sId="1" numFmtId="4">
    <oc r="F132">
      <v>1148.9229800000001</v>
    </oc>
    <nc r="F132">
      <v>1160.8572999999999</v>
    </nc>
  </rcc>
  <rcc rId="11670" sId="1" numFmtId="4">
    <oc r="F183">
      <v>594.17915000000005</v>
    </oc>
    <nc r="F183">
      <v>2807.8960699999998</v>
    </nc>
  </rcc>
  <rcc rId="11671" sId="1" numFmtId="4">
    <oc r="F202">
      <v>1080.1849999999999</v>
    </oc>
    <nc r="F202">
      <v>1178.9839999999999</v>
    </nc>
  </rcc>
  <rcc rId="11672" sId="1" numFmtId="4">
    <oc r="F203">
      <v>14810.468049999999</v>
    </oc>
    <nc r="F203">
      <v>14994.069949999999</v>
    </nc>
  </rcc>
  <rcc rId="11673" sId="1" numFmtId="4">
    <oc r="F209">
      <v>318</v>
    </oc>
    <nc r="F209">
      <v>328</v>
    </nc>
  </rcc>
  <rcc rId="11674" sId="1" numFmtId="4">
    <oc r="F220">
      <v>9758.0804399999997</v>
    </oc>
    <nc r="F220">
      <v>9803.5225399999999</v>
    </nc>
  </rcc>
  <rcc rId="11675" sId="1" numFmtId="4">
    <oc r="F221">
      <v>2456.0517500000001</v>
    </oc>
    <nc r="F221">
      <v>2461.7876999999999</v>
    </nc>
  </rcc>
  <rcc rId="11676" sId="1" numFmtId="4">
    <oc r="F316">
      <v>169595.399</v>
    </oc>
    <nc r="F316">
      <v>157445.81299999999</v>
    </nc>
  </rcc>
  <rrc rId="11677" sId="1" ref="A317:XFD319" action="insertRow"/>
  <rfmt sheetId="1" sqref="A317" start="0" length="0">
    <dxf>
      <font>
        <color indexed="8"/>
        <name val="Times New Roman"/>
        <family val="1"/>
      </font>
      <fill>
        <patternFill patternType="none"/>
      </fill>
    </dxf>
  </rfmt>
  <rfmt sheetId="1" sqref="A318" start="0" length="0">
    <dxf>
      <font>
        <i/>
        <color indexed="8"/>
        <name val="Times New Roman"/>
        <family val="1"/>
      </font>
      <fill>
        <patternFill>
          <bgColor theme="0"/>
        </patternFill>
      </fill>
    </dxf>
  </rfmt>
  <rfmt sheetId="1" sqref="B318" start="0" length="0">
    <dxf>
      <font>
        <i/>
        <name val="Times New Roman"/>
        <family val="1"/>
      </font>
    </dxf>
  </rfmt>
  <rfmt sheetId="1" sqref="C318" start="0" length="0">
    <dxf>
      <font>
        <i/>
        <name val="Times New Roman"/>
        <family val="1"/>
      </font>
    </dxf>
  </rfmt>
  <rfmt sheetId="1" sqref="D318" start="0" length="0">
    <dxf>
      <font>
        <i/>
        <name val="Times New Roman"/>
        <family val="1"/>
      </font>
    </dxf>
  </rfmt>
  <rfmt sheetId="1" sqref="E318" start="0" length="0">
    <dxf>
      <font>
        <i/>
        <name val="Times New Roman"/>
        <family val="1"/>
      </font>
    </dxf>
  </rfmt>
  <rfmt sheetId="1" sqref="F318" start="0" length="0">
    <dxf>
      <font>
        <i/>
        <name val="Times New Roman"/>
        <family val="1"/>
      </font>
    </dxf>
  </rfmt>
  <rcc rId="11678" sId="1" odxf="1" dxf="1">
    <nc r="A317" t="inlineStr">
      <is>
        <t>Непрограммные расходы</t>
      </is>
    </nc>
    <ndxf>
      <font>
        <b/>
        <name val="Times New Roman"/>
        <family val="1"/>
      </font>
      <alignment horizontal="general" vertical="top"/>
    </ndxf>
  </rcc>
  <rcc rId="11679" sId="1" odxf="1" dxf="1">
    <nc r="A318" t="inlineStr">
      <is>
        <t>Прочие мероприятия , связанные с выполнением обязательств ОМСУ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1680" sId="1" odxf="1" dxf="1">
    <nc r="A319" t="inlineStr">
      <is>
        <t>Иные межбюджетные трансферты</t>
      </is>
    </nc>
    <ndxf>
      <font>
        <color indexed="8"/>
        <name val="Times New Roman"/>
        <family val="1"/>
      </font>
      <fill>
        <patternFill patternType="none"/>
      </fill>
    </ndxf>
  </rcc>
  <rcc rId="11681" sId="1" odxf="1" dxf="1">
    <nc r="B317" t="inlineStr">
      <is>
        <t>04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11682" sId="1" odxf="1" dxf="1">
    <nc r="C317" t="inlineStr">
      <is>
        <t>09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cc rId="11683" sId="1" odxf="1" dxf="1">
    <nc r="D317" t="inlineStr">
      <is>
        <t>99900 00000</t>
      </is>
    </nc>
    <ndxf>
      <font>
        <b/>
        <name val="Times New Roman"/>
        <family val="1"/>
      </font>
      <fill>
        <patternFill patternType="none">
          <bgColor indexed="65"/>
        </patternFill>
      </fill>
    </ndxf>
  </rcc>
  <rfmt sheetId="1" sqref="E317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1684" sId="1" odxf="1" dxf="1" numFmtId="4">
    <nc r="F317">
      <f>F318</f>
    </nc>
    <ndxf>
      <font>
        <b/>
        <name val="Times New Roman"/>
        <family val="1"/>
      </font>
    </ndxf>
  </rcc>
  <rcc rId="11685" sId="1" odxf="1" dxf="1">
    <nc r="B318" t="inlineStr">
      <is>
        <t>04</t>
      </is>
    </nc>
    <ndxf>
      <fill>
        <patternFill patternType="none">
          <bgColor indexed="65"/>
        </patternFill>
      </fill>
    </ndxf>
  </rcc>
  <rcc rId="11686" sId="1" odxf="1" dxf="1">
    <nc r="C318" t="inlineStr">
      <is>
        <t>09</t>
      </is>
    </nc>
    <ndxf>
      <fill>
        <patternFill patternType="none">
          <bgColor indexed="65"/>
        </patternFill>
      </fill>
    </ndxf>
  </rcc>
  <rcc rId="11687" sId="1" odxf="1" dxf="1">
    <nc r="D318" t="inlineStr">
      <is>
        <t>99900 82900</t>
      </is>
    </nc>
    <ndxf>
      <fill>
        <patternFill patternType="none">
          <bgColor indexed="65"/>
        </patternFill>
      </fill>
    </ndxf>
  </rcc>
  <rfmt sheetId="1" sqref="E318" start="0" length="0">
    <dxf>
      <font>
        <b/>
        <name val="Times New Roman"/>
        <family val="1"/>
      </font>
      <fill>
        <patternFill patternType="none">
          <bgColor indexed="65"/>
        </patternFill>
      </fill>
    </dxf>
  </rfmt>
  <rcc rId="11688" sId="1">
    <nc r="F318">
      <f>F319</f>
    </nc>
  </rcc>
  <rcc rId="11689" sId="1" odxf="1" dxf="1">
    <nc r="B319" t="inlineStr">
      <is>
        <t>04</t>
      </is>
    </nc>
    <ndxf>
      <fill>
        <patternFill patternType="none">
          <bgColor indexed="65"/>
        </patternFill>
      </fill>
    </ndxf>
  </rcc>
  <rcc rId="11690" sId="1" odxf="1" dxf="1">
    <nc r="C319" t="inlineStr">
      <is>
        <t>09</t>
      </is>
    </nc>
    <ndxf>
      <fill>
        <patternFill patternType="none">
          <bgColor indexed="65"/>
        </patternFill>
      </fill>
    </ndxf>
  </rcc>
  <rcc rId="11691" sId="1" odxf="1" dxf="1">
    <nc r="D319" t="inlineStr">
      <is>
        <t>99900 82900</t>
      </is>
    </nc>
    <ndxf>
      <fill>
        <patternFill patternType="none">
          <bgColor indexed="65"/>
        </patternFill>
      </fill>
    </ndxf>
  </rcc>
  <rcc rId="11692" sId="1" odxf="1" dxf="1">
    <nc r="E319" t="inlineStr">
      <is>
        <t>540</t>
      </is>
    </nc>
    <ndxf>
      <fill>
        <patternFill patternType="none">
          <bgColor indexed="65"/>
        </patternFill>
      </fill>
    </ndxf>
  </rcc>
  <rcc rId="11693" sId="1" numFmtId="4">
    <nc r="F319">
      <v>6000</v>
    </nc>
  </rcc>
  <rcc rId="11694" sId="1">
    <oc r="F300">
      <f>F301+F311</f>
    </oc>
    <nc r="F300">
      <f>F301+F311+F317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695" sId="1" numFmtId="4">
    <oc r="F328">
      <v>4518</v>
    </oc>
    <nc r="F328">
      <v>4818</v>
    </nc>
  </rcc>
  <rcc rId="11696" sId="1" numFmtId="4">
    <oc r="F383">
      <v>13800.6417</v>
    </oc>
    <nc r="F383">
      <v>11235.25268</v>
    </nc>
  </rcc>
  <rrc rId="11697" sId="1" ref="A385:XFD385" action="insertRow"/>
  <rcc rId="11698" sId="1">
    <nc r="B385" t="inlineStr">
      <is>
        <t>05</t>
      </is>
    </nc>
  </rcc>
  <rcc rId="11699" sId="1">
    <nc r="C385" t="inlineStr">
      <is>
        <t>03</t>
      </is>
    </nc>
  </rcc>
  <rcc rId="11700" sId="1">
    <nc r="D385" t="inlineStr">
      <is>
        <t>160F2 55550</t>
      </is>
    </nc>
  </rcc>
  <rcc rId="11701" sId="1">
    <nc r="E385" t="inlineStr">
      <is>
        <t>622</t>
      </is>
    </nc>
  </rcc>
  <rcc rId="11702" sId="1" odxf="1" dxf="1">
    <nc r="A385" t="inlineStr">
      <is>
        <t>Субсидии автономным учреждениям на иные цели</t>
      </is>
    </nc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1703" sId="1" numFmtId="4">
    <nc r="F385">
      <v>2565.3890200000001</v>
    </nc>
  </rcc>
  <rcc rId="11704" sId="1">
    <oc r="F382">
      <f>SUM(F383:F384)</f>
    </oc>
    <nc r="F382">
      <f>SUM(F383:F385)</f>
    </nc>
  </rcc>
  <rcc rId="11705" sId="1" numFmtId="4">
    <oc r="F425">
      <v>3254.14147</v>
    </oc>
    <nc r="F425">
      <v>3643.4354600000001</v>
    </nc>
  </rcc>
  <rcc rId="11706" sId="1" numFmtId="4">
    <oc r="F437">
      <v>84904.115229999996</v>
    </oc>
    <nc r="F437">
      <v>84875.495209999994</v>
    </nc>
  </rcc>
  <rcc rId="11707" sId="1" numFmtId="4">
    <oc r="F458">
      <v>4554.7272800000001</v>
    </oc>
    <nc r="F458">
      <v>4165.4335499999997</v>
    </nc>
  </rcc>
  <rcc rId="11708" sId="1" numFmtId="4">
    <oc r="F481">
      <v>3978.0329999999999</v>
    </oc>
    <nc r="F481">
      <v>3848.0329999999999</v>
    </nc>
  </rcc>
  <rfmt sheetId="1" sqref="F468" start="0" length="0">
    <dxf>
      <fill>
        <patternFill patternType="none">
          <bgColor indexed="65"/>
        </patternFill>
      </fill>
    </dxf>
  </rfmt>
  <rcc rId="11709" sId="1" numFmtId="4">
    <oc r="F547">
      <v>1452.1466800000001</v>
    </oc>
    <nc r="F547">
      <v>1610.76668</v>
    </nc>
  </rcc>
  <rcc rId="11710" sId="1" numFmtId="4">
    <oc r="F605">
      <v>7529.15</v>
    </oc>
    <nc r="F605">
      <v>7818.25</v>
    </nc>
  </rcc>
  <rcc rId="11711" sId="1" numFmtId="4">
    <oc r="F818">
      <v>2429.74244</v>
    </oc>
    <nc r="F818">
      <v>2429.7422000000001</v>
    </nc>
  </rcc>
  <rcc rId="11712" sId="1" numFmtId="4">
    <oc r="F822">
      <v>2564925.5087700002</v>
    </oc>
    <nc r="F822">
      <v>2561575.9227700001</v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13" sId="1" numFmtId="4">
    <oc r="F132">
      <v>1160.8572999999999</v>
    </oc>
    <nc r="F132">
      <v>1148.9229800000001</v>
    </nc>
  </rcc>
  <rcc rId="11714" sId="1" numFmtId="4">
    <oc r="F605">
      <v>7818.25</v>
    </oc>
    <nc r="F605">
      <v>7529.15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15" sId="1" numFmtId="4">
    <oc r="F68">
      <v>5264.4</v>
    </oc>
    <nc r="F68">
      <v>5298.5</v>
    </nc>
  </rcc>
  <rcc rId="11716" sId="1" numFmtId="4">
    <oc r="F69">
      <v>1334.9</v>
    </oc>
    <nc r="F69">
      <v>1345.1262899999999</v>
    </nc>
  </rcc>
  <rcc rId="11717" sId="1" numFmtId="4">
    <oc r="F183">
      <v>2807.8960699999998</v>
    </oc>
    <nc r="F183">
      <v>2679.3281400000001</v>
    </nc>
  </rcc>
  <rcc rId="11718" sId="1" numFmtId="4">
    <oc r="F184">
      <v>135.73599999999999</v>
    </oc>
    <nc r="F184">
      <v>147.46288000000001</v>
    </nc>
  </rcc>
  <rcc rId="11719" sId="1" numFmtId="4">
    <oc r="F186">
      <v>1886.16074</v>
    </oc>
    <nc r="F186">
      <v>1887.4755</v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20" sId="1" odxf="1" dxf="1" numFmtId="4">
    <oc r="F59">
      <v>8301.1741700000002</v>
    </oc>
    <nc r="F59">
      <v>7243.0509400000001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721" sId="1" odxf="1" dxf="1" numFmtId="4">
    <oc r="F60">
      <v>2448.2574599999998</v>
    </oc>
    <nc r="F60">
      <v>73.200800000000001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722" sId="1" odxf="1" dxf="1" numFmtId="4">
    <oc r="F61">
      <v>8.8000000000000007</v>
    </oc>
    <nc r="F61">
      <v>2191.9650799999999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723" sId="1" numFmtId="4">
    <oc r="F90">
      <v>4710.3273799999997</v>
    </oc>
    <nc r="F90">
      <v>5254.0400099999997</v>
    </nc>
  </rcc>
  <rcc rId="11724" sId="1" numFmtId="4">
    <oc r="F91">
      <v>1440.88456</v>
    </oc>
    <nc r="F91">
      <v>1586.0409</v>
    </nc>
  </rcc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725" sId="1" numFmtId="4">
    <oc r="F294">
      <v>1036.5999999999999</v>
    </oc>
    <nc r="F294">
      <v>1007.15715</v>
    </nc>
  </rcc>
  <rcc rId="11726" sId="1" numFmtId="4">
    <oc r="F295">
      <v>250.73348999999999</v>
    </oc>
    <nc r="F295">
      <v>235.85005000000001</v>
    </nc>
  </rcc>
</revisions>
</file>

<file path=xl/revisions/userNames.xml><?xml version="1.0" encoding="utf-8"?>
<users xmlns="http://schemas.openxmlformats.org/spreadsheetml/2006/main" xmlns:r="http://schemas.openxmlformats.org/officeDocument/2006/relationships" count="2">
  <userInfo guid="{AD2ED346-5D78-420B-85E8-6850C7D6A50D}" name="Ольга Владимировна" id="-1905013560" dateTime="2023-12-26T08:27:49"/>
  <userInfo guid="{8291BEF1-720A-494B-A556-8F4027548565}" name="Пользователь" id="-1702018033" dateTime="2024-12-11T14:40:10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N828"/>
  <sheetViews>
    <sheetView tabSelected="1" view="pageBreakPreview" zoomScaleNormal="100" zoomScaleSheetLayoutView="100" workbookViewId="0">
      <selection activeCell="I14" sqref="I14"/>
    </sheetView>
  </sheetViews>
  <sheetFormatPr defaultRowHeight="12.75"/>
  <cols>
    <col min="1" max="1" width="51.42578125" style="1" customWidth="1"/>
    <col min="2" max="2" width="7" style="1" customWidth="1"/>
    <col min="3" max="3" width="5.7109375" style="1" customWidth="1"/>
    <col min="4" max="4" width="13.5703125" style="1" customWidth="1"/>
    <col min="5" max="5" width="13.7109375" style="1" customWidth="1"/>
    <col min="6" max="6" width="19.140625" style="1" customWidth="1"/>
    <col min="7" max="13" width="9.140625" style="1"/>
    <col min="14" max="14" width="9.140625" style="1" customWidth="1"/>
    <col min="15" max="16384" width="9.140625" style="1"/>
  </cols>
  <sheetData>
    <row r="1" spans="1:13">
      <c r="F1" s="3" t="s">
        <v>611</v>
      </c>
    </row>
    <row r="2" spans="1:13">
      <c r="F2" s="3" t="s">
        <v>589</v>
      </c>
    </row>
    <row r="3" spans="1:13">
      <c r="F3" s="127" t="s">
        <v>675</v>
      </c>
    </row>
    <row r="5" spans="1:13" ht="12.75" customHeight="1">
      <c r="A5" s="43"/>
      <c r="B5" s="43"/>
      <c r="C5" s="2"/>
      <c r="D5" s="2"/>
      <c r="E5" s="31"/>
      <c r="F5" s="3" t="s">
        <v>356</v>
      </c>
    </row>
    <row r="6" spans="1:13" ht="12.75" customHeight="1">
      <c r="A6" s="43"/>
      <c r="B6" s="43"/>
      <c r="C6" s="2"/>
      <c r="D6" s="2"/>
      <c r="E6" s="31"/>
      <c r="F6" s="3" t="s">
        <v>247</v>
      </c>
    </row>
    <row r="7" spans="1:13" ht="12.75" customHeight="1">
      <c r="A7" s="43"/>
      <c r="B7" s="2"/>
      <c r="C7" s="2"/>
      <c r="D7" s="31"/>
      <c r="E7" s="31"/>
      <c r="F7" s="3" t="s">
        <v>248</v>
      </c>
    </row>
    <row r="8" spans="1:13" ht="12.75" customHeight="1">
      <c r="A8" s="43"/>
      <c r="B8" s="2"/>
      <c r="C8" s="2"/>
      <c r="D8" s="31"/>
      <c r="E8" s="31"/>
      <c r="F8" s="3" t="s">
        <v>76</v>
      </c>
    </row>
    <row r="9" spans="1:13" ht="12.75" customHeight="1">
      <c r="A9" s="43"/>
      <c r="B9" s="2"/>
      <c r="C9" s="2"/>
      <c r="D9" s="31"/>
      <c r="E9" s="31"/>
      <c r="F9" s="3" t="s">
        <v>458</v>
      </c>
    </row>
    <row r="10" spans="1:13" ht="12.75" customHeight="1">
      <c r="A10" s="43"/>
      <c r="B10" s="2"/>
      <c r="C10" s="2"/>
      <c r="D10" s="31"/>
      <c r="E10" s="128" t="s">
        <v>459</v>
      </c>
      <c r="F10" s="128"/>
    </row>
    <row r="11" spans="1:13" ht="12.75" customHeight="1">
      <c r="A11" s="43"/>
      <c r="B11" s="2"/>
      <c r="C11" s="2"/>
      <c r="D11" s="31"/>
      <c r="E11" s="31"/>
      <c r="F11" s="3" t="s">
        <v>519</v>
      </c>
    </row>
    <row r="12" spans="1:13" ht="12.75" customHeight="1">
      <c r="A12" s="43"/>
      <c r="B12" s="2"/>
      <c r="C12" s="2"/>
      <c r="D12" s="31"/>
      <c r="E12" s="31"/>
    </row>
    <row r="13" spans="1:13" ht="12.75" customHeight="1">
      <c r="A13" s="43"/>
      <c r="B13" s="2"/>
      <c r="C13" s="2"/>
      <c r="D13" s="31"/>
      <c r="E13" s="31"/>
    </row>
    <row r="14" spans="1:13" ht="39" customHeight="1">
      <c r="A14" s="129" t="s">
        <v>455</v>
      </c>
      <c r="B14" s="129"/>
      <c r="C14" s="129"/>
      <c r="D14" s="129"/>
      <c r="E14" s="129"/>
      <c r="F14" s="129"/>
      <c r="M14" s="1" t="s">
        <v>612</v>
      </c>
    </row>
    <row r="15" spans="1:13" ht="15.75">
      <c r="A15" s="44"/>
      <c r="B15" s="44"/>
      <c r="C15" s="44"/>
      <c r="D15" s="44"/>
      <c r="E15" s="44"/>
      <c r="F15" s="45" t="s">
        <v>133</v>
      </c>
    </row>
    <row r="16" spans="1:13" ht="12.75" customHeight="1">
      <c r="A16" s="133" t="s">
        <v>44</v>
      </c>
      <c r="B16" s="131" t="s">
        <v>58</v>
      </c>
      <c r="C16" s="132"/>
      <c r="D16" s="132"/>
      <c r="E16" s="132"/>
      <c r="F16" s="130" t="s">
        <v>264</v>
      </c>
    </row>
    <row r="17" spans="1:6" ht="25.5">
      <c r="A17" s="133"/>
      <c r="B17" s="46" t="s">
        <v>54</v>
      </c>
      <c r="C17" s="46" t="s">
        <v>55</v>
      </c>
      <c r="D17" s="46" t="s">
        <v>56</v>
      </c>
      <c r="E17" s="46" t="s">
        <v>57</v>
      </c>
      <c r="F17" s="130"/>
    </row>
    <row r="18" spans="1:6">
      <c r="A18" s="32" t="s">
        <v>99</v>
      </c>
      <c r="B18" s="9" t="s">
        <v>45</v>
      </c>
      <c r="C18" s="9"/>
      <c r="D18" s="9"/>
      <c r="E18" s="9"/>
      <c r="F18" s="49">
        <f>F19+F33+F52+F70+F74+F99+F103+F96</f>
        <v>150420.95512</v>
      </c>
    </row>
    <row r="19" spans="1:6" ht="25.5">
      <c r="A19" s="22" t="s">
        <v>83</v>
      </c>
      <c r="B19" s="8" t="s">
        <v>45</v>
      </c>
      <c r="C19" s="8" t="s">
        <v>46</v>
      </c>
      <c r="D19" s="8"/>
      <c r="E19" s="8"/>
      <c r="F19" s="50">
        <f>F20</f>
        <v>3998.4554400000002</v>
      </c>
    </row>
    <row r="20" spans="1:6">
      <c r="A20" s="17" t="s">
        <v>134</v>
      </c>
      <c r="B20" s="10" t="s">
        <v>45</v>
      </c>
      <c r="C20" s="10" t="s">
        <v>46</v>
      </c>
      <c r="D20" s="10" t="s">
        <v>155</v>
      </c>
      <c r="E20" s="10"/>
      <c r="F20" s="51">
        <f>F24+F28+F30+F21</f>
        <v>3998.4554400000002</v>
      </c>
    </row>
    <row r="21" spans="1:6" ht="25.5">
      <c r="A21" s="27" t="s">
        <v>622</v>
      </c>
      <c r="B21" s="4" t="s">
        <v>45</v>
      </c>
      <c r="C21" s="4" t="s">
        <v>46</v>
      </c>
      <c r="D21" s="4" t="s">
        <v>623</v>
      </c>
      <c r="E21" s="4"/>
      <c r="F21" s="5">
        <f>SUM(F22:F23)</f>
        <v>108.93639999999999</v>
      </c>
    </row>
    <row r="22" spans="1:6" ht="25.5">
      <c r="A22" s="13" t="s">
        <v>153</v>
      </c>
      <c r="B22" s="6" t="s">
        <v>45</v>
      </c>
      <c r="C22" s="6" t="s">
        <v>46</v>
      </c>
      <c r="D22" s="6" t="s">
        <v>623</v>
      </c>
      <c r="E22" s="6" t="s">
        <v>93</v>
      </c>
      <c r="F22" s="79">
        <v>83.668999999999997</v>
      </c>
    </row>
    <row r="23" spans="1:6" ht="38.25">
      <c r="A23" s="13" t="s">
        <v>154</v>
      </c>
      <c r="B23" s="6" t="s">
        <v>45</v>
      </c>
      <c r="C23" s="6" t="s">
        <v>46</v>
      </c>
      <c r="D23" s="6" t="s">
        <v>623</v>
      </c>
      <c r="E23" s="6" t="s">
        <v>147</v>
      </c>
      <c r="F23" s="79">
        <v>25.267399999999999</v>
      </c>
    </row>
    <row r="24" spans="1:6" s="40" customFormat="1" ht="38.25">
      <c r="A24" s="17" t="s">
        <v>75</v>
      </c>
      <c r="B24" s="10" t="s">
        <v>45</v>
      </c>
      <c r="C24" s="10" t="s">
        <v>46</v>
      </c>
      <c r="D24" s="10" t="s">
        <v>161</v>
      </c>
      <c r="E24" s="10"/>
      <c r="F24" s="51">
        <f>F25</f>
        <v>2223.5110500000001</v>
      </c>
    </row>
    <row r="25" spans="1:6" s="39" customFormat="1" ht="25.5">
      <c r="A25" s="27" t="s">
        <v>128</v>
      </c>
      <c r="B25" s="4" t="s">
        <v>45</v>
      </c>
      <c r="C25" s="4" t="s">
        <v>46</v>
      </c>
      <c r="D25" s="4" t="s">
        <v>166</v>
      </c>
      <c r="E25" s="4"/>
      <c r="F25" s="5">
        <f>SUM(F26:F27)</f>
        <v>2223.5110500000001</v>
      </c>
    </row>
    <row r="26" spans="1:6" ht="25.5">
      <c r="A26" s="13" t="s">
        <v>153</v>
      </c>
      <c r="B26" s="6" t="s">
        <v>45</v>
      </c>
      <c r="C26" s="6" t="s">
        <v>46</v>
      </c>
      <c r="D26" s="6" t="s">
        <v>166</v>
      </c>
      <c r="E26" s="6" t="s">
        <v>93</v>
      </c>
      <c r="F26" s="79">
        <v>1677.82719</v>
      </c>
    </row>
    <row r="27" spans="1:6" ht="38.25">
      <c r="A27" s="13" t="s">
        <v>154</v>
      </c>
      <c r="B27" s="6" t="s">
        <v>45</v>
      </c>
      <c r="C27" s="6" t="s">
        <v>46</v>
      </c>
      <c r="D27" s="6" t="s">
        <v>166</v>
      </c>
      <c r="E27" s="6" t="s">
        <v>147</v>
      </c>
      <c r="F27" s="79">
        <v>545.68385999999998</v>
      </c>
    </row>
    <row r="28" spans="1:6" s="39" customFormat="1" ht="25.5">
      <c r="A28" s="29" t="s">
        <v>498</v>
      </c>
      <c r="B28" s="4" t="s">
        <v>45</v>
      </c>
      <c r="C28" s="4" t="s">
        <v>46</v>
      </c>
      <c r="D28" s="4" t="s">
        <v>526</v>
      </c>
      <c r="E28" s="10"/>
      <c r="F28" s="5">
        <f>SUM(F29:F29)</f>
        <v>114.004</v>
      </c>
    </row>
    <row r="29" spans="1:6" ht="25.5">
      <c r="A29" s="13" t="s">
        <v>153</v>
      </c>
      <c r="B29" s="6" t="s">
        <v>45</v>
      </c>
      <c r="C29" s="6" t="s">
        <v>46</v>
      </c>
      <c r="D29" s="6" t="s">
        <v>526</v>
      </c>
      <c r="E29" s="6" t="s">
        <v>93</v>
      </c>
      <c r="F29" s="19">
        <v>114.004</v>
      </c>
    </row>
    <row r="30" spans="1:6" ht="37.5" customHeight="1">
      <c r="A30" s="16" t="s">
        <v>612</v>
      </c>
      <c r="B30" s="4" t="s">
        <v>45</v>
      </c>
      <c r="C30" s="4" t="s">
        <v>46</v>
      </c>
      <c r="D30" s="4" t="s">
        <v>613</v>
      </c>
      <c r="E30" s="6"/>
      <c r="F30" s="19">
        <f>F31+F32</f>
        <v>1552.0039900000002</v>
      </c>
    </row>
    <row r="31" spans="1:6" ht="25.5">
      <c r="A31" s="13" t="s">
        <v>153</v>
      </c>
      <c r="B31" s="4" t="s">
        <v>45</v>
      </c>
      <c r="C31" s="4" t="s">
        <v>46</v>
      </c>
      <c r="D31" s="4" t="s">
        <v>613</v>
      </c>
      <c r="E31" s="6" t="s">
        <v>93</v>
      </c>
      <c r="F31" s="19">
        <v>1297.40146</v>
      </c>
    </row>
    <row r="32" spans="1:6" ht="38.25">
      <c r="A32" s="13" t="s">
        <v>154</v>
      </c>
      <c r="B32" s="4" t="s">
        <v>45</v>
      </c>
      <c r="C32" s="4" t="s">
        <v>46</v>
      </c>
      <c r="D32" s="4" t="s">
        <v>613</v>
      </c>
      <c r="E32" s="6" t="s">
        <v>147</v>
      </c>
      <c r="F32" s="19">
        <v>254.60253</v>
      </c>
    </row>
    <row r="33" spans="1:6" ht="38.25">
      <c r="A33" s="26" t="s">
        <v>116</v>
      </c>
      <c r="B33" s="8" t="s">
        <v>45</v>
      </c>
      <c r="C33" s="8" t="s">
        <v>59</v>
      </c>
      <c r="D33" s="8"/>
      <c r="E33" s="8"/>
      <c r="F33" s="50">
        <f>F34</f>
        <v>6960.4191300000002</v>
      </c>
    </row>
    <row r="34" spans="1:6">
      <c r="A34" s="33" t="s">
        <v>134</v>
      </c>
      <c r="B34" s="10" t="s">
        <v>45</v>
      </c>
      <c r="C34" s="10" t="s">
        <v>59</v>
      </c>
      <c r="D34" s="10" t="s">
        <v>155</v>
      </c>
      <c r="E34" s="10"/>
      <c r="F34" s="51">
        <f>F41+F35+F38</f>
        <v>6960.4191300000002</v>
      </c>
    </row>
    <row r="35" spans="1:6" s="39" customFormat="1" ht="38.25">
      <c r="A35" s="29" t="s">
        <v>137</v>
      </c>
      <c r="B35" s="4" t="s">
        <v>45</v>
      </c>
      <c r="C35" s="4" t="s">
        <v>59</v>
      </c>
      <c r="D35" s="4" t="s">
        <v>164</v>
      </c>
      <c r="E35" s="4"/>
      <c r="F35" s="5">
        <f>F36+F37</f>
        <v>84</v>
      </c>
    </row>
    <row r="36" spans="1:6" ht="25.5">
      <c r="A36" s="13" t="s">
        <v>153</v>
      </c>
      <c r="B36" s="6" t="s">
        <v>45</v>
      </c>
      <c r="C36" s="6" t="s">
        <v>59</v>
      </c>
      <c r="D36" s="6" t="s">
        <v>164</v>
      </c>
      <c r="E36" s="6" t="s">
        <v>93</v>
      </c>
      <c r="F36" s="79">
        <v>64.043700000000001</v>
      </c>
    </row>
    <row r="37" spans="1:6" ht="38.25">
      <c r="A37" s="13" t="s">
        <v>154</v>
      </c>
      <c r="B37" s="6" t="s">
        <v>45</v>
      </c>
      <c r="C37" s="6" t="s">
        <v>59</v>
      </c>
      <c r="D37" s="6" t="s">
        <v>164</v>
      </c>
      <c r="E37" s="6" t="s">
        <v>147</v>
      </c>
      <c r="F37" s="79">
        <v>19.956299999999999</v>
      </c>
    </row>
    <row r="38" spans="1:6" ht="25.5">
      <c r="A38" s="27" t="s">
        <v>622</v>
      </c>
      <c r="B38" s="4" t="s">
        <v>45</v>
      </c>
      <c r="C38" s="4" t="s">
        <v>59</v>
      </c>
      <c r="D38" s="4" t="s">
        <v>623</v>
      </c>
      <c r="E38" s="4"/>
      <c r="F38" s="5">
        <f>SUM(F39:F40)</f>
        <v>102.01600000000001</v>
      </c>
    </row>
    <row r="39" spans="1:6" ht="25.5">
      <c r="A39" s="13" t="s">
        <v>153</v>
      </c>
      <c r="B39" s="6" t="s">
        <v>45</v>
      </c>
      <c r="C39" s="6" t="s">
        <v>59</v>
      </c>
      <c r="D39" s="6" t="s">
        <v>623</v>
      </c>
      <c r="E39" s="6" t="s">
        <v>93</v>
      </c>
      <c r="F39" s="79">
        <v>78.353300000000004</v>
      </c>
    </row>
    <row r="40" spans="1:6" ht="38.25">
      <c r="A40" s="13" t="s">
        <v>154</v>
      </c>
      <c r="B40" s="6" t="s">
        <v>45</v>
      </c>
      <c r="C40" s="6" t="s">
        <v>59</v>
      </c>
      <c r="D40" s="6" t="s">
        <v>623</v>
      </c>
      <c r="E40" s="6" t="s">
        <v>147</v>
      </c>
      <c r="F40" s="79">
        <v>23.662700000000001</v>
      </c>
    </row>
    <row r="41" spans="1:6" s="40" customFormat="1" ht="38.25">
      <c r="A41" s="17" t="s">
        <v>75</v>
      </c>
      <c r="B41" s="10" t="s">
        <v>45</v>
      </c>
      <c r="C41" s="10" t="s">
        <v>59</v>
      </c>
      <c r="D41" s="10" t="s">
        <v>161</v>
      </c>
      <c r="E41" s="10"/>
      <c r="F41" s="51">
        <f>F42+F48</f>
        <v>6774.4031300000006</v>
      </c>
    </row>
    <row r="42" spans="1:6" ht="25.5">
      <c r="A42" s="27" t="s">
        <v>120</v>
      </c>
      <c r="B42" s="4" t="s">
        <v>45</v>
      </c>
      <c r="C42" s="4" t="s">
        <v>59</v>
      </c>
      <c r="D42" s="4" t="s">
        <v>162</v>
      </c>
      <c r="E42" s="4"/>
      <c r="F42" s="5">
        <f>SUM(F43:F47)</f>
        <v>3201.02997</v>
      </c>
    </row>
    <row r="43" spans="1:6" ht="25.5">
      <c r="A43" s="13" t="s">
        <v>153</v>
      </c>
      <c r="B43" s="6" t="s">
        <v>45</v>
      </c>
      <c r="C43" s="6" t="s">
        <v>59</v>
      </c>
      <c r="D43" s="6" t="s">
        <v>162</v>
      </c>
      <c r="E43" s="6" t="s">
        <v>93</v>
      </c>
      <c r="F43" s="79">
        <v>1932.64249</v>
      </c>
    </row>
    <row r="44" spans="1:6" ht="38.25">
      <c r="A44" s="101" t="s">
        <v>389</v>
      </c>
      <c r="B44" s="6" t="s">
        <v>45</v>
      </c>
      <c r="C44" s="6" t="s">
        <v>59</v>
      </c>
      <c r="D44" s="6" t="s">
        <v>162</v>
      </c>
      <c r="E44" s="6" t="s">
        <v>388</v>
      </c>
      <c r="F44" s="79">
        <v>72.734399999999994</v>
      </c>
    </row>
    <row r="45" spans="1:6" ht="38.25">
      <c r="A45" s="13" t="s">
        <v>154</v>
      </c>
      <c r="B45" s="6" t="s">
        <v>45</v>
      </c>
      <c r="C45" s="6" t="s">
        <v>59</v>
      </c>
      <c r="D45" s="6" t="s">
        <v>162</v>
      </c>
      <c r="E45" s="6" t="s">
        <v>147</v>
      </c>
      <c r="F45" s="79">
        <v>576.37224000000003</v>
      </c>
    </row>
    <row r="46" spans="1:6" ht="25.5">
      <c r="A46" s="13" t="s">
        <v>94</v>
      </c>
      <c r="B46" s="6" t="s">
        <v>45</v>
      </c>
      <c r="C46" s="6" t="s">
        <v>59</v>
      </c>
      <c r="D46" s="6" t="s">
        <v>162</v>
      </c>
      <c r="E46" s="6" t="s">
        <v>95</v>
      </c>
      <c r="F46" s="79">
        <v>32.61354</v>
      </c>
    </row>
    <row r="47" spans="1:6" ht="25.5">
      <c r="A47" s="13" t="s">
        <v>122</v>
      </c>
      <c r="B47" s="6" t="s">
        <v>45</v>
      </c>
      <c r="C47" s="6" t="s">
        <v>59</v>
      </c>
      <c r="D47" s="6" t="s">
        <v>162</v>
      </c>
      <c r="E47" s="6" t="s">
        <v>97</v>
      </c>
      <c r="F47" s="79">
        <v>586.66729999999995</v>
      </c>
    </row>
    <row r="48" spans="1:6" ht="25.5">
      <c r="A48" s="27" t="s">
        <v>135</v>
      </c>
      <c r="B48" s="4" t="s">
        <v>45</v>
      </c>
      <c r="C48" s="4" t="s">
        <v>59</v>
      </c>
      <c r="D48" s="4" t="s">
        <v>163</v>
      </c>
      <c r="E48" s="4"/>
      <c r="F48" s="5">
        <f>SUM(F49:F51)</f>
        <v>3573.3731600000001</v>
      </c>
    </row>
    <row r="49" spans="1:6" ht="25.5">
      <c r="A49" s="13" t="s">
        <v>153</v>
      </c>
      <c r="B49" s="6" t="s">
        <v>45</v>
      </c>
      <c r="C49" s="6" t="s">
        <v>59</v>
      </c>
      <c r="D49" s="6" t="s">
        <v>163</v>
      </c>
      <c r="E49" s="6" t="s">
        <v>93</v>
      </c>
      <c r="F49" s="79">
        <v>2728.2486699999999</v>
      </c>
    </row>
    <row r="50" spans="1:6" ht="51">
      <c r="A50" s="13" t="s">
        <v>368</v>
      </c>
      <c r="B50" s="6" t="s">
        <v>45</v>
      </c>
      <c r="C50" s="6" t="s">
        <v>59</v>
      </c>
      <c r="D50" s="6" t="s">
        <v>163</v>
      </c>
      <c r="E50" s="6" t="s">
        <v>367</v>
      </c>
      <c r="F50" s="79">
        <v>154.86667</v>
      </c>
    </row>
    <row r="51" spans="1:6" ht="38.25">
      <c r="A51" s="13" t="s">
        <v>154</v>
      </c>
      <c r="B51" s="6" t="s">
        <v>45</v>
      </c>
      <c r="C51" s="6" t="s">
        <v>59</v>
      </c>
      <c r="D51" s="6" t="s">
        <v>163</v>
      </c>
      <c r="E51" s="6" t="s">
        <v>147</v>
      </c>
      <c r="F51" s="79">
        <v>690.25782000000004</v>
      </c>
    </row>
    <row r="52" spans="1:6" ht="38.25">
      <c r="A52" s="22" t="s">
        <v>78</v>
      </c>
      <c r="B52" s="8" t="s">
        <v>45</v>
      </c>
      <c r="C52" s="8" t="s">
        <v>47</v>
      </c>
      <c r="D52" s="8"/>
      <c r="E52" s="8"/>
      <c r="F52" s="50">
        <f>F53</f>
        <v>19416.187709999998</v>
      </c>
    </row>
    <row r="53" spans="1:6">
      <c r="A53" s="33" t="s">
        <v>134</v>
      </c>
      <c r="B53" s="10" t="s">
        <v>45</v>
      </c>
      <c r="C53" s="10" t="s">
        <v>47</v>
      </c>
      <c r="D53" s="10" t="s">
        <v>155</v>
      </c>
      <c r="E53" s="10"/>
      <c r="F53" s="51">
        <f>F57+F64+F67+F54</f>
        <v>19416.187709999998</v>
      </c>
    </row>
    <row r="54" spans="1:6" ht="25.5">
      <c r="A54" s="27" t="s">
        <v>622</v>
      </c>
      <c r="B54" s="4" t="s">
        <v>45</v>
      </c>
      <c r="C54" s="4" t="s">
        <v>47</v>
      </c>
      <c r="D54" s="4" t="s">
        <v>623</v>
      </c>
      <c r="E54" s="4"/>
      <c r="F54" s="5">
        <f>SUM(F55:F56)</f>
        <v>395.02530000000002</v>
      </c>
    </row>
    <row r="55" spans="1:6" ht="25.5">
      <c r="A55" s="13" t="s">
        <v>153</v>
      </c>
      <c r="B55" s="6" t="s">
        <v>45</v>
      </c>
      <c r="C55" s="6" t="s">
        <v>47</v>
      </c>
      <c r="D55" s="6" t="s">
        <v>623</v>
      </c>
      <c r="E55" s="6" t="s">
        <v>93</v>
      </c>
      <c r="F55" s="79">
        <v>303.399</v>
      </c>
    </row>
    <row r="56" spans="1:6" ht="38.25">
      <c r="A56" s="13" t="s">
        <v>154</v>
      </c>
      <c r="B56" s="6" t="s">
        <v>45</v>
      </c>
      <c r="C56" s="6" t="s">
        <v>47</v>
      </c>
      <c r="D56" s="6" t="s">
        <v>623</v>
      </c>
      <c r="E56" s="6" t="s">
        <v>147</v>
      </c>
      <c r="F56" s="79">
        <v>91.626300000000001</v>
      </c>
    </row>
    <row r="57" spans="1:6" s="40" customFormat="1" ht="38.25">
      <c r="A57" s="17" t="s">
        <v>75</v>
      </c>
      <c r="B57" s="10" t="s">
        <v>60</v>
      </c>
      <c r="C57" s="10" t="s">
        <v>47</v>
      </c>
      <c r="D57" s="10" t="s">
        <v>161</v>
      </c>
      <c r="E57" s="10"/>
      <c r="F57" s="51">
        <f>F58</f>
        <v>11203.138629999998</v>
      </c>
    </row>
    <row r="58" spans="1:6" ht="25.5">
      <c r="A58" s="23" t="s">
        <v>120</v>
      </c>
      <c r="B58" s="4" t="s">
        <v>45</v>
      </c>
      <c r="C58" s="4" t="s">
        <v>47</v>
      </c>
      <c r="D58" s="4" t="s">
        <v>162</v>
      </c>
      <c r="E58" s="4"/>
      <c r="F58" s="5">
        <f>SUM(F59:F63)</f>
        <v>11203.138629999998</v>
      </c>
    </row>
    <row r="59" spans="1:6" ht="25.5">
      <c r="A59" s="13" t="s">
        <v>153</v>
      </c>
      <c r="B59" s="6" t="s">
        <v>45</v>
      </c>
      <c r="C59" s="6" t="s">
        <v>47</v>
      </c>
      <c r="D59" s="6" t="s">
        <v>162</v>
      </c>
      <c r="E59" s="6" t="s">
        <v>93</v>
      </c>
      <c r="F59" s="79">
        <v>8301.1741700000002</v>
      </c>
    </row>
    <row r="60" spans="1:6" ht="38.25">
      <c r="A60" s="13" t="s">
        <v>154</v>
      </c>
      <c r="B60" s="6" t="s">
        <v>45</v>
      </c>
      <c r="C60" s="6" t="s">
        <v>47</v>
      </c>
      <c r="D60" s="6" t="s">
        <v>162</v>
      </c>
      <c r="E60" s="6" t="s">
        <v>147</v>
      </c>
      <c r="F60" s="79">
        <v>2448.2574599999998</v>
      </c>
    </row>
    <row r="61" spans="1:6" ht="25.5">
      <c r="A61" s="13" t="s">
        <v>94</v>
      </c>
      <c r="B61" s="6" t="s">
        <v>45</v>
      </c>
      <c r="C61" s="6" t="s">
        <v>47</v>
      </c>
      <c r="D61" s="6" t="s">
        <v>162</v>
      </c>
      <c r="E61" s="6" t="s">
        <v>95</v>
      </c>
      <c r="F61" s="79">
        <v>8.8000000000000007</v>
      </c>
    </row>
    <row r="62" spans="1:6" ht="25.5">
      <c r="A62" s="13" t="s">
        <v>591</v>
      </c>
      <c r="B62" s="6" t="s">
        <v>45</v>
      </c>
      <c r="C62" s="6" t="s">
        <v>47</v>
      </c>
      <c r="D62" s="6" t="s">
        <v>162</v>
      </c>
      <c r="E62" s="6" t="s">
        <v>396</v>
      </c>
      <c r="F62" s="79">
        <v>321.08499999999998</v>
      </c>
    </row>
    <row r="63" spans="1:6">
      <c r="A63" s="66" t="s">
        <v>291</v>
      </c>
      <c r="B63" s="6" t="s">
        <v>45</v>
      </c>
      <c r="C63" s="6" t="s">
        <v>47</v>
      </c>
      <c r="D63" s="6" t="s">
        <v>162</v>
      </c>
      <c r="E63" s="6" t="s">
        <v>290</v>
      </c>
      <c r="F63" s="79">
        <v>123.822</v>
      </c>
    </row>
    <row r="64" spans="1:6" s="39" customFormat="1" ht="25.5">
      <c r="A64" s="29" t="s">
        <v>498</v>
      </c>
      <c r="B64" s="4" t="s">
        <v>45</v>
      </c>
      <c r="C64" s="4" t="s">
        <v>47</v>
      </c>
      <c r="D64" s="4" t="s">
        <v>526</v>
      </c>
      <c r="E64" s="10"/>
      <c r="F64" s="5">
        <f>SUM(F65:F66)</f>
        <v>1600.6009399999998</v>
      </c>
    </row>
    <row r="65" spans="1:8" ht="25.5">
      <c r="A65" s="13" t="s">
        <v>153</v>
      </c>
      <c r="B65" s="6" t="s">
        <v>45</v>
      </c>
      <c r="C65" s="6" t="s">
        <v>47</v>
      </c>
      <c r="D65" s="6" t="s">
        <v>526</v>
      </c>
      <c r="E65" s="6" t="s">
        <v>93</v>
      </c>
      <c r="F65" s="19">
        <v>1145.7274299999999</v>
      </c>
    </row>
    <row r="66" spans="1:8" ht="38.25">
      <c r="A66" s="13" t="s">
        <v>154</v>
      </c>
      <c r="B66" s="6" t="s">
        <v>45</v>
      </c>
      <c r="C66" s="6" t="s">
        <v>47</v>
      </c>
      <c r="D66" s="6" t="s">
        <v>526</v>
      </c>
      <c r="E66" s="6" t="s">
        <v>147</v>
      </c>
      <c r="F66" s="19">
        <v>454.87351000000001</v>
      </c>
    </row>
    <row r="67" spans="1:8" ht="51">
      <c r="A67" s="16" t="s">
        <v>612</v>
      </c>
      <c r="B67" s="4" t="s">
        <v>45</v>
      </c>
      <c r="C67" s="4" t="s">
        <v>47</v>
      </c>
      <c r="D67" s="4" t="s">
        <v>613</v>
      </c>
      <c r="E67" s="6"/>
      <c r="F67" s="5">
        <f>F68+F69</f>
        <v>6217.4228400000002</v>
      </c>
    </row>
    <row r="68" spans="1:8" ht="25.5">
      <c r="A68" s="13" t="s">
        <v>153</v>
      </c>
      <c r="B68" s="4" t="s">
        <v>45</v>
      </c>
      <c r="C68" s="4" t="s">
        <v>47</v>
      </c>
      <c r="D68" s="4" t="s">
        <v>613</v>
      </c>
      <c r="E68" s="6" t="s">
        <v>93</v>
      </c>
      <c r="F68" s="19">
        <v>4802.0715300000002</v>
      </c>
    </row>
    <row r="69" spans="1:8" ht="38.25">
      <c r="A69" s="13" t="s">
        <v>154</v>
      </c>
      <c r="B69" s="4" t="s">
        <v>45</v>
      </c>
      <c r="C69" s="4" t="s">
        <v>47</v>
      </c>
      <c r="D69" s="4" t="s">
        <v>613</v>
      </c>
      <c r="E69" s="6" t="s">
        <v>147</v>
      </c>
      <c r="F69" s="19">
        <v>1415.35131</v>
      </c>
    </row>
    <row r="70" spans="1:8">
      <c r="A70" s="22" t="s">
        <v>329</v>
      </c>
      <c r="B70" s="8" t="s">
        <v>45</v>
      </c>
      <c r="C70" s="8" t="s">
        <v>49</v>
      </c>
      <c r="D70" s="8"/>
      <c r="E70" s="8"/>
      <c r="F70" s="50">
        <f>F71</f>
        <v>47</v>
      </c>
    </row>
    <row r="71" spans="1:8">
      <c r="A71" s="17" t="s">
        <v>134</v>
      </c>
      <c r="B71" s="10" t="s">
        <v>45</v>
      </c>
      <c r="C71" s="10" t="s">
        <v>49</v>
      </c>
      <c r="D71" s="10" t="s">
        <v>155</v>
      </c>
      <c r="E71" s="10"/>
      <c r="F71" s="51">
        <f>F72</f>
        <v>47</v>
      </c>
    </row>
    <row r="72" spans="1:8" ht="38.25">
      <c r="A72" s="28" t="s">
        <v>330</v>
      </c>
      <c r="B72" s="4" t="s">
        <v>45</v>
      </c>
      <c r="C72" s="4" t="s">
        <v>49</v>
      </c>
      <c r="D72" s="4" t="s">
        <v>331</v>
      </c>
      <c r="E72" s="4"/>
      <c r="F72" s="5">
        <f>F73</f>
        <v>47</v>
      </c>
    </row>
    <row r="73" spans="1:8" ht="25.5">
      <c r="A73" s="34" t="s">
        <v>122</v>
      </c>
      <c r="B73" s="6" t="s">
        <v>45</v>
      </c>
      <c r="C73" s="6" t="s">
        <v>49</v>
      </c>
      <c r="D73" s="6" t="s">
        <v>331</v>
      </c>
      <c r="E73" s="6" t="s">
        <v>97</v>
      </c>
      <c r="F73" s="79">
        <v>47</v>
      </c>
    </row>
    <row r="74" spans="1:8" ht="38.25">
      <c r="A74" s="26" t="s">
        <v>82</v>
      </c>
      <c r="B74" s="8" t="s">
        <v>45</v>
      </c>
      <c r="C74" s="8" t="s">
        <v>52</v>
      </c>
      <c r="D74" s="8"/>
      <c r="E74" s="8"/>
      <c r="F74" s="50">
        <f>F79+F88+F75</f>
        <v>19047.614679999999</v>
      </c>
    </row>
    <row r="75" spans="1:8" ht="25.5">
      <c r="A75" s="61" t="s">
        <v>452</v>
      </c>
      <c r="B75" s="10" t="s">
        <v>45</v>
      </c>
      <c r="C75" s="10" t="s">
        <v>52</v>
      </c>
      <c r="D75" s="10" t="s">
        <v>270</v>
      </c>
      <c r="E75" s="10"/>
      <c r="F75" s="99">
        <f>F76</f>
        <v>20</v>
      </c>
    </row>
    <row r="76" spans="1:8" ht="25.5">
      <c r="A76" s="21" t="s">
        <v>318</v>
      </c>
      <c r="B76" s="4" t="s">
        <v>45</v>
      </c>
      <c r="C76" s="4" t="s">
        <v>52</v>
      </c>
      <c r="D76" s="4" t="s">
        <v>319</v>
      </c>
      <c r="E76" s="4"/>
      <c r="F76" s="89">
        <f>F77</f>
        <v>20</v>
      </c>
    </row>
    <row r="77" spans="1:8" s="39" customFormat="1" ht="38.25">
      <c r="A77" s="23" t="s">
        <v>271</v>
      </c>
      <c r="B77" s="4" t="s">
        <v>45</v>
      </c>
      <c r="C77" s="4" t="s">
        <v>52</v>
      </c>
      <c r="D77" s="4" t="s">
        <v>18</v>
      </c>
      <c r="E77" s="4"/>
      <c r="F77" s="89">
        <f>F78</f>
        <v>20</v>
      </c>
      <c r="H77" s="117"/>
    </row>
    <row r="78" spans="1:8" ht="25.5">
      <c r="A78" s="14" t="s">
        <v>590</v>
      </c>
      <c r="B78" s="6" t="s">
        <v>45</v>
      </c>
      <c r="C78" s="6" t="s">
        <v>52</v>
      </c>
      <c r="D78" s="6" t="s">
        <v>18</v>
      </c>
      <c r="E78" s="6" t="s">
        <v>97</v>
      </c>
      <c r="F78" s="79">
        <v>20</v>
      </c>
    </row>
    <row r="79" spans="1:8" ht="38.25">
      <c r="A79" s="38" t="s">
        <v>643</v>
      </c>
      <c r="B79" s="10" t="s">
        <v>45</v>
      </c>
      <c r="C79" s="10" t="s">
        <v>52</v>
      </c>
      <c r="D79" s="10" t="s">
        <v>149</v>
      </c>
      <c r="E79" s="10"/>
      <c r="F79" s="51">
        <f>F80</f>
        <v>11567.966649999998</v>
      </c>
    </row>
    <row r="80" spans="1:8" ht="27">
      <c r="A80" s="63" t="s">
        <v>0</v>
      </c>
      <c r="B80" s="7" t="s">
        <v>45</v>
      </c>
      <c r="C80" s="7" t="s">
        <v>52</v>
      </c>
      <c r="D80" s="7" t="s">
        <v>150</v>
      </c>
      <c r="E80" s="7"/>
      <c r="F80" s="42">
        <f>F81</f>
        <v>11567.966649999998</v>
      </c>
    </row>
    <row r="81" spans="1:6" s="39" customFormat="1" ht="25.5">
      <c r="A81" s="29" t="s">
        <v>152</v>
      </c>
      <c r="B81" s="4" t="s">
        <v>45</v>
      </c>
      <c r="C81" s="4" t="s">
        <v>52</v>
      </c>
      <c r="D81" s="4" t="s">
        <v>151</v>
      </c>
      <c r="E81" s="4"/>
      <c r="F81" s="5">
        <f>F82</f>
        <v>11567.966649999998</v>
      </c>
    </row>
    <row r="82" spans="1:6" s="40" customFormat="1" ht="25.5">
      <c r="A82" s="27" t="s">
        <v>120</v>
      </c>
      <c r="B82" s="4" t="s">
        <v>45</v>
      </c>
      <c r="C82" s="4" t="s">
        <v>52</v>
      </c>
      <c r="D82" s="4" t="s">
        <v>148</v>
      </c>
      <c r="E82" s="7"/>
      <c r="F82" s="5">
        <f>SUM(F83:F87)</f>
        <v>11567.966649999998</v>
      </c>
    </row>
    <row r="83" spans="1:6" s="39" customFormat="1" ht="25.5">
      <c r="A83" s="13" t="s">
        <v>153</v>
      </c>
      <c r="B83" s="6" t="s">
        <v>45</v>
      </c>
      <c r="C83" s="6" t="s">
        <v>52</v>
      </c>
      <c r="D83" s="6" t="s">
        <v>148</v>
      </c>
      <c r="E83" s="6" t="s">
        <v>93</v>
      </c>
      <c r="F83" s="19">
        <v>7880.7805799999996</v>
      </c>
    </row>
    <row r="84" spans="1:6" s="39" customFormat="1" ht="38.25">
      <c r="A84" s="13" t="s">
        <v>389</v>
      </c>
      <c r="B84" s="6" t="s">
        <v>45</v>
      </c>
      <c r="C84" s="6" t="s">
        <v>52</v>
      </c>
      <c r="D84" s="6" t="s">
        <v>148</v>
      </c>
      <c r="E84" s="6" t="s">
        <v>388</v>
      </c>
      <c r="F84" s="19">
        <v>61.98</v>
      </c>
    </row>
    <row r="85" spans="1:6" s="39" customFormat="1" ht="38.25">
      <c r="A85" s="13" t="s">
        <v>154</v>
      </c>
      <c r="B85" s="6" t="s">
        <v>45</v>
      </c>
      <c r="C85" s="6" t="s">
        <v>52</v>
      </c>
      <c r="D85" s="6" t="s">
        <v>148</v>
      </c>
      <c r="E85" s="6" t="s">
        <v>147</v>
      </c>
      <c r="F85" s="19">
        <v>2313.9518899999998</v>
      </c>
    </row>
    <row r="86" spans="1:6" s="39" customFormat="1" ht="25.5">
      <c r="A86" s="13" t="s">
        <v>94</v>
      </c>
      <c r="B86" s="6" t="s">
        <v>45</v>
      </c>
      <c r="C86" s="6" t="s">
        <v>52</v>
      </c>
      <c r="D86" s="6" t="s">
        <v>148</v>
      </c>
      <c r="E86" s="6" t="s">
        <v>95</v>
      </c>
      <c r="F86" s="19">
        <v>1054.7339999999999</v>
      </c>
    </row>
    <row r="87" spans="1:6" s="39" customFormat="1" ht="25.5">
      <c r="A87" s="13" t="s">
        <v>122</v>
      </c>
      <c r="B87" s="6" t="s">
        <v>45</v>
      </c>
      <c r="C87" s="6" t="s">
        <v>52</v>
      </c>
      <c r="D87" s="6" t="s">
        <v>148</v>
      </c>
      <c r="E87" s="6" t="s">
        <v>97</v>
      </c>
      <c r="F87" s="79">
        <v>256.52017999999998</v>
      </c>
    </row>
    <row r="88" spans="1:6" s="39" customFormat="1">
      <c r="A88" s="37" t="s">
        <v>134</v>
      </c>
      <c r="B88" s="10" t="s">
        <v>45</v>
      </c>
      <c r="C88" s="10" t="s">
        <v>52</v>
      </c>
      <c r="D88" s="10" t="s">
        <v>155</v>
      </c>
      <c r="E88" s="10"/>
      <c r="F88" s="51">
        <f>F89+F94</f>
        <v>7459.6480299999994</v>
      </c>
    </row>
    <row r="89" spans="1:6" ht="45.75" customHeight="1">
      <c r="A89" s="16" t="s">
        <v>131</v>
      </c>
      <c r="B89" s="4" t="s">
        <v>45</v>
      </c>
      <c r="C89" s="4" t="s">
        <v>52</v>
      </c>
      <c r="D89" s="4" t="s">
        <v>156</v>
      </c>
      <c r="E89" s="4"/>
      <c r="F89" s="5">
        <f>SUM(F90:F93)</f>
        <v>7353.4637299999995</v>
      </c>
    </row>
    <row r="90" spans="1:6" s="39" customFormat="1">
      <c r="A90" s="14" t="s">
        <v>249</v>
      </c>
      <c r="B90" s="6" t="s">
        <v>45</v>
      </c>
      <c r="C90" s="6" t="s">
        <v>52</v>
      </c>
      <c r="D90" s="6" t="s">
        <v>156</v>
      </c>
      <c r="E90" s="6" t="s">
        <v>124</v>
      </c>
      <c r="F90" s="79">
        <v>4729.4512000000004</v>
      </c>
    </row>
    <row r="91" spans="1:6" s="39" customFormat="1" ht="38.25">
      <c r="A91" s="14" t="s">
        <v>251</v>
      </c>
      <c r="B91" s="6" t="s">
        <v>45</v>
      </c>
      <c r="C91" s="6" t="s">
        <v>52</v>
      </c>
      <c r="D91" s="6" t="s">
        <v>156</v>
      </c>
      <c r="E91" s="6" t="s">
        <v>174</v>
      </c>
      <c r="F91" s="79">
        <v>1511.5955300000001</v>
      </c>
    </row>
    <row r="92" spans="1:6" s="39" customFormat="1" ht="25.5">
      <c r="A92" s="13" t="s">
        <v>94</v>
      </c>
      <c r="B92" s="6" t="s">
        <v>45</v>
      </c>
      <c r="C92" s="6" t="s">
        <v>52</v>
      </c>
      <c r="D92" s="6" t="s">
        <v>156</v>
      </c>
      <c r="E92" s="6" t="s">
        <v>95</v>
      </c>
      <c r="F92" s="79">
        <v>923.62800000000004</v>
      </c>
    </row>
    <row r="93" spans="1:6" s="39" customFormat="1" ht="25.5">
      <c r="A93" s="13" t="s">
        <v>122</v>
      </c>
      <c r="B93" s="6" t="s">
        <v>45</v>
      </c>
      <c r="C93" s="6" t="s">
        <v>52</v>
      </c>
      <c r="D93" s="6" t="s">
        <v>156</v>
      </c>
      <c r="E93" s="6" t="s">
        <v>97</v>
      </c>
      <c r="F93" s="79">
        <v>188.78899999999999</v>
      </c>
    </row>
    <row r="94" spans="1:6" s="39" customFormat="1" ht="25.5">
      <c r="A94" s="27" t="s">
        <v>622</v>
      </c>
      <c r="B94" s="4" t="s">
        <v>45</v>
      </c>
      <c r="C94" s="4" t="s">
        <v>52</v>
      </c>
      <c r="D94" s="4" t="s">
        <v>623</v>
      </c>
      <c r="E94" s="4"/>
      <c r="F94" s="5">
        <f>F95</f>
        <v>106.18429999999999</v>
      </c>
    </row>
    <row r="95" spans="1:6" s="39" customFormat="1" ht="25.5">
      <c r="A95" s="13" t="s">
        <v>153</v>
      </c>
      <c r="B95" s="6" t="s">
        <v>45</v>
      </c>
      <c r="C95" s="6" t="s">
        <v>52</v>
      </c>
      <c r="D95" s="6" t="s">
        <v>623</v>
      </c>
      <c r="E95" s="6" t="s">
        <v>93</v>
      </c>
      <c r="F95" s="79">
        <v>106.18429999999999</v>
      </c>
    </row>
    <row r="96" spans="1:6">
      <c r="A96" s="22" t="s">
        <v>507</v>
      </c>
      <c r="B96" s="8" t="s">
        <v>45</v>
      </c>
      <c r="C96" s="8" t="s">
        <v>48</v>
      </c>
      <c r="D96" s="8"/>
      <c r="E96" s="8"/>
      <c r="F96" s="50">
        <f>F97</f>
        <v>5619.4319999999998</v>
      </c>
    </row>
    <row r="97" spans="1:7" ht="25.5">
      <c r="A97" s="15" t="s">
        <v>508</v>
      </c>
      <c r="B97" s="4" t="s">
        <v>45</v>
      </c>
      <c r="C97" s="4" t="s">
        <v>48</v>
      </c>
      <c r="D97" s="4" t="s">
        <v>391</v>
      </c>
      <c r="E97" s="4"/>
      <c r="F97" s="5">
        <f>F98</f>
        <v>5619.4319999999998</v>
      </c>
    </row>
    <row r="98" spans="1:7">
      <c r="A98" s="34" t="s">
        <v>509</v>
      </c>
      <c r="B98" s="6" t="s">
        <v>45</v>
      </c>
      <c r="C98" s="6" t="s">
        <v>48</v>
      </c>
      <c r="D98" s="6" t="s">
        <v>391</v>
      </c>
      <c r="E98" s="6" t="s">
        <v>510</v>
      </c>
      <c r="F98" s="19">
        <v>5619.4319999999998</v>
      </c>
    </row>
    <row r="99" spans="1:7">
      <c r="A99" s="22" t="s">
        <v>37</v>
      </c>
      <c r="B99" s="8" t="s">
        <v>45</v>
      </c>
      <c r="C99" s="8" t="s">
        <v>64</v>
      </c>
      <c r="D99" s="8"/>
      <c r="E99" s="8"/>
      <c r="F99" s="50">
        <f>F100</f>
        <v>0</v>
      </c>
    </row>
    <row r="100" spans="1:7">
      <c r="A100" s="17" t="s">
        <v>134</v>
      </c>
      <c r="B100" s="10" t="s">
        <v>45</v>
      </c>
      <c r="C100" s="10" t="s">
        <v>64</v>
      </c>
      <c r="D100" s="10" t="s">
        <v>155</v>
      </c>
      <c r="E100" s="10"/>
      <c r="F100" s="51">
        <f>F101</f>
        <v>0</v>
      </c>
    </row>
    <row r="101" spans="1:7" s="39" customFormat="1">
      <c r="A101" s="23" t="s">
        <v>70</v>
      </c>
      <c r="B101" s="4" t="s">
        <v>45</v>
      </c>
      <c r="C101" s="4" t="s">
        <v>64</v>
      </c>
      <c r="D101" s="4" t="s">
        <v>167</v>
      </c>
      <c r="E101" s="4"/>
      <c r="F101" s="5">
        <f>F102</f>
        <v>0</v>
      </c>
    </row>
    <row r="102" spans="1:7">
      <c r="A102" s="34" t="s">
        <v>98</v>
      </c>
      <c r="B102" s="6" t="s">
        <v>45</v>
      </c>
      <c r="C102" s="6" t="s">
        <v>64</v>
      </c>
      <c r="D102" s="6" t="s">
        <v>167</v>
      </c>
      <c r="E102" s="6" t="s">
        <v>100</v>
      </c>
      <c r="F102" s="19">
        <v>0</v>
      </c>
    </row>
    <row r="103" spans="1:7">
      <c r="A103" s="22" t="s">
        <v>92</v>
      </c>
      <c r="B103" s="8" t="s">
        <v>45</v>
      </c>
      <c r="C103" s="8" t="s">
        <v>79</v>
      </c>
      <c r="D103" s="8"/>
      <c r="E103" s="8"/>
      <c r="F103" s="50">
        <f>F104+F126+F142+F147+F151+F155+F122</f>
        <v>95331.846160000001</v>
      </c>
    </row>
    <row r="104" spans="1:7" ht="25.5">
      <c r="A104" s="61" t="s">
        <v>452</v>
      </c>
      <c r="B104" s="10" t="s">
        <v>45</v>
      </c>
      <c r="C104" s="10" t="s">
        <v>79</v>
      </c>
      <c r="D104" s="10" t="s">
        <v>270</v>
      </c>
      <c r="E104" s="10"/>
      <c r="F104" s="51">
        <f>F105+F108+F116+F112+F119</f>
        <v>1233.751</v>
      </c>
    </row>
    <row r="105" spans="1:7" s="40" customFormat="1" ht="38.25">
      <c r="A105" s="21" t="s">
        <v>317</v>
      </c>
      <c r="B105" s="4" t="s">
        <v>45</v>
      </c>
      <c r="C105" s="4" t="s">
        <v>79</v>
      </c>
      <c r="D105" s="4" t="s">
        <v>284</v>
      </c>
      <c r="E105" s="4"/>
      <c r="F105" s="5">
        <f>F106</f>
        <v>102.59099999999999</v>
      </c>
    </row>
    <row r="106" spans="1:7" s="39" customFormat="1" ht="25.5">
      <c r="A106" s="15" t="s">
        <v>143</v>
      </c>
      <c r="B106" s="4" t="s">
        <v>45</v>
      </c>
      <c r="C106" s="4" t="s">
        <v>79</v>
      </c>
      <c r="D106" s="4" t="s">
        <v>281</v>
      </c>
      <c r="E106" s="7"/>
      <c r="F106" s="5">
        <f>F107</f>
        <v>102.59099999999999</v>
      </c>
    </row>
    <row r="107" spans="1:7" ht="25.5">
      <c r="A107" s="14" t="s">
        <v>122</v>
      </c>
      <c r="B107" s="6" t="s">
        <v>45</v>
      </c>
      <c r="C107" s="6" t="s">
        <v>79</v>
      </c>
      <c r="D107" s="6" t="s">
        <v>281</v>
      </c>
      <c r="E107" s="6" t="s">
        <v>97</v>
      </c>
      <c r="F107" s="19">
        <v>102.59099999999999</v>
      </c>
    </row>
    <row r="108" spans="1:7" ht="25.5">
      <c r="A108" s="21" t="s">
        <v>318</v>
      </c>
      <c r="B108" s="4" t="s">
        <v>45</v>
      </c>
      <c r="C108" s="4" t="s">
        <v>79</v>
      </c>
      <c r="D108" s="4" t="s">
        <v>319</v>
      </c>
      <c r="E108" s="4"/>
      <c r="F108" s="5">
        <f>F109</f>
        <v>303.10000000000002</v>
      </c>
    </row>
    <row r="109" spans="1:7" s="39" customFormat="1" ht="38.25">
      <c r="A109" s="23" t="s">
        <v>271</v>
      </c>
      <c r="B109" s="4" t="s">
        <v>45</v>
      </c>
      <c r="C109" s="4" t="s">
        <v>79</v>
      </c>
      <c r="D109" s="4" t="s">
        <v>18</v>
      </c>
      <c r="E109" s="4"/>
      <c r="F109" s="89">
        <f>SUM(F110:F111)</f>
        <v>303.10000000000002</v>
      </c>
    </row>
    <row r="110" spans="1:7" ht="25.5">
      <c r="A110" s="14" t="s">
        <v>122</v>
      </c>
      <c r="B110" s="6" t="s">
        <v>45</v>
      </c>
      <c r="C110" s="6" t="s">
        <v>79</v>
      </c>
      <c r="D110" s="6" t="s">
        <v>18</v>
      </c>
      <c r="E110" s="6" t="s">
        <v>97</v>
      </c>
      <c r="F110" s="79">
        <v>138.6</v>
      </c>
      <c r="G110" s="1">
        <v>20</v>
      </c>
    </row>
    <row r="111" spans="1:7">
      <c r="A111" s="24" t="s">
        <v>146</v>
      </c>
      <c r="B111" s="6" t="s">
        <v>45</v>
      </c>
      <c r="C111" s="6" t="s">
        <v>79</v>
      </c>
      <c r="D111" s="6" t="s">
        <v>18</v>
      </c>
      <c r="E111" s="6" t="s">
        <v>101</v>
      </c>
      <c r="F111" s="79">
        <v>164.5</v>
      </c>
    </row>
    <row r="112" spans="1:7" s="40" customFormat="1" ht="38.25">
      <c r="A112" s="64" t="s">
        <v>489</v>
      </c>
      <c r="B112" s="4" t="s">
        <v>45</v>
      </c>
      <c r="C112" s="4" t="s">
        <v>79</v>
      </c>
      <c r="D112" s="4" t="s">
        <v>490</v>
      </c>
      <c r="E112" s="4"/>
      <c r="F112" s="5">
        <f>F113</f>
        <v>714</v>
      </c>
    </row>
    <row r="113" spans="1:6" s="40" customFormat="1" ht="25.5">
      <c r="A113" s="15" t="s">
        <v>143</v>
      </c>
      <c r="B113" s="4" t="s">
        <v>45</v>
      </c>
      <c r="C113" s="4" t="s">
        <v>79</v>
      </c>
      <c r="D113" s="4" t="s">
        <v>491</v>
      </c>
      <c r="E113" s="7"/>
      <c r="F113" s="5">
        <f>SUM(F114:F115)</f>
        <v>714</v>
      </c>
    </row>
    <row r="114" spans="1:6" s="40" customFormat="1" ht="25.5">
      <c r="A114" s="14" t="s">
        <v>122</v>
      </c>
      <c r="B114" s="6" t="s">
        <v>45</v>
      </c>
      <c r="C114" s="6" t="s">
        <v>79</v>
      </c>
      <c r="D114" s="6" t="s">
        <v>491</v>
      </c>
      <c r="E114" s="6" t="s">
        <v>97</v>
      </c>
      <c r="F114" s="19">
        <v>214</v>
      </c>
    </row>
    <row r="115" spans="1:6">
      <c r="A115" s="24" t="s">
        <v>146</v>
      </c>
      <c r="B115" s="6" t="s">
        <v>45</v>
      </c>
      <c r="C115" s="6" t="s">
        <v>79</v>
      </c>
      <c r="D115" s="6" t="s">
        <v>491</v>
      </c>
      <c r="E115" s="6" t="s">
        <v>101</v>
      </c>
      <c r="F115" s="79">
        <v>500</v>
      </c>
    </row>
    <row r="116" spans="1:6" s="40" customFormat="1" ht="38.25">
      <c r="A116" s="64" t="s">
        <v>3</v>
      </c>
      <c r="B116" s="4" t="s">
        <v>45</v>
      </c>
      <c r="C116" s="4" t="s">
        <v>79</v>
      </c>
      <c r="D116" s="4" t="s">
        <v>4</v>
      </c>
      <c r="E116" s="4"/>
      <c r="F116" s="5">
        <f>F117</f>
        <v>58.9</v>
      </c>
    </row>
    <row r="117" spans="1:6" s="40" customFormat="1" ht="25.5">
      <c r="A117" s="15" t="s">
        <v>143</v>
      </c>
      <c r="B117" s="4" t="s">
        <v>45</v>
      </c>
      <c r="C117" s="4" t="s">
        <v>79</v>
      </c>
      <c r="D117" s="4" t="s">
        <v>5</v>
      </c>
      <c r="E117" s="7"/>
      <c r="F117" s="5">
        <f>F118</f>
        <v>58.9</v>
      </c>
    </row>
    <row r="118" spans="1:6" s="40" customFormat="1" ht="25.5">
      <c r="A118" s="14" t="s">
        <v>122</v>
      </c>
      <c r="B118" s="6" t="s">
        <v>45</v>
      </c>
      <c r="C118" s="6" t="s">
        <v>79</v>
      </c>
      <c r="D118" s="6" t="s">
        <v>5</v>
      </c>
      <c r="E118" s="6" t="s">
        <v>97</v>
      </c>
      <c r="F118" s="19">
        <v>58.9</v>
      </c>
    </row>
    <row r="119" spans="1:6" s="40" customFormat="1" ht="25.5">
      <c r="A119" s="21" t="s">
        <v>522</v>
      </c>
      <c r="B119" s="4" t="s">
        <v>45</v>
      </c>
      <c r="C119" s="4" t="s">
        <v>79</v>
      </c>
      <c r="D119" s="4" t="s">
        <v>520</v>
      </c>
      <c r="E119" s="4"/>
      <c r="F119" s="5">
        <f>F120</f>
        <v>55.16</v>
      </c>
    </row>
    <row r="120" spans="1:6" s="40" customFormat="1" ht="25.5">
      <c r="A120" s="15" t="s">
        <v>143</v>
      </c>
      <c r="B120" s="4" t="s">
        <v>45</v>
      </c>
      <c r="C120" s="4" t="s">
        <v>79</v>
      </c>
      <c r="D120" s="4" t="s">
        <v>521</v>
      </c>
      <c r="E120" s="7"/>
      <c r="F120" s="5">
        <f>F121</f>
        <v>55.16</v>
      </c>
    </row>
    <row r="121" spans="1:6" s="40" customFormat="1" ht="25.5">
      <c r="A121" s="14" t="s">
        <v>122</v>
      </c>
      <c r="B121" s="6" t="s">
        <v>45</v>
      </c>
      <c r="C121" s="6" t="s">
        <v>79</v>
      </c>
      <c r="D121" s="6" t="s">
        <v>521</v>
      </c>
      <c r="E121" s="6" t="s">
        <v>97</v>
      </c>
      <c r="F121" s="19">
        <v>55.16</v>
      </c>
    </row>
    <row r="122" spans="1:6" s="40" customFormat="1" ht="38.25">
      <c r="A122" s="61" t="s">
        <v>644</v>
      </c>
      <c r="B122" s="10" t="s">
        <v>45</v>
      </c>
      <c r="C122" s="10" t="s">
        <v>79</v>
      </c>
      <c r="D122" s="10" t="s">
        <v>380</v>
      </c>
      <c r="E122" s="10"/>
      <c r="F122" s="51">
        <f>F123</f>
        <v>123</v>
      </c>
    </row>
    <row r="123" spans="1:6" s="40" customFormat="1" ht="38.25">
      <c r="A123" s="23" t="s">
        <v>379</v>
      </c>
      <c r="B123" s="4" t="s">
        <v>45</v>
      </c>
      <c r="C123" s="4" t="s">
        <v>79</v>
      </c>
      <c r="D123" s="4" t="s">
        <v>381</v>
      </c>
      <c r="E123" s="4"/>
      <c r="F123" s="5">
        <f>F124</f>
        <v>123</v>
      </c>
    </row>
    <row r="124" spans="1:6" s="40" customFormat="1" ht="25.5">
      <c r="A124" s="15" t="s">
        <v>143</v>
      </c>
      <c r="B124" s="4" t="s">
        <v>45</v>
      </c>
      <c r="C124" s="4" t="s">
        <v>79</v>
      </c>
      <c r="D124" s="4" t="s">
        <v>382</v>
      </c>
      <c r="E124" s="4"/>
      <c r="F124" s="5">
        <f>F125</f>
        <v>123</v>
      </c>
    </row>
    <row r="125" spans="1:6" s="40" customFormat="1" ht="25.5">
      <c r="A125" s="14" t="s">
        <v>122</v>
      </c>
      <c r="B125" s="6" t="s">
        <v>45</v>
      </c>
      <c r="C125" s="6" t="s">
        <v>79</v>
      </c>
      <c r="D125" s="6" t="s">
        <v>382</v>
      </c>
      <c r="E125" s="6" t="s">
        <v>97</v>
      </c>
      <c r="F125" s="19">
        <v>123</v>
      </c>
    </row>
    <row r="126" spans="1:6" s="39" customFormat="1" ht="51">
      <c r="A126" s="38" t="s">
        <v>645</v>
      </c>
      <c r="B126" s="10" t="s">
        <v>45</v>
      </c>
      <c r="C126" s="10" t="s">
        <v>79</v>
      </c>
      <c r="D126" s="10" t="s">
        <v>175</v>
      </c>
      <c r="E126" s="10"/>
      <c r="F126" s="51">
        <f>F127</f>
        <v>10395.85944</v>
      </c>
    </row>
    <row r="127" spans="1:6" s="39" customFormat="1" ht="40.5">
      <c r="A127" s="63" t="s">
        <v>646</v>
      </c>
      <c r="B127" s="7" t="s">
        <v>45</v>
      </c>
      <c r="C127" s="7" t="s">
        <v>79</v>
      </c>
      <c r="D127" s="7" t="s">
        <v>176</v>
      </c>
      <c r="E127" s="7"/>
      <c r="F127" s="42">
        <f>F128+F139</f>
        <v>10395.85944</v>
      </c>
    </row>
    <row r="128" spans="1:6" s="39" customFormat="1" ht="38.25">
      <c r="A128" s="29" t="s">
        <v>296</v>
      </c>
      <c r="B128" s="4" t="s">
        <v>45</v>
      </c>
      <c r="C128" s="4" t="s">
        <v>79</v>
      </c>
      <c r="D128" s="4" t="s">
        <v>25</v>
      </c>
      <c r="E128" s="4"/>
      <c r="F128" s="5">
        <f>F129+F133+F136</f>
        <v>9581.8594400000002</v>
      </c>
    </row>
    <row r="129" spans="1:6" ht="25.5">
      <c r="A129" s="27" t="s">
        <v>120</v>
      </c>
      <c r="B129" s="4" t="s">
        <v>45</v>
      </c>
      <c r="C129" s="4" t="s">
        <v>79</v>
      </c>
      <c r="D129" s="4" t="s">
        <v>245</v>
      </c>
      <c r="E129" s="7"/>
      <c r="F129" s="5">
        <f>SUM(F130:F132)</f>
        <v>5026.0656800000006</v>
      </c>
    </row>
    <row r="130" spans="1:6" ht="25.5">
      <c r="A130" s="13" t="s">
        <v>153</v>
      </c>
      <c r="B130" s="6" t="s">
        <v>45</v>
      </c>
      <c r="C130" s="6" t="s">
        <v>79</v>
      </c>
      <c r="D130" s="6" t="s">
        <v>245</v>
      </c>
      <c r="E130" s="6" t="s">
        <v>93</v>
      </c>
      <c r="F130" s="19">
        <v>3845.3427000000001</v>
      </c>
    </row>
    <row r="131" spans="1:6" ht="38.25">
      <c r="A131" s="13" t="s">
        <v>389</v>
      </c>
      <c r="B131" s="6" t="s">
        <v>45</v>
      </c>
      <c r="C131" s="6" t="s">
        <v>79</v>
      </c>
      <c r="D131" s="6" t="s">
        <v>245</v>
      </c>
      <c r="E131" s="6" t="s">
        <v>388</v>
      </c>
      <c r="F131" s="19">
        <v>31.8</v>
      </c>
    </row>
    <row r="132" spans="1:6" s="39" customFormat="1" ht="38.25">
      <c r="A132" s="13" t="s">
        <v>154</v>
      </c>
      <c r="B132" s="6" t="s">
        <v>45</v>
      </c>
      <c r="C132" s="6" t="s">
        <v>79</v>
      </c>
      <c r="D132" s="6" t="s">
        <v>245</v>
      </c>
      <c r="E132" s="6" t="s">
        <v>147</v>
      </c>
      <c r="F132" s="19">
        <v>1148.9229800000001</v>
      </c>
    </row>
    <row r="133" spans="1:6">
      <c r="A133" s="38" t="s">
        <v>289</v>
      </c>
      <c r="B133" s="10" t="s">
        <v>45</v>
      </c>
      <c r="C133" s="10" t="s">
        <v>79</v>
      </c>
      <c r="D133" s="10" t="s">
        <v>24</v>
      </c>
      <c r="E133" s="10"/>
      <c r="F133" s="51">
        <f>SUM(F134:F135)</f>
        <v>301.23685</v>
      </c>
    </row>
    <row r="134" spans="1:6" ht="25.5">
      <c r="A134" s="13" t="s">
        <v>94</v>
      </c>
      <c r="B134" s="6" t="s">
        <v>45</v>
      </c>
      <c r="C134" s="6" t="s">
        <v>79</v>
      </c>
      <c r="D134" s="6" t="s">
        <v>363</v>
      </c>
      <c r="E134" s="6" t="s">
        <v>95</v>
      </c>
      <c r="F134" s="19">
        <v>229.834</v>
      </c>
    </row>
    <row r="135" spans="1:6" ht="25.5">
      <c r="A135" s="13" t="s">
        <v>122</v>
      </c>
      <c r="B135" s="6" t="s">
        <v>45</v>
      </c>
      <c r="C135" s="6" t="s">
        <v>79</v>
      </c>
      <c r="D135" s="6" t="s">
        <v>363</v>
      </c>
      <c r="E135" s="6" t="s">
        <v>97</v>
      </c>
      <c r="F135" s="19">
        <v>71.402850000000001</v>
      </c>
    </row>
    <row r="136" spans="1:6" ht="51">
      <c r="A136" s="16" t="s">
        <v>612</v>
      </c>
      <c r="B136" s="4" t="s">
        <v>45</v>
      </c>
      <c r="C136" s="4" t="s">
        <v>79</v>
      </c>
      <c r="D136" s="4" t="s">
        <v>614</v>
      </c>
      <c r="E136" s="6"/>
      <c r="F136" s="19">
        <f>F137+F138</f>
        <v>4254.5569100000002</v>
      </c>
    </row>
    <row r="137" spans="1:6" ht="25.5">
      <c r="A137" s="13" t="s">
        <v>153</v>
      </c>
      <c r="B137" s="4" t="s">
        <v>45</v>
      </c>
      <c r="C137" s="4" t="s">
        <v>79</v>
      </c>
      <c r="D137" s="4" t="s">
        <v>614</v>
      </c>
      <c r="E137" s="6" t="s">
        <v>93</v>
      </c>
      <c r="F137" s="19">
        <v>3271.59762</v>
      </c>
    </row>
    <row r="138" spans="1:6" ht="38.25">
      <c r="A138" s="13" t="s">
        <v>154</v>
      </c>
      <c r="B138" s="4" t="s">
        <v>45</v>
      </c>
      <c r="C138" s="4" t="s">
        <v>79</v>
      </c>
      <c r="D138" s="4" t="s">
        <v>614</v>
      </c>
      <c r="E138" s="6" t="s">
        <v>147</v>
      </c>
      <c r="F138" s="19">
        <v>982.95929000000001</v>
      </c>
    </row>
    <row r="139" spans="1:6" ht="38.25">
      <c r="A139" s="29" t="s">
        <v>297</v>
      </c>
      <c r="B139" s="4" t="s">
        <v>45</v>
      </c>
      <c r="C139" s="4" t="s">
        <v>79</v>
      </c>
      <c r="D139" s="4" t="s">
        <v>20</v>
      </c>
      <c r="E139" s="4"/>
      <c r="F139" s="5">
        <f>F140</f>
        <v>814</v>
      </c>
    </row>
    <row r="140" spans="1:6" ht="38.25">
      <c r="A140" s="15" t="s">
        <v>184</v>
      </c>
      <c r="B140" s="4" t="s">
        <v>45</v>
      </c>
      <c r="C140" s="4" t="s">
        <v>79</v>
      </c>
      <c r="D140" s="4" t="s">
        <v>246</v>
      </c>
      <c r="E140" s="4"/>
      <c r="F140" s="5">
        <f>F141</f>
        <v>814</v>
      </c>
    </row>
    <row r="141" spans="1:6" ht="25.5">
      <c r="A141" s="13" t="s">
        <v>122</v>
      </c>
      <c r="B141" s="6" t="s">
        <v>45</v>
      </c>
      <c r="C141" s="6" t="s">
        <v>79</v>
      </c>
      <c r="D141" s="6" t="s">
        <v>246</v>
      </c>
      <c r="E141" s="6" t="s">
        <v>97</v>
      </c>
      <c r="F141" s="19">
        <v>814</v>
      </c>
    </row>
    <row r="142" spans="1:6" ht="38.25">
      <c r="A142" s="61" t="s">
        <v>647</v>
      </c>
      <c r="B142" s="10" t="s">
        <v>45</v>
      </c>
      <c r="C142" s="10" t="s">
        <v>79</v>
      </c>
      <c r="D142" s="10" t="s">
        <v>177</v>
      </c>
      <c r="E142" s="10"/>
      <c r="F142" s="51">
        <f>F143</f>
        <v>85</v>
      </c>
    </row>
    <row r="143" spans="1:6" ht="38.25">
      <c r="A143" s="23" t="s">
        <v>19</v>
      </c>
      <c r="B143" s="4" t="s">
        <v>45</v>
      </c>
      <c r="C143" s="4" t="s">
        <v>79</v>
      </c>
      <c r="D143" s="4" t="s">
        <v>282</v>
      </c>
      <c r="E143" s="4"/>
      <c r="F143" s="5">
        <f>F144</f>
        <v>85</v>
      </c>
    </row>
    <row r="144" spans="1:6" s="39" customFormat="1" ht="25.5">
      <c r="A144" s="15" t="s">
        <v>143</v>
      </c>
      <c r="B144" s="4" t="s">
        <v>45</v>
      </c>
      <c r="C144" s="4" t="s">
        <v>79</v>
      </c>
      <c r="D144" s="4" t="s">
        <v>283</v>
      </c>
      <c r="E144" s="7"/>
      <c r="F144" s="5">
        <f>SUM(F145:F146)</f>
        <v>85</v>
      </c>
    </row>
    <row r="145" spans="1:6" ht="25.5">
      <c r="A145" s="18" t="s">
        <v>122</v>
      </c>
      <c r="B145" s="6" t="s">
        <v>45</v>
      </c>
      <c r="C145" s="6" t="s">
        <v>79</v>
      </c>
      <c r="D145" s="6" t="s">
        <v>283</v>
      </c>
      <c r="E145" s="6" t="s">
        <v>97</v>
      </c>
      <c r="F145" s="19">
        <v>75</v>
      </c>
    </row>
    <row r="146" spans="1:6">
      <c r="A146" s="66" t="s">
        <v>291</v>
      </c>
      <c r="B146" s="6" t="s">
        <v>45</v>
      </c>
      <c r="C146" s="6" t="s">
        <v>79</v>
      </c>
      <c r="D146" s="6" t="s">
        <v>283</v>
      </c>
      <c r="E146" s="6" t="s">
        <v>290</v>
      </c>
      <c r="F146" s="19">
        <v>10</v>
      </c>
    </row>
    <row r="147" spans="1:6" ht="35.25" customHeight="1">
      <c r="A147" s="61" t="s">
        <v>648</v>
      </c>
      <c r="B147" s="10" t="s">
        <v>45</v>
      </c>
      <c r="C147" s="10" t="s">
        <v>79</v>
      </c>
      <c r="D147" s="10" t="s">
        <v>13</v>
      </c>
      <c r="E147" s="10"/>
      <c r="F147" s="51">
        <f>F148</f>
        <v>265</v>
      </c>
    </row>
    <row r="148" spans="1:6" ht="25.5">
      <c r="A148" s="23" t="s">
        <v>15</v>
      </c>
      <c r="B148" s="4" t="s">
        <v>45</v>
      </c>
      <c r="C148" s="4" t="s">
        <v>79</v>
      </c>
      <c r="D148" s="4" t="s">
        <v>14</v>
      </c>
      <c r="E148" s="4"/>
      <c r="F148" s="5">
        <f>F149</f>
        <v>265</v>
      </c>
    </row>
    <row r="149" spans="1:6" s="39" customFormat="1" ht="25.5">
      <c r="A149" s="15" t="s">
        <v>143</v>
      </c>
      <c r="B149" s="4" t="s">
        <v>45</v>
      </c>
      <c r="C149" s="4" t="s">
        <v>79</v>
      </c>
      <c r="D149" s="4" t="s">
        <v>28</v>
      </c>
      <c r="E149" s="4"/>
      <c r="F149" s="5">
        <f>F150</f>
        <v>265</v>
      </c>
    </row>
    <row r="150" spans="1:6">
      <c r="A150" s="24" t="s">
        <v>146</v>
      </c>
      <c r="B150" s="6" t="s">
        <v>45</v>
      </c>
      <c r="C150" s="6" t="s">
        <v>79</v>
      </c>
      <c r="D150" s="6" t="s">
        <v>28</v>
      </c>
      <c r="E150" s="6" t="s">
        <v>101</v>
      </c>
      <c r="F150" s="19">
        <v>265</v>
      </c>
    </row>
    <row r="151" spans="1:6" ht="38.25">
      <c r="A151" s="61" t="s">
        <v>649</v>
      </c>
      <c r="B151" s="10" t="s">
        <v>45</v>
      </c>
      <c r="C151" s="10" t="s">
        <v>79</v>
      </c>
      <c r="D151" s="10" t="s">
        <v>324</v>
      </c>
      <c r="E151" s="10"/>
      <c r="F151" s="51">
        <f>F152</f>
        <v>520</v>
      </c>
    </row>
    <row r="152" spans="1:6" ht="25.5">
      <c r="A152" s="71" t="s">
        <v>334</v>
      </c>
      <c r="B152" s="4" t="s">
        <v>45</v>
      </c>
      <c r="C152" s="4" t="s">
        <v>79</v>
      </c>
      <c r="D152" s="4" t="s">
        <v>325</v>
      </c>
      <c r="E152" s="4"/>
      <c r="F152" s="5">
        <f>F153</f>
        <v>520</v>
      </c>
    </row>
    <row r="153" spans="1:6" s="39" customFormat="1" ht="25.5">
      <c r="A153" s="15" t="s">
        <v>143</v>
      </c>
      <c r="B153" s="4" t="s">
        <v>45</v>
      </c>
      <c r="C153" s="4" t="s">
        <v>79</v>
      </c>
      <c r="D153" s="4" t="s">
        <v>326</v>
      </c>
      <c r="E153" s="4"/>
      <c r="F153" s="5">
        <f>F154</f>
        <v>520</v>
      </c>
    </row>
    <row r="154" spans="1:6" ht="25.5">
      <c r="A154" s="34" t="s">
        <v>122</v>
      </c>
      <c r="B154" s="6" t="s">
        <v>45</v>
      </c>
      <c r="C154" s="6" t="s">
        <v>79</v>
      </c>
      <c r="D154" s="6" t="s">
        <v>326</v>
      </c>
      <c r="E154" s="6" t="s">
        <v>97</v>
      </c>
      <c r="F154" s="19">
        <v>520</v>
      </c>
    </row>
    <row r="155" spans="1:6">
      <c r="A155" s="17" t="s">
        <v>134</v>
      </c>
      <c r="B155" s="10" t="s">
        <v>45</v>
      </c>
      <c r="C155" s="10" t="s">
        <v>79</v>
      </c>
      <c r="D155" s="10" t="s">
        <v>155</v>
      </c>
      <c r="E155" s="10"/>
      <c r="F155" s="51">
        <f>F156+F165+F170+F175+F197+F216+F180+F208+F210+F187+F219+F159</f>
        <v>82709.235719999997</v>
      </c>
    </row>
    <row r="156" spans="1:6" ht="38.25">
      <c r="A156" s="29" t="s">
        <v>260</v>
      </c>
      <c r="B156" s="4" t="s">
        <v>45</v>
      </c>
      <c r="C156" s="4" t="s">
        <v>79</v>
      </c>
      <c r="D156" s="4" t="s">
        <v>168</v>
      </c>
      <c r="E156" s="4"/>
      <c r="F156" s="5">
        <f>SUM(F157:F158)</f>
        <v>583.66219999999998</v>
      </c>
    </row>
    <row r="157" spans="1:6">
      <c r="A157" s="36" t="s">
        <v>253</v>
      </c>
      <c r="B157" s="6" t="s">
        <v>45</v>
      </c>
      <c r="C157" s="6" t="s">
        <v>79</v>
      </c>
      <c r="D157" s="6" t="s">
        <v>168</v>
      </c>
      <c r="E157" s="6" t="s">
        <v>124</v>
      </c>
      <c r="F157" s="79">
        <v>449.00544000000002</v>
      </c>
    </row>
    <row r="158" spans="1:6" ht="38.25">
      <c r="A158" s="13" t="s">
        <v>254</v>
      </c>
      <c r="B158" s="6" t="s">
        <v>45</v>
      </c>
      <c r="C158" s="6" t="s">
        <v>79</v>
      </c>
      <c r="D158" s="6" t="s">
        <v>168</v>
      </c>
      <c r="E158" s="6" t="s">
        <v>174</v>
      </c>
      <c r="F158" s="79">
        <v>134.65675999999999</v>
      </c>
    </row>
    <row r="159" spans="1:6" ht="25.5">
      <c r="A159" s="27" t="s">
        <v>622</v>
      </c>
      <c r="B159" s="4" t="s">
        <v>45</v>
      </c>
      <c r="C159" s="4" t="s">
        <v>79</v>
      </c>
      <c r="D159" s="4" t="s">
        <v>623</v>
      </c>
      <c r="E159" s="4"/>
      <c r="F159" s="5">
        <f>SUM(F160:F164)</f>
        <v>464.42230000000001</v>
      </c>
    </row>
    <row r="160" spans="1:6">
      <c r="A160" s="36" t="s">
        <v>253</v>
      </c>
      <c r="B160" s="6" t="s">
        <v>45</v>
      </c>
      <c r="C160" s="6" t="s">
        <v>79</v>
      </c>
      <c r="D160" s="6" t="s">
        <v>623</v>
      </c>
      <c r="E160" s="6" t="s">
        <v>124</v>
      </c>
      <c r="F160" s="79">
        <v>201.04759999999999</v>
      </c>
    </row>
    <row r="161" spans="1:6" ht="38.25">
      <c r="A161" s="13" t="s">
        <v>254</v>
      </c>
      <c r="B161" s="6" t="s">
        <v>45</v>
      </c>
      <c r="C161" s="6" t="s">
        <v>79</v>
      </c>
      <c r="D161" s="6" t="s">
        <v>623</v>
      </c>
      <c r="E161" s="6" t="s">
        <v>174</v>
      </c>
      <c r="F161" s="79">
        <v>60.715800000000002</v>
      </c>
    </row>
    <row r="162" spans="1:6" ht="25.5">
      <c r="A162" s="13" t="s">
        <v>153</v>
      </c>
      <c r="B162" s="6" t="s">
        <v>45</v>
      </c>
      <c r="C162" s="6" t="s">
        <v>79</v>
      </c>
      <c r="D162" s="6" t="s">
        <v>623</v>
      </c>
      <c r="E162" s="6" t="s">
        <v>93</v>
      </c>
      <c r="F162" s="79">
        <v>121.8394</v>
      </c>
    </row>
    <row r="163" spans="1:6" ht="38.25">
      <c r="A163" s="13" t="s">
        <v>154</v>
      </c>
      <c r="B163" s="6" t="s">
        <v>45</v>
      </c>
      <c r="C163" s="6" t="s">
        <v>79</v>
      </c>
      <c r="D163" s="6" t="s">
        <v>623</v>
      </c>
      <c r="E163" s="6" t="s">
        <v>147</v>
      </c>
      <c r="F163" s="79">
        <v>36.795499999999997</v>
      </c>
    </row>
    <row r="164" spans="1:6" ht="51">
      <c r="A164" s="80" t="s">
        <v>106</v>
      </c>
      <c r="B164" s="6" t="s">
        <v>45</v>
      </c>
      <c r="C164" s="6" t="s">
        <v>79</v>
      </c>
      <c r="D164" s="6" t="s">
        <v>623</v>
      </c>
      <c r="E164" s="6" t="s">
        <v>110</v>
      </c>
      <c r="F164" s="79">
        <v>44.024000000000001</v>
      </c>
    </row>
    <row r="165" spans="1:6" ht="25.5">
      <c r="A165" s="23" t="s">
        <v>77</v>
      </c>
      <c r="B165" s="4" t="s">
        <v>45</v>
      </c>
      <c r="C165" s="4" t="s">
        <v>79</v>
      </c>
      <c r="D165" s="4" t="s">
        <v>169</v>
      </c>
      <c r="E165" s="4"/>
      <c r="F165" s="89">
        <f>SUM(F166:F169)</f>
        <v>347.1</v>
      </c>
    </row>
    <row r="166" spans="1:6" ht="25.5">
      <c r="A166" s="34" t="s">
        <v>153</v>
      </c>
      <c r="B166" s="6" t="s">
        <v>45</v>
      </c>
      <c r="C166" s="6" t="s">
        <v>79</v>
      </c>
      <c r="D166" s="6" t="s">
        <v>169</v>
      </c>
      <c r="E166" s="6" t="s">
        <v>93</v>
      </c>
      <c r="F166" s="79">
        <v>229.02879999999999</v>
      </c>
    </row>
    <row r="167" spans="1:6" ht="38.25">
      <c r="A167" s="34" t="s">
        <v>154</v>
      </c>
      <c r="B167" s="6" t="s">
        <v>45</v>
      </c>
      <c r="C167" s="6" t="s">
        <v>79</v>
      </c>
      <c r="D167" s="6" t="s">
        <v>169</v>
      </c>
      <c r="E167" s="6" t="s">
        <v>147</v>
      </c>
      <c r="F167" s="79">
        <v>69.171199999999999</v>
      </c>
    </row>
    <row r="168" spans="1:6" ht="25.5">
      <c r="A168" s="34" t="s">
        <v>94</v>
      </c>
      <c r="B168" s="6" t="s">
        <v>45</v>
      </c>
      <c r="C168" s="6" t="s">
        <v>79</v>
      </c>
      <c r="D168" s="6" t="s">
        <v>169</v>
      </c>
      <c r="E168" s="6" t="s">
        <v>95</v>
      </c>
      <c r="F168" s="79">
        <v>44.398000000000003</v>
      </c>
    </row>
    <row r="169" spans="1:6" ht="25.5">
      <c r="A169" s="34" t="s">
        <v>122</v>
      </c>
      <c r="B169" s="6" t="s">
        <v>45</v>
      </c>
      <c r="C169" s="6" t="s">
        <v>79</v>
      </c>
      <c r="D169" s="6" t="s">
        <v>169</v>
      </c>
      <c r="E169" s="6" t="s">
        <v>97</v>
      </c>
      <c r="F169" s="79">
        <v>4.5019999999999998</v>
      </c>
    </row>
    <row r="170" spans="1:6" ht="38.25">
      <c r="A170" s="23" t="s">
        <v>67</v>
      </c>
      <c r="B170" s="4" t="s">
        <v>60</v>
      </c>
      <c r="C170" s="4" t="s">
        <v>79</v>
      </c>
      <c r="D170" s="4" t="s">
        <v>170</v>
      </c>
      <c r="E170" s="4"/>
      <c r="F170" s="89">
        <f>SUM(F171:F174)</f>
        <v>923.5</v>
      </c>
    </row>
    <row r="171" spans="1:6" ht="25.5">
      <c r="A171" s="34" t="s">
        <v>153</v>
      </c>
      <c r="B171" s="6" t="s">
        <v>45</v>
      </c>
      <c r="C171" s="6" t="s">
        <v>79</v>
      </c>
      <c r="D171" s="6" t="s">
        <v>170</v>
      </c>
      <c r="E171" s="6" t="s">
        <v>93</v>
      </c>
      <c r="F171" s="79">
        <v>604.30966000000001</v>
      </c>
    </row>
    <row r="172" spans="1:6" s="39" customFormat="1" ht="38.25">
      <c r="A172" s="34" t="s">
        <v>154</v>
      </c>
      <c r="B172" s="6" t="s">
        <v>45</v>
      </c>
      <c r="C172" s="6" t="s">
        <v>79</v>
      </c>
      <c r="D172" s="6" t="s">
        <v>170</v>
      </c>
      <c r="E172" s="6" t="s">
        <v>147</v>
      </c>
      <c r="F172" s="79">
        <v>181.69033999999999</v>
      </c>
    </row>
    <row r="173" spans="1:6" ht="25.5">
      <c r="A173" s="34" t="s">
        <v>94</v>
      </c>
      <c r="B173" s="6" t="s">
        <v>45</v>
      </c>
      <c r="C173" s="6" t="s">
        <v>79</v>
      </c>
      <c r="D173" s="6" t="s">
        <v>170</v>
      </c>
      <c r="E173" s="6" t="s">
        <v>95</v>
      </c>
      <c r="F173" s="79">
        <v>39.03105</v>
      </c>
    </row>
    <row r="174" spans="1:6" ht="25.5">
      <c r="A174" s="34" t="s">
        <v>122</v>
      </c>
      <c r="B174" s="6" t="s">
        <v>45</v>
      </c>
      <c r="C174" s="6" t="s">
        <v>79</v>
      </c>
      <c r="D174" s="6" t="s">
        <v>170</v>
      </c>
      <c r="E174" s="6" t="s">
        <v>97</v>
      </c>
      <c r="F174" s="79">
        <v>98.468950000000007</v>
      </c>
    </row>
    <row r="175" spans="1:6" ht="38.25">
      <c r="A175" s="29" t="s">
        <v>74</v>
      </c>
      <c r="B175" s="4" t="s">
        <v>45</v>
      </c>
      <c r="C175" s="4" t="s">
        <v>79</v>
      </c>
      <c r="D175" s="4" t="s">
        <v>171</v>
      </c>
      <c r="E175" s="4"/>
      <c r="F175" s="89">
        <f>SUM(F176:F179)</f>
        <v>599.99999999999989</v>
      </c>
    </row>
    <row r="176" spans="1:6" ht="25.5">
      <c r="A176" s="34" t="s">
        <v>153</v>
      </c>
      <c r="B176" s="6" t="s">
        <v>45</v>
      </c>
      <c r="C176" s="6" t="s">
        <v>79</v>
      </c>
      <c r="D176" s="6" t="s">
        <v>171</v>
      </c>
      <c r="E176" s="6" t="s">
        <v>93</v>
      </c>
      <c r="F176" s="79">
        <v>425.4</v>
      </c>
    </row>
    <row r="177" spans="1:6" ht="38.25">
      <c r="A177" s="34" t="s">
        <v>154</v>
      </c>
      <c r="B177" s="6" t="s">
        <v>45</v>
      </c>
      <c r="C177" s="6" t="s">
        <v>79</v>
      </c>
      <c r="D177" s="6" t="s">
        <v>171</v>
      </c>
      <c r="E177" s="6" t="s">
        <v>147</v>
      </c>
      <c r="F177" s="79">
        <v>128.38999999999999</v>
      </c>
    </row>
    <row r="178" spans="1:6" ht="25.5">
      <c r="A178" s="34" t="s">
        <v>94</v>
      </c>
      <c r="B178" s="6" t="s">
        <v>45</v>
      </c>
      <c r="C178" s="6" t="s">
        <v>79</v>
      </c>
      <c r="D178" s="6" t="s">
        <v>171</v>
      </c>
      <c r="E178" s="6" t="s">
        <v>95</v>
      </c>
      <c r="F178" s="79">
        <v>3.8</v>
      </c>
    </row>
    <row r="179" spans="1:6" ht="25.5">
      <c r="A179" s="34" t="s">
        <v>122</v>
      </c>
      <c r="B179" s="6" t="s">
        <v>45</v>
      </c>
      <c r="C179" s="6" t="s">
        <v>79</v>
      </c>
      <c r="D179" s="6" t="s">
        <v>171</v>
      </c>
      <c r="E179" s="6" t="s">
        <v>97</v>
      </c>
      <c r="F179" s="79">
        <v>42.41</v>
      </c>
    </row>
    <row r="180" spans="1:6" s="39" customFormat="1" ht="25.5">
      <c r="A180" s="100" t="s">
        <v>143</v>
      </c>
      <c r="B180" s="4" t="s">
        <v>45</v>
      </c>
      <c r="C180" s="4" t="s">
        <v>79</v>
      </c>
      <c r="D180" s="4" t="s">
        <v>391</v>
      </c>
      <c r="E180" s="4"/>
      <c r="F180" s="89">
        <f>SUM(F181:F186)</f>
        <v>9428.368669999998</v>
      </c>
    </row>
    <row r="181" spans="1:6" ht="25.5">
      <c r="A181" s="34" t="s">
        <v>94</v>
      </c>
      <c r="B181" s="6" t="s">
        <v>45</v>
      </c>
      <c r="C181" s="6" t="s">
        <v>79</v>
      </c>
      <c r="D181" s="6" t="s">
        <v>391</v>
      </c>
      <c r="E181" s="6" t="s">
        <v>95</v>
      </c>
      <c r="F181" s="79">
        <v>23.114999999999998</v>
      </c>
    </row>
    <row r="182" spans="1:6" ht="25.5">
      <c r="A182" s="34" t="s">
        <v>122</v>
      </c>
      <c r="B182" s="6" t="s">
        <v>45</v>
      </c>
      <c r="C182" s="6" t="s">
        <v>79</v>
      </c>
      <c r="D182" s="6" t="s">
        <v>391</v>
      </c>
      <c r="E182" s="6" t="s">
        <v>97</v>
      </c>
      <c r="F182" s="79">
        <v>3123.5782100000001</v>
      </c>
    </row>
    <row r="183" spans="1:6">
      <c r="A183" s="34" t="s">
        <v>355</v>
      </c>
      <c r="B183" s="6" t="s">
        <v>45</v>
      </c>
      <c r="C183" s="6" t="s">
        <v>79</v>
      </c>
      <c r="D183" s="6" t="s">
        <v>391</v>
      </c>
      <c r="E183" s="6" t="s">
        <v>354</v>
      </c>
      <c r="F183" s="79">
        <v>188.34433000000001</v>
      </c>
    </row>
    <row r="184" spans="1:6" ht="25.5">
      <c r="A184" s="34" t="s">
        <v>602</v>
      </c>
      <c r="B184" s="6" t="s">
        <v>45</v>
      </c>
      <c r="C184" s="6" t="s">
        <v>79</v>
      </c>
      <c r="D184" s="6" t="s">
        <v>391</v>
      </c>
      <c r="E184" s="6" t="s">
        <v>601</v>
      </c>
      <c r="F184" s="79">
        <v>3900</v>
      </c>
    </row>
    <row r="185" spans="1:6" ht="76.5">
      <c r="A185" s="13" t="s">
        <v>524</v>
      </c>
      <c r="B185" s="6" t="s">
        <v>45</v>
      </c>
      <c r="C185" s="6" t="s">
        <v>79</v>
      </c>
      <c r="D185" s="6" t="s">
        <v>391</v>
      </c>
      <c r="E185" s="6" t="s">
        <v>523</v>
      </c>
      <c r="F185" s="79">
        <v>1892.4891500000001</v>
      </c>
    </row>
    <row r="186" spans="1:6">
      <c r="A186" s="13" t="s">
        <v>291</v>
      </c>
      <c r="B186" s="6" t="s">
        <v>45</v>
      </c>
      <c r="C186" s="6" t="s">
        <v>79</v>
      </c>
      <c r="D186" s="6" t="s">
        <v>391</v>
      </c>
      <c r="E186" s="6" t="s">
        <v>290</v>
      </c>
      <c r="F186" s="79">
        <v>300.84197999999998</v>
      </c>
    </row>
    <row r="187" spans="1:6" ht="25.5">
      <c r="A187" s="35" t="s">
        <v>130</v>
      </c>
      <c r="B187" s="10" t="s">
        <v>45</v>
      </c>
      <c r="C187" s="10" t="s">
        <v>79</v>
      </c>
      <c r="D187" s="10" t="s">
        <v>588</v>
      </c>
      <c r="E187" s="10"/>
      <c r="F187" s="51">
        <f>F188+F191</f>
        <v>8018.3054499999989</v>
      </c>
    </row>
    <row r="188" spans="1:6" s="39" customFormat="1" ht="25.5">
      <c r="A188" s="28" t="s">
        <v>285</v>
      </c>
      <c r="B188" s="4" t="s">
        <v>45</v>
      </c>
      <c r="C188" s="4" t="s">
        <v>79</v>
      </c>
      <c r="D188" s="4" t="s">
        <v>23</v>
      </c>
      <c r="E188" s="4"/>
      <c r="F188" s="5">
        <f>SUM(F189:F190)</f>
        <v>3576.1062499999998</v>
      </c>
    </row>
    <row r="189" spans="1:6" ht="51">
      <c r="A189" s="80" t="s">
        <v>106</v>
      </c>
      <c r="B189" s="6" t="s">
        <v>45</v>
      </c>
      <c r="C189" s="6" t="s">
        <v>79</v>
      </c>
      <c r="D189" s="6" t="s">
        <v>23</v>
      </c>
      <c r="E189" s="6" t="s">
        <v>110</v>
      </c>
      <c r="F189" s="19">
        <v>1976.10625</v>
      </c>
    </row>
    <row r="190" spans="1:6">
      <c r="A190" s="13" t="s">
        <v>364</v>
      </c>
      <c r="B190" s="6" t="s">
        <v>45</v>
      </c>
      <c r="C190" s="6" t="s">
        <v>79</v>
      </c>
      <c r="D190" s="6" t="s">
        <v>23</v>
      </c>
      <c r="E190" s="6" t="s">
        <v>118</v>
      </c>
      <c r="F190" s="19">
        <v>1600</v>
      </c>
    </row>
    <row r="191" spans="1:6" s="39" customFormat="1" ht="25.5">
      <c r="A191" s="28" t="s">
        <v>518</v>
      </c>
      <c r="B191" s="4" t="s">
        <v>45</v>
      </c>
      <c r="C191" s="4" t="s">
        <v>79</v>
      </c>
      <c r="D191" s="4" t="s">
        <v>517</v>
      </c>
      <c r="E191" s="4"/>
      <c r="F191" s="5">
        <f>SUM(F192:F196)</f>
        <v>4442.1991999999991</v>
      </c>
    </row>
    <row r="192" spans="1:6">
      <c r="A192" s="36" t="s">
        <v>252</v>
      </c>
      <c r="B192" s="6" t="s">
        <v>45</v>
      </c>
      <c r="C192" s="6" t="s">
        <v>79</v>
      </c>
      <c r="D192" s="6" t="s">
        <v>517</v>
      </c>
      <c r="E192" s="6" t="s">
        <v>124</v>
      </c>
      <c r="F192" s="19">
        <v>2512.6573899999999</v>
      </c>
    </row>
    <row r="193" spans="1:6" ht="38.25">
      <c r="A193" s="13" t="s">
        <v>254</v>
      </c>
      <c r="B193" s="6" t="s">
        <v>45</v>
      </c>
      <c r="C193" s="6" t="s">
        <v>79</v>
      </c>
      <c r="D193" s="6" t="s">
        <v>517</v>
      </c>
      <c r="E193" s="6" t="s">
        <v>174</v>
      </c>
      <c r="F193" s="19">
        <v>716.84276</v>
      </c>
    </row>
    <row r="194" spans="1:6" ht="25.5">
      <c r="A194" s="34" t="s">
        <v>153</v>
      </c>
      <c r="B194" s="6" t="s">
        <v>45</v>
      </c>
      <c r="C194" s="6" t="s">
        <v>79</v>
      </c>
      <c r="D194" s="6" t="s">
        <v>517</v>
      </c>
      <c r="E194" s="6" t="s">
        <v>93</v>
      </c>
      <c r="F194" s="79">
        <v>925.33371999999997</v>
      </c>
    </row>
    <row r="195" spans="1:6" ht="25.5">
      <c r="A195" s="13" t="s">
        <v>427</v>
      </c>
      <c r="B195" s="6" t="s">
        <v>45</v>
      </c>
      <c r="C195" s="6" t="s">
        <v>79</v>
      </c>
      <c r="D195" s="6" t="s">
        <v>517</v>
      </c>
      <c r="E195" s="6" t="s">
        <v>388</v>
      </c>
      <c r="F195" s="79">
        <v>12</v>
      </c>
    </row>
    <row r="196" spans="1:6" ht="38.25">
      <c r="A196" s="34" t="s">
        <v>154</v>
      </c>
      <c r="B196" s="6" t="s">
        <v>45</v>
      </c>
      <c r="C196" s="6" t="s">
        <v>79</v>
      </c>
      <c r="D196" s="6" t="s">
        <v>517</v>
      </c>
      <c r="E196" s="6" t="s">
        <v>147</v>
      </c>
      <c r="F196" s="79">
        <v>275.36532999999997</v>
      </c>
    </row>
    <row r="197" spans="1:6" ht="25.5">
      <c r="A197" s="35" t="s">
        <v>130</v>
      </c>
      <c r="B197" s="10" t="s">
        <v>45</v>
      </c>
      <c r="C197" s="10" t="s">
        <v>79</v>
      </c>
      <c r="D197" s="10" t="s">
        <v>172</v>
      </c>
      <c r="E197" s="10"/>
      <c r="F197" s="51">
        <f>F198</f>
        <v>35008.844410000005</v>
      </c>
    </row>
    <row r="198" spans="1:6" ht="25.5">
      <c r="A198" s="28" t="s">
        <v>123</v>
      </c>
      <c r="B198" s="4" t="s">
        <v>45</v>
      </c>
      <c r="C198" s="4" t="s">
        <v>79</v>
      </c>
      <c r="D198" s="4" t="s">
        <v>173</v>
      </c>
      <c r="E198" s="4"/>
      <c r="F198" s="5">
        <f>SUM(F199:F207)</f>
        <v>35008.844410000005</v>
      </c>
    </row>
    <row r="199" spans="1:6">
      <c r="A199" s="36" t="s">
        <v>252</v>
      </c>
      <c r="B199" s="6" t="s">
        <v>45</v>
      </c>
      <c r="C199" s="6" t="s">
        <v>79</v>
      </c>
      <c r="D199" s="6" t="s">
        <v>173</v>
      </c>
      <c r="E199" s="6" t="s">
        <v>124</v>
      </c>
      <c r="F199" s="19">
        <v>10104.996730000001</v>
      </c>
    </row>
    <row r="200" spans="1:6" ht="25.5">
      <c r="A200" s="13" t="s">
        <v>250</v>
      </c>
      <c r="B200" s="6" t="s">
        <v>45</v>
      </c>
      <c r="C200" s="6" t="s">
        <v>79</v>
      </c>
      <c r="D200" s="6" t="s">
        <v>173</v>
      </c>
      <c r="E200" s="6" t="s">
        <v>390</v>
      </c>
      <c r="F200" s="19">
        <v>1263.0909999999999</v>
      </c>
    </row>
    <row r="201" spans="1:6" ht="38.25">
      <c r="A201" s="13" t="s">
        <v>254</v>
      </c>
      <c r="B201" s="6" t="s">
        <v>45</v>
      </c>
      <c r="C201" s="6" t="s">
        <v>79</v>
      </c>
      <c r="D201" s="6" t="s">
        <v>173</v>
      </c>
      <c r="E201" s="6" t="s">
        <v>174</v>
      </c>
      <c r="F201" s="19">
        <v>3785.0703100000001</v>
      </c>
    </row>
    <row r="202" spans="1:6" ht="25.5">
      <c r="A202" s="34" t="s">
        <v>94</v>
      </c>
      <c r="B202" s="6" t="s">
        <v>45</v>
      </c>
      <c r="C202" s="6" t="s">
        <v>79</v>
      </c>
      <c r="D202" s="6" t="s">
        <v>173</v>
      </c>
      <c r="E202" s="6" t="s">
        <v>95</v>
      </c>
      <c r="F202" s="19">
        <v>1186.2844</v>
      </c>
    </row>
    <row r="203" spans="1:6" ht="25.5">
      <c r="A203" s="13" t="s">
        <v>122</v>
      </c>
      <c r="B203" s="6" t="s">
        <v>45</v>
      </c>
      <c r="C203" s="6" t="s">
        <v>79</v>
      </c>
      <c r="D203" s="6" t="s">
        <v>173</v>
      </c>
      <c r="E203" s="6" t="s">
        <v>97</v>
      </c>
      <c r="F203" s="19">
        <v>15568.76964</v>
      </c>
    </row>
    <row r="204" spans="1:6">
      <c r="A204" s="13" t="s">
        <v>355</v>
      </c>
      <c r="B204" s="6" t="s">
        <v>45</v>
      </c>
      <c r="C204" s="6" t="s">
        <v>79</v>
      </c>
      <c r="D204" s="6" t="s">
        <v>173</v>
      </c>
      <c r="E204" s="6" t="s">
        <v>354</v>
      </c>
      <c r="F204" s="19">
        <v>3050</v>
      </c>
    </row>
    <row r="205" spans="1:6" ht="76.5">
      <c r="A205" s="13" t="s">
        <v>524</v>
      </c>
      <c r="B205" s="6" t="s">
        <v>45</v>
      </c>
      <c r="C205" s="6" t="s">
        <v>79</v>
      </c>
      <c r="D205" s="6" t="s">
        <v>173</v>
      </c>
      <c r="E205" s="6" t="s">
        <v>523</v>
      </c>
      <c r="F205" s="19">
        <v>11.50733</v>
      </c>
    </row>
    <row r="206" spans="1:6" ht="25.5">
      <c r="A206" s="13" t="s">
        <v>591</v>
      </c>
      <c r="B206" s="6" t="s">
        <v>45</v>
      </c>
      <c r="C206" s="6" t="s">
        <v>79</v>
      </c>
      <c r="D206" s="6" t="s">
        <v>173</v>
      </c>
      <c r="E206" s="6" t="s">
        <v>396</v>
      </c>
      <c r="F206" s="19">
        <v>7.125</v>
      </c>
    </row>
    <row r="207" spans="1:6">
      <c r="A207" s="13" t="s">
        <v>398</v>
      </c>
      <c r="B207" s="6" t="s">
        <v>45</v>
      </c>
      <c r="C207" s="6" t="s">
        <v>79</v>
      </c>
      <c r="D207" s="6" t="s">
        <v>173</v>
      </c>
      <c r="E207" s="6" t="s">
        <v>397</v>
      </c>
      <c r="F207" s="19">
        <v>32</v>
      </c>
    </row>
    <row r="208" spans="1:6" ht="25.5">
      <c r="A208" s="28" t="s">
        <v>525</v>
      </c>
      <c r="B208" s="4" t="s">
        <v>45</v>
      </c>
      <c r="C208" s="4" t="s">
        <v>79</v>
      </c>
      <c r="D208" s="4" t="s">
        <v>167</v>
      </c>
      <c r="E208" s="4"/>
      <c r="F208" s="89">
        <f>F209</f>
        <v>449</v>
      </c>
    </row>
    <row r="209" spans="1:6">
      <c r="A209" s="34" t="s">
        <v>361</v>
      </c>
      <c r="B209" s="6" t="s">
        <v>45</v>
      </c>
      <c r="C209" s="6" t="s">
        <v>79</v>
      </c>
      <c r="D209" s="6" t="s">
        <v>167</v>
      </c>
      <c r="E209" s="6" t="s">
        <v>362</v>
      </c>
      <c r="F209" s="79">
        <v>449</v>
      </c>
    </row>
    <row r="210" spans="1:6" s="39" customFormat="1" ht="25.5">
      <c r="A210" s="29" t="s">
        <v>498</v>
      </c>
      <c r="B210" s="4" t="s">
        <v>45</v>
      </c>
      <c r="C210" s="4" t="s">
        <v>79</v>
      </c>
      <c r="D210" s="4" t="s">
        <v>526</v>
      </c>
      <c r="E210" s="10"/>
      <c r="F210" s="5">
        <f>SUM(F211:F215)</f>
        <v>3251.3371800000004</v>
      </c>
    </row>
    <row r="211" spans="1:6">
      <c r="A211" s="36" t="s">
        <v>252</v>
      </c>
      <c r="B211" s="6" t="s">
        <v>45</v>
      </c>
      <c r="C211" s="6" t="s">
        <v>79</v>
      </c>
      <c r="D211" s="6" t="s">
        <v>526</v>
      </c>
      <c r="E211" s="6" t="s">
        <v>124</v>
      </c>
      <c r="F211" s="79">
        <f>1929.94001+344.1778</f>
        <v>2274.1178100000002</v>
      </c>
    </row>
    <row r="212" spans="1:6" ht="38.25">
      <c r="A212" s="13" t="s">
        <v>254</v>
      </c>
      <c r="B212" s="6" t="s">
        <v>45</v>
      </c>
      <c r="C212" s="6" t="s">
        <v>79</v>
      </c>
      <c r="D212" s="6" t="s">
        <v>526</v>
      </c>
      <c r="E212" s="6" t="s">
        <v>174</v>
      </c>
      <c r="F212" s="79">
        <f>487.47692+109.86718</f>
        <v>597.34410000000003</v>
      </c>
    </row>
    <row r="213" spans="1:6" ht="25.5">
      <c r="A213" s="13" t="s">
        <v>153</v>
      </c>
      <c r="B213" s="6" t="s">
        <v>45</v>
      </c>
      <c r="C213" s="6" t="s">
        <v>79</v>
      </c>
      <c r="D213" s="6" t="s">
        <v>526</v>
      </c>
      <c r="E213" s="6" t="s">
        <v>93</v>
      </c>
      <c r="F213" s="19">
        <v>161.48702</v>
      </c>
    </row>
    <row r="214" spans="1:6" ht="38.25">
      <c r="A214" s="13" t="s">
        <v>154</v>
      </c>
      <c r="B214" s="6" t="s">
        <v>45</v>
      </c>
      <c r="C214" s="6" t="s">
        <v>79</v>
      </c>
      <c r="D214" s="6" t="s">
        <v>526</v>
      </c>
      <c r="E214" s="6" t="s">
        <v>147</v>
      </c>
      <c r="F214" s="19">
        <v>40.598350000000003</v>
      </c>
    </row>
    <row r="215" spans="1:6" ht="51">
      <c r="A215" s="80" t="s">
        <v>106</v>
      </c>
      <c r="B215" s="6" t="s">
        <v>45</v>
      </c>
      <c r="C215" s="6" t="s">
        <v>79</v>
      </c>
      <c r="D215" s="6" t="s">
        <v>526</v>
      </c>
      <c r="E215" s="6" t="s">
        <v>110</v>
      </c>
      <c r="F215" s="19">
        <v>177.78989999999999</v>
      </c>
    </row>
    <row r="216" spans="1:6" s="39" customFormat="1" ht="38.25">
      <c r="A216" s="28" t="s">
        <v>278</v>
      </c>
      <c r="B216" s="4" t="s">
        <v>45</v>
      </c>
      <c r="C216" s="4" t="s">
        <v>79</v>
      </c>
      <c r="D216" s="4" t="s">
        <v>279</v>
      </c>
      <c r="E216" s="4"/>
      <c r="F216" s="89">
        <f>F217+F218</f>
        <v>9734.0206199999993</v>
      </c>
    </row>
    <row r="217" spans="1:6" ht="25.5">
      <c r="A217" s="34" t="s">
        <v>17</v>
      </c>
      <c r="B217" s="6" t="s">
        <v>45</v>
      </c>
      <c r="C217" s="6" t="s">
        <v>79</v>
      </c>
      <c r="D217" s="6" t="s">
        <v>279</v>
      </c>
      <c r="E217" s="6" t="s">
        <v>16</v>
      </c>
      <c r="F217" s="79">
        <v>7115.1196200000004</v>
      </c>
    </row>
    <row r="218" spans="1:6" ht="25.5">
      <c r="A218" s="13" t="s">
        <v>122</v>
      </c>
      <c r="B218" s="6" t="s">
        <v>45</v>
      </c>
      <c r="C218" s="6" t="s">
        <v>79</v>
      </c>
      <c r="D218" s="6" t="s">
        <v>279</v>
      </c>
      <c r="E218" s="6" t="s">
        <v>97</v>
      </c>
      <c r="F218" s="79">
        <v>2618.9009999999998</v>
      </c>
    </row>
    <row r="219" spans="1:6" ht="51">
      <c r="A219" s="16" t="s">
        <v>612</v>
      </c>
      <c r="B219" s="4" t="s">
        <v>45</v>
      </c>
      <c r="C219" s="4" t="s">
        <v>79</v>
      </c>
      <c r="D219" s="4" t="s">
        <v>613</v>
      </c>
      <c r="E219" s="6"/>
      <c r="F219" s="5">
        <f>SUM(F220:F222)</f>
        <v>13900.67489</v>
      </c>
    </row>
    <row r="220" spans="1:6">
      <c r="A220" s="36" t="s">
        <v>252</v>
      </c>
      <c r="B220" s="4" t="s">
        <v>45</v>
      </c>
      <c r="C220" s="4" t="s">
        <v>79</v>
      </c>
      <c r="D220" s="4" t="s">
        <v>613</v>
      </c>
      <c r="E220" s="6" t="s">
        <v>124</v>
      </c>
      <c r="F220" s="19">
        <v>10206.95341</v>
      </c>
    </row>
    <row r="221" spans="1:6" ht="38.25">
      <c r="A221" s="13" t="s">
        <v>254</v>
      </c>
      <c r="B221" s="4" t="s">
        <v>45</v>
      </c>
      <c r="C221" s="4" t="s">
        <v>79</v>
      </c>
      <c r="D221" s="4" t="s">
        <v>613</v>
      </c>
      <c r="E221" s="6" t="s">
        <v>174</v>
      </c>
      <c r="F221" s="19">
        <v>2594.1412500000001</v>
      </c>
    </row>
    <row r="222" spans="1:6" ht="51">
      <c r="A222" s="80" t="s">
        <v>106</v>
      </c>
      <c r="B222" s="4" t="s">
        <v>45</v>
      </c>
      <c r="C222" s="4" t="s">
        <v>79</v>
      </c>
      <c r="D222" s="4" t="s">
        <v>613</v>
      </c>
      <c r="E222" s="6" t="s">
        <v>110</v>
      </c>
      <c r="F222" s="19">
        <v>1099.58023</v>
      </c>
    </row>
    <row r="223" spans="1:6" ht="25.5">
      <c r="A223" s="20" t="s">
        <v>119</v>
      </c>
      <c r="B223" s="9" t="s">
        <v>59</v>
      </c>
      <c r="C223" s="9"/>
      <c r="D223" s="52"/>
      <c r="E223" s="52"/>
      <c r="F223" s="49">
        <f>F224</f>
        <v>28609.500079999998</v>
      </c>
    </row>
    <row r="224" spans="1:6" ht="25.5">
      <c r="A224" s="22" t="s">
        <v>80</v>
      </c>
      <c r="B224" s="8" t="s">
        <v>59</v>
      </c>
      <c r="C224" s="8" t="s">
        <v>53</v>
      </c>
      <c r="D224" s="8"/>
      <c r="E224" s="8"/>
      <c r="F224" s="50">
        <f>F225</f>
        <v>28609.500079999998</v>
      </c>
    </row>
    <row r="225" spans="1:8" ht="63.75">
      <c r="A225" s="38" t="s">
        <v>650</v>
      </c>
      <c r="B225" s="10" t="s">
        <v>59</v>
      </c>
      <c r="C225" s="10" t="s">
        <v>53</v>
      </c>
      <c r="D225" s="10" t="s">
        <v>336</v>
      </c>
      <c r="E225" s="10"/>
      <c r="F225" s="51">
        <f>F230+F226</f>
        <v>28609.500079999998</v>
      </c>
    </row>
    <row r="226" spans="1:8" ht="38.25">
      <c r="A226" s="94" t="s">
        <v>337</v>
      </c>
      <c r="B226" s="4" t="s">
        <v>59</v>
      </c>
      <c r="C226" s="4" t="s">
        <v>53</v>
      </c>
      <c r="D226" s="4" t="s">
        <v>527</v>
      </c>
      <c r="E226" s="4"/>
      <c r="F226" s="5">
        <f>F227</f>
        <v>27280.000079999998</v>
      </c>
    </row>
    <row r="227" spans="1:8" ht="25.5">
      <c r="A227" s="78" t="s">
        <v>528</v>
      </c>
      <c r="B227" s="4" t="s">
        <v>59</v>
      </c>
      <c r="C227" s="4" t="s">
        <v>53</v>
      </c>
      <c r="D227" s="4" t="s">
        <v>529</v>
      </c>
      <c r="E227" s="4"/>
      <c r="F227" s="5">
        <f>SUM(F228:F229)</f>
        <v>27280.000079999998</v>
      </c>
    </row>
    <row r="228" spans="1:8">
      <c r="A228" s="24" t="s">
        <v>146</v>
      </c>
      <c r="B228" s="6" t="s">
        <v>59</v>
      </c>
      <c r="C228" s="6" t="s">
        <v>53</v>
      </c>
      <c r="D228" s="6" t="s">
        <v>529</v>
      </c>
      <c r="E228" s="6" t="s">
        <v>101</v>
      </c>
      <c r="F228" s="19">
        <v>17050.000049999999</v>
      </c>
    </row>
    <row r="229" spans="1:8">
      <c r="A229" s="13" t="s">
        <v>364</v>
      </c>
      <c r="B229" s="6" t="s">
        <v>59</v>
      </c>
      <c r="C229" s="6" t="s">
        <v>53</v>
      </c>
      <c r="D229" s="6" t="s">
        <v>529</v>
      </c>
      <c r="E229" s="6" t="s">
        <v>118</v>
      </c>
      <c r="F229" s="19">
        <v>10230.000029999999</v>
      </c>
    </row>
    <row r="230" spans="1:8" ht="38.25">
      <c r="A230" s="21" t="s">
        <v>337</v>
      </c>
      <c r="B230" s="4" t="s">
        <v>59</v>
      </c>
      <c r="C230" s="4" t="s">
        <v>53</v>
      </c>
      <c r="D230" s="4" t="s">
        <v>338</v>
      </c>
      <c r="E230" s="4"/>
      <c r="F230" s="5">
        <f>F231</f>
        <v>1329.5</v>
      </c>
    </row>
    <row r="231" spans="1:8" ht="25.5">
      <c r="A231" s="78" t="s">
        <v>339</v>
      </c>
      <c r="B231" s="4" t="s">
        <v>59</v>
      </c>
      <c r="C231" s="4" t="s">
        <v>53</v>
      </c>
      <c r="D231" s="4" t="s">
        <v>340</v>
      </c>
      <c r="E231" s="4"/>
      <c r="F231" s="5">
        <f>SUM(F232:F232)</f>
        <v>1329.5</v>
      </c>
    </row>
    <row r="232" spans="1:8" ht="25.5">
      <c r="A232" s="13" t="s">
        <v>122</v>
      </c>
      <c r="B232" s="6" t="s">
        <v>59</v>
      </c>
      <c r="C232" s="6" t="s">
        <v>53</v>
      </c>
      <c r="D232" s="6" t="s">
        <v>340</v>
      </c>
      <c r="E232" s="6" t="s">
        <v>97</v>
      </c>
      <c r="F232" s="19">
        <v>1329.5</v>
      </c>
    </row>
    <row r="233" spans="1:8" s="39" customFormat="1">
      <c r="A233" s="20" t="s">
        <v>102</v>
      </c>
      <c r="B233" s="9" t="s">
        <v>47</v>
      </c>
      <c r="C233" s="9"/>
      <c r="D233" s="9"/>
      <c r="E233" s="9"/>
      <c r="F233" s="49">
        <f>F234+F301+F321+F297</f>
        <v>450626.38155999995</v>
      </c>
    </row>
    <row r="234" spans="1:8" s="39" customFormat="1">
      <c r="A234" s="22" t="s">
        <v>38</v>
      </c>
      <c r="B234" s="8" t="s">
        <v>47</v>
      </c>
      <c r="C234" s="8" t="s">
        <v>49</v>
      </c>
      <c r="D234" s="22"/>
      <c r="E234" s="22"/>
      <c r="F234" s="50">
        <f>F247+F260+F242+F235</f>
        <v>8898.8063700000021</v>
      </c>
    </row>
    <row r="235" spans="1:8" ht="25.5">
      <c r="A235" s="61" t="s">
        <v>452</v>
      </c>
      <c r="B235" s="10" t="s">
        <v>47</v>
      </c>
      <c r="C235" s="10" t="s">
        <v>49</v>
      </c>
      <c r="D235" s="10" t="s">
        <v>270</v>
      </c>
      <c r="E235" s="10"/>
      <c r="F235" s="99">
        <f>F236+F239</f>
        <v>82.7</v>
      </c>
    </row>
    <row r="236" spans="1:8" ht="25.5">
      <c r="A236" s="21" t="s">
        <v>318</v>
      </c>
      <c r="B236" s="4" t="s">
        <v>47</v>
      </c>
      <c r="C236" s="4" t="s">
        <v>49</v>
      </c>
      <c r="D236" s="4" t="s">
        <v>319</v>
      </c>
      <c r="E236" s="4"/>
      <c r="F236" s="89">
        <f>F237</f>
        <v>47.7</v>
      </c>
    </row>
    <row r="237" spans="1:8" s="39" customFormat="1" ht="38.25">
      <c r="A237" s="23" t="s">
        <v>271</v>
      </c>
      <c r="B237" s="4" t="s">
        <v>47</v>
      </c>
      <c r="C237" s="4" t="s">
        <v>49</v>
      </c>
      <c r="D237" s="4" t="s">
        <v>18</v>
      </c>
      <c r="E237" s="4"/>
      <c r="F237" s="89">
        <f>F238</f>
        <v>47.7</v>
      </c>
      <c r="H237" s="117"/>
    </row>
    <row r="238" spans="1:8" ht="25.5">
      <c r="A238" s="14" t="s">
        <v>590</v>
      </c>
      <c r="B238" s="6" t="s">
        <v>47</v>
      </c>
      <c r="C238" s="6" t="s">
        <v>49</v>
      </c>
      <c r="D238" s="6" t="s">
        <v>18</v>
      </c>
      <c r="E238" s="6" t="s">
        <v>97</v>
      </c>
      <c r="F238" s="79">
        <v>47.7</v>
      </c>
    </row>
    <row r="239" spans="1:8" s="40" customFormat="1" ht="38.25">
      <c r="A239" s="64" t="s">
        <v>3</v>
      </c>
      <c r="B239" s="4" t="s">
        <v>47</v>
      </c>
      <c r="C239" s="4" t="s">
        <v>49</v>
      </c>
      <c r="D239" s="4" t="s">
        <v>4</v>
      </c>
      <c r="E239" s="4"/>
      <c r="F239" s="5">
        <f>F240</f>
        <v>35</v>
      </c>
    </row>
    <row r="240" spans="1:8" s="40" customFormat="1" ht="25.5">
      <c r="A240" s="15" t="s">
        <v>143</v>
      </c>
      <c r="B240" s="4" t="s">
        <v>47</v>
      </c>
      <c r="C240" s="4" t="s">
        <v>49</v>
      </c>
      <c r="D240" s="4" t="s">
        <v>5</v>
      </c>
      <c r="E240" s="7"/>
      <c r="F240" s="5">
        <f>F241</f>
        <v>35</v>
      </c>
    </row>
    <row r="241" spans="1:6" s="40" customFormat="1" ht="25.5">
      <c r="A241" s="14" t="s">
        <v>122</v>
      </c>
      <c r="B241" s="6" t="s">
        <v>47</v>
      </c>
      <c r="C241" s="6" t="s">
        <v>49</v>
      </c>
      <c r="D241" s="6" t="s">
        <v>5</v>
      </c>
      <c r="E241" s="6" t="s">
        <v>97</v>
      </c>
      <c r="F241" s="19">
        <v>35</v>
      </c>
    </row>
    <row r="242" spans="1:6" s="39" customFormat="1" ht="51">
      <c r="A242" s="38" t="s">
        <v>651</v>
      </c>
      <c r="B242" s="10" t="s">
        <v>47</v>
      </c>
      <c r="C242" s="10" t="s">
        <v>49</v>
      </c>
      <c r="D242" s="10" t="s">
        <v>175</v>
      </c>
      <c r="E242" s="10"/>
      <c r="F242" s="51">
        <f>F243</f>
        <v>243.34640999999999</v>
      </c>
    </row>
    <row r="243" spans="1:6" s="65" customFormat="1" ht="40.5">
      <c r="A243" s="63" t="s">
        <v>646</v>
      </c>
      <c r="B243" s="7" t="s">
        <v>47</v>
      </c>
      <c r="C243" s="7" t="s">
        <v>49</v>
      </c>
      <c r="D243" s="7" t="s">
        <v>176</v>
      </c>
      <c r="E243" s="7"/>
      <c r="F243" s="42">
        <f>F245</f>
        <v>243.34640999999999</v>
      </c>
    </row>
    <row r="244" spans="1:6" ht="38.25">
      <c r="A244" s="29" t="s">
        <v>297</v>
      </c>
      <c r="B244" s="4" t="s">
        <v>47</v>
      </c>
      <c r="C244" s="4" t="s">
        <v>49</v>
      </c>
      <c r="D244" s="4" t="s">
        <v>20</v>
      </c>
      <c r="E244" s="4"/>
      <c r="F244" s="5">
        <f>F245</f>
        <v>243.34640999999999</v>
      </c>
    </row>
    <row r="245" spans="1:6" s="39" customFormat="1" ht="25.5">
      <c r="A245" s="15" t="s">
        <v>593</v>
      </c>
      <c r="B245" s="4" t="s">
        <v>47</v>
      </c>
      <c r="C245" s="4" t="s">
        <v>49</v>
      </c>
      <c r="D245" s="4" t="s">
        <v>592</v>
      </c>
      <c r="E245" s="4"/>
      <c r="F245" s="5">
        <f>F246</f>
        <v>243.34640999999999</v>
      </c>
    </row>
    <row r="246" spans="1:6" s="39" customFormat="1" ht="25.5">
      <c r="A246" s="13" t="s">
        <v>122</v>
      </c>
      <c r="B246" s="6" t="s">
        <v>47</v>
      </c>
      <c r="C246" s="6" t="s">
        <v>49</v>
      </c>
      <c r="D246" s="6" t="s">
        <v>592</v>
      </c>
      <c r="E246" s="6" t="s">
        <v>97</v>
      </c>
      <c r="F246" s="19">
        <v>243.34640999999999</v>
      </c>
    </row>
    <row r="247" spans="1:6" s="39" customFormat="1" ht="38.25">
      <c r="A247" s="38" t="s">
        <v>652</v>
      </c>
      <c r="B247" s="10" t="s">
        <v>47</v>
      </c>
      <c r="C247" s="10" t="s">
        <v>49</v>
      </c>
      <c r="D247" s="10" t="s">
        <v>26</v>
      </c>
      <c r="E247" s="10"/>
      <c r="F247" s="51">
        <f>F248+F251+F254+F257</f>
        <v>1241.0620000000001</v>
      </c>
    </row>
    <row r="248" spans="1:6" s="39" customFormat="1" ht="38.25">
      <c r="A248" s="15" t="s">
        <v>27</v>
      </c>
      <c r="B248" s="4" t="s">
        <v>47</v>
      </c>
      <c r="C248" s="4" t="s">
        <v>49</v>
      </c>
      <c r="D248" s="4" t="s">
        <v>402</v>
      </c>
      <c r="E248" s="4"/>
      <c r="F248" s="5">
        <f>F249</f>
        <v>70</v>
      </c>
    </row>
    <row r="249" spans="1:6" s="39" customFormat="1" ht="25.5">
      <c r="A249" s="15" t="s">
        <v>143</v>
      </c>
      <c r="B249" s="4" t="s">
        <v>47</v>
      </c>
      <c r="C249" s="4" t="s">
        <v>49</v>
      </c>
      <c r="D249" s="4" t="s">
        <v>401</v>
      </c>
      <c r="E249" s="4"/>
      <c r="F249" s="5">
        <f>F250</f>
        <v>70</v>
      </c>
    </row>
    <row r="250" spans="1:6" s="39" customFormat="1" ht="25.5">
      <c r="A250" s="13" t="s">
        <v>122</v>
      </c>
      <c r="B250" s="6" t="s">
        <v>47</v>
      </c>
      <c r="C250" s="6" t="s">
        <v>49</v>
      </c>
      <c r="D250" s="6" t="s">
        <v>401</v>
      </c>
      <c r="E250" s="6" t="s">
        <v>97</v>
      </c>
      <c r="F250" s="19">
        <v>70</v>
      </c>
    </row>
    <row r="251" spans="1:6" s="39" customFormat="1" ht="25.5">
      <c r="A251" s="15" t="s">
        <v>494</v>
      </c>
      <c r="B251" s="4" t="s">
        <v>47</v>
      </c>
      <c r="C251" s="4" t="s">
        <v>49</v>
      </c>
      <c r="D251" s="4" t="s">
        <v>492</v>
      </c>
      <c r="E251" s="4"/>
      <c r="F251" s="5">
        <f>F252</f>
        <v>979.447</v>
      </c>
    </row>
    <row r="252" spans="1:6" s="39" customFormat="1" ht="25.5">
      <c r="A252" s="15" t="s">
        <v>143</v>
      </c>
      <c r="B252" s="4" t="s">
        <v>47</v>
      </c>
      <c r="C252" s="4" t="s">
        <v>49</v>
      </c>
      <c r="D252" s="4" t="s">
        <v>493</v>
      </c>
      <c r="E252" s="4"/>
      <c r="F252" s="5">
        <f>F253</f>
        <v>979.447</v>
      </c>
    </row>
    <row r="253" spans="1:6" s="39" customFormat="1" ht="25.5">
      <c r="A253" s="13" t="s">
        <v>122</v>
      </c>
      <c r="B253" s="6" t="s">
        <v>47</v>
      </c>
      <c r="C253" s="6" t="s">
        <v>49</v>
      </c>
      <c r="D253" s="6" t="s">
        <v>493</v>
      </c>
      <c r="E253" s="6" t="s">
        <v>97</v>
      </c>
      <c r="F253" s="19">
        <v>979.447</v>
      </c>
    </row>
    <row r="254" spans="1:6" s="39" customFormat="1" ht="51">
      <c r="A254" s="15" t="s">
        <v>626</v>
      </c>
      <c r="B254" s="4" t="s">
        <v>47</v>
      </c>
      <c r="C254" s="4" t="s">
        <v>49</v>
      </c>
      <c r="D254" s="4" t="s">
        <v>624</v>
      </c>
      <c r="E254" s="4"/>
      <c r="F254" s="5">
        <f>F255</f>
        <v>76.2</v>
      </c>
    </row>
    <row r="255" spans="1:6" s="39" customFormat="1" ht="25.5">
      <c r="A255" s="15" t="s">
        <v>143</v>
      </c>
      <c r="B255" s="4" t="s">
        <v>47</v>
      </c>
      <c r="C255" s="4" t="s">
        <v>49</v>
      </c>
      <c r="D255" s="4" t="s">
        <v>625</v>
      </c>
      <c r="E255" s="4"/>
      <c r="F255" s="5">
        <f>F256</f>
        <v>76.2</v>
      </c>
    </row>
    <row r="256" spans="1:6" s="39" customFormat="1" ht="25.5">
      <c r="A256" s="13" t="s">
        <v>122</v>
      </c>
      <c r="B256" s="6" t="s">
        <v>47</v>
      </c>
      <c r="C256" s="6" t="s">
        <v>49</v>
      </c>
      <c r="D256" s="6" t="s">
        <v>625</v>
      </c>
      <c r="E256" s="6" t="s">
        <v>97</v>
      </c>
      <c r="F256" s="19">
        <v>76.2</v>
      </c>
    </row>
    <row r="257" spans="1:6" s="39" customFormat="1" ht="25.5">
      <c r="A257" s="15" t="s">
        <v>629</v>
      </c>
      <c r="B257" s="4" t="s">
        <v>47</v>
      </c>
      <c r="C257" s="4" t="s">
        <v>49</v>
      </c>
      <c r="D257" s="4" t="s">
        <v>627</v>
      </c>
      <c r="E257" s="4"/>
      <c r="F257" s="5">
        <f>F258</f>
        <v>115.41500000000001</v>
      </c>
    </row>
    <row r="258" spans="1:6" s="39" customFormat="1" ht="25.5">
      <c r="A258" s="15" t="s">
        <v>143</v>
      </c>
      <c r="B258" s="4" t="s">
        <v>47</v>
      </c>
      <c r="C258" s="4" t="s">
        <v>49</v>
      </c>
      <c r="D258" s="4" t="s">
        <v>628</v>
      </c>
      <c r="E258" s="4"/>
      <c r="F258" s="5">
        <f>F259</f>
        <v>115.41500000000001</v>
      </c>
    </row>
    <row r="259" spans="1:6" s="39" customFormat="1" ht="25.5">
      <c r="A259" s="13" t="s">
        <v>122</v>
      </c>
      <c r="B259" s="6" t="s">
        <v>47</v>
      </c>
      <c r="C259" s="6" t="s">
        <v>49</v>
      </c>
      <c r="D259" s="6" t="s">
        <v>628</v>
      </c>
      <c r="E259" s="6" t="s">
        <v>97</v>
      </c>
      <c r="F259" s="19">
        <v>115.41500000000001</v>
      </c>
    </row>
    <row r="260" spans="1:6" s="39" customFormat="1">
      <c r="A260" s="38" t="s">
        <v>134</v>
      </c>
      <c r="B260" s="10" t="s">
        <v>47</v>
      </c>
      <c r="C260" s="10" t="s">
        <v>49</v>
      </c>
      <c r="D260" s="10" t="s">
        <v>155</v>
      </c>
      <c r="E260" s="38"/>
      <c r="F260" s="76">
        <f>F264+F266+F269+F271+F274+F276+F279+F289+F294+F261</f>
        <v>7331.6979600000004</v>
      </c>
    </row>
    <row r="261" spans="1:6" s="39" customFormat="1" ht="25.5">
      <c r="A261" s="27" t="s">
        <v>622</v>
      </c>
      <c r="B261" s="4" t="s">
        <v>47</v>
      </c>
      <c r="C261" s="4" t="s">
        <v>49</v>
      </c>
      <c r="D261" s="4" t="s">
        <v>623</v>
      </c>
      <c r="E261" s="4"/>
      <c r="F261" s="5">
        <f>SUM(F262:F263)</f>
        <v>47.049900000000001</v>
      </c>
    </row>
    <row r="262" spans="1:6" s="39" customFormat="1" ht="25.5">
      <c r="A262" s="13" t="s">
        <v>153</v>
      </c>
      <c r="B262" s="6" t="s">
        <v>47</v>
      </c>
      <c r="C262" s="6" t="s">
        <v>49</v>
      </c>
      <c r="D262" s="6" t="s">
        <v>623</v>
      </c>
      <c r="E262" s="6" t="s">
        <v>93</v>
      </c>
      <c r="F262" s="19">
        <v>36.136600000000001</v>
      </c>
    </row>
    <row r="263" spans="1:6" s="39" customFormat="1" ht="38.25">
      <c r="A263" s="13" t="s">
        <v>154</v>
      </c>
      <c r="B263" s="6" t="s">
        <v>47</v>
      </c>
      <c r="C263" s="6" t="s">
        <v>49</v>
      </c>
      <c r="D263" s="6" t="s">
        <v>623</v>
      </c>
      <c r="E263" s="6" t="s">
        <v>147</v>
      </c>
      <c r="F263" s="79">
        <v>10.9133</v>
      </c>
    </row>
    <row r="264" spans="1:6" ht="25.5">
      <c r="A264" s="29" t="s">
        <v>90</v>
      </c>
      <c r="B264" s="4" t="s">
        <v>47</v>
      </c>
      <c r="C264" s="4" t="s">
        <v>49</v>
      </c>
      <c r="D264" s="4" t="s">
        <v>178</v>
      </c>
      <c r="E264" s="4"/>
      <c r="F264" s="89">
        <f>F265</f>
        <v>120</v>
      </c>
    </row>
    <row r="265" spans="1:6" ht="51">
      <c r="A265" s="18" t="s">
        <v>342</v>
      </c>
      <c r="B265" s="6" t="s">
        <v>47</v>
      </c>
      <c r="C265" s="6" t="s">
        <v>49</v>
      </c>
      <c r="D265" s="6" t="s">
        <v>178</v>
      </c>
      <c r="E265" s="6" t="s">
        <v>341</v>
      </c>
      <c r="F265" s="79">
        <v>120</v>
      </c>
    </row>
    <row r="266" spans="1:6" ht="51">
      <c r="A266" s="27" t="s">
        <v>129</v>
      </c>
      <c r="B266" s="4" t="s">
        <v>47</v>
      </c>
      <c r="C266" s="4" t="s">
        <v>49</v>
      </c>
      <c r="D266" s="4" t="s">
        <v>179</v>
      </c>
      <c r="E266" s="4"/>
      <c r="F266" s="89">
        <f>F267+F268</f>
        <v>1.7000000000000002</v>
      </c>
    </row>
    <row r="267" spans="1:6" ht="25.5">
      <c r="A267" s="34" t="s">
        <v>153</v>
      </c>
      <c r="B267" s="6" t="s">
        <v>47</v>
      </c>
      <c r="C267" s="6" t="s">
        <v>49</v>
      </c>
      <c r="D267" s="6" t="s">
        <v>179</v>
      </c>
      <c r="E267" s="6" t="s">
        <v>93</v>
      </c>
      <c r="F267" s="79">
        <v>1.3</v>
      </c>
    </row>
    <row r="268" spans="1:6" ht="38.25">
      <c r="A268" s="34" t="s">
        <v>154</v>
      </c>
      <c r="B268" s="6" t="s">
        <v>47</v>
      </c>
      <c r="C268" s="6" t="s">
        <v>49</v>
      </c>
      <c r="D268" s="6" t="s">
        <v>179</v>
      </c>
      <c r="E268" s="6" t="s">
        <v>147</v>
      </c>
      <c r="F268" s="79">
        <v>0.4</v>
      </c>
    </row>
    <row r="269" spans="1:6" ht="51">
      <c r="A269" s="29" t="s">
        <v>292</v>
      </c>
      <c r="B269" s="4" t="s">
        <v>47</v>
      </c>
      <c r="C269" s="4" t="s">
        <v>49</v>
      </c>
      <c r="D269" s="4" t="s">
        <v>293</v>
      </c>
      <c r="E269" s="4"/>
      <c r="F269" s="89">
        <f>F270</f>
        <v>149.6</v>
      </c>
    </row>
    <row r="270" spans="1:6" ht="25.5">
      <c r="A270" s="34" t="s">
        <v>17</v>
      </c>
      <c r="B270" s="6" t="s">
        <v>47</v>
      </c>
      <c r="C270" s="6" t="s">
        <v>49</v>
      </c>
      <c r="D270" s="6" t="s">
        <v>293</v>
      </c>
      <c r="E270" s="6" t="s">
        <v>16</v>
      </c>
      <c r="F270" s="79">
        <v>149.6</v>
      </c>
    </row>
    <row r="271" spans="1:6" s="39" customFormat="1" ht="51">
      <c r="A271" s="28" t="s">
        <v>266</v>
      </c>
      <c r="B271" s="4" t="s">
        <v>47</v>
      </c>
      <c r="C271" s="4" t="s">
        <v>49</v>
      </c>
      <c r="D271" s="4" t="s">
        <v>277</v>
      </c>
      <c r="E271" s="4"/>
      <c r="F271" s="89">
        <f>SUM(F272:F273)</f>
        <v>42.890090000000001</v>
      </c>
    </row>
    <row r="272" spans="1:6" s="39" customFormat="1">
      <c r="A272" s="36" t="s">
        <v>252</v>
      </c>
      <c r="B272" s="6" t="s">
        <v>47</v>
      </c>
      <c r="C272" s="6" t="s">
        <v>49</v>
      </c>
      <c r="D272" s="6" t="s">
        <v>277</v>
      </c>
      <c r="E272" s="6" t="s">
        <v>124</v>
      </c>
      <c r="F272" s="79">
        <v>32.941690000000001</v>
      </c>
    </row>
    <row r="273" spans="1:6" s="39" customFormat="1" ht="25.5">
      <c r="A273" s="34" t="s">
        <v>250</v>
      </c>
      <c r="B273" s="6" t="s">
        <v>47</v>
      </c>
      <c r="C273" s="6" t="s">
        <v>49</v>
      </c>
      <c r="D273" s="6" t="s">
        <v>277</v>
      </c>
      <c r="E273" s="6" t="s">
        <v>174</v>
      </c>
      <c r="F273" s="79">
        <v>9.9483999999999995</v>
      </c>
    </row>
    <row r="274" spans="1:6" s="39" customFormat="1" ht="51">
      <c r="A274" s="29" t="s">
        <v>265</v>
      </c>
      <c r="B274" s="4" t="s">
        <v>47</v>
      </c>
      <c r="C274" s="4" t="s">
        <v>49</v>
      </c>
      <c r="D274" s="4" t="s">
        <v>276</v>
      </c>
      <c r="E274" s="4"/>
      <c r="F274" s="89">
        <f>F275</f>
        <v>2859.3389999999999</v>
      </c>
    </row>
    <row r="275" spans="1:6" s="39" customFormat="1" ht="25.5">
      <c r="A275" s="34" t="s">
        <v>122</v>
      </c>
      <c r="B275" s="6" t="s">
        <v>47</v>
      </c>
      <c r="C275" s="6" t="s">
        <v>49</v>
      </c>
      <c r="D275" s="6" t="s">
        <v>276</v>
      </c>
      <c r="E275" s="6" t="s">
        <v>97</v>
      </c>
      <c r="F275" s="79">
        <v>2859.3389999999999</v>
      </c>
    </row>
    <row r="276" spans="1:6" ht="51">
      <c r="A276" s="29" t="s">
        <v>294</v>
      </c>
      <c r="B276" s="4" t="s">
        <v>47</v>
      </c>
      <c r="C276" s="4" t="s">
        <v>49</v>
      </c>
      <c r="D276" s="4" t="s">
        <v>295</v>
      </c>
      <c r="E276" s="4"/>
      <c r="F276" s="89">
        <f>F277+F278</f>
        <v>22.4</v>
      </c>
    </row>
    <row r="277" spans="1:6">
      <c r="A277" s="36" t="s">
        <v>252</v>
      </c>
      <c r="B277" s="6" t="s">
        <v>47</v>
      </c>
      <c r="C277" s="6" t="s">
        <v>49</v>
      </c>
      <c r="D277" s="6" t="s">
        <v>295</v>
      </c>
      <c r="E277" s="6" t="s">
        <v>124</v>
      </c>
      <c r="F277" s="79">
        <v>17.2</v>
      </c>
    </row>
    <row r="278" spans="1:6" ht="38.25">
      <c r="A278" s="13" t="s">
        <v>254</v>
      </c>
      <c r="B278" s="6" t="s">
        <v>47</v>
      </c>
      <c r="C278" s="6" t="s">
        <v>49</v>
      </c>
      <c r="D278" s="6" t="s">
        <v>295</v>
      </c>
      <c r="E278" s="6" t="s">
        <v>174</v>
      </c>
      <c r="F278" s="79">
        <v>5.2</v>
      </c>
    </row>
    <row r="279" spans="1:6" ht="25.5">
      <c r="A279" s="35" t="s">
        <v>130</v>
      </c>
      <c r="B279" s="10" t="s">
        <v>47</v>
      </c>
      <c r="C279" s="10" t="s">
        <v>49</v>
      </c>
      <c r="D279" s="10" t="s">
        <v>172</v>
      </c>
      <c r="E279" s="10"/>
      <c r="F279" s="51">
        <f>F280</f>
        <v>2598.2982200000001</v>
      </c>
    </row>
    <row r="280" spans="1:6" ht="25.5">
      <c r="A280" s="28" t="s">
        <v>29</v>
      </c>
      <c r="B280" s="4" t="s">
        <v>47</v>
      </c>
      <c r="C280" s="4" t="s">
        <v>49</v>
      </c>
      <c r="D280" s="4" t="s">
        <v>30</v>
      </c>
      <c r="E280" s="4"/>
      <c r="F280" s="5">
        <f>SUM(F281:F288)</f>
        <v>2598.2982200000001</v>
      </c>
    </row>
    <row r="281" spans="1:6">
      <c r="A281" s="36" t="s">
        <v>252</v>
      </c>
      <c r="B281" s="6" t="s">
        <v>47</v>
      </c>
      <c r="C281" s="6" t="s">
        <v>49</v>
      </c>
      <c r="D281" s="6" t="s">
        <v>30</v>
      </c>
      <c r="E281" s="6" t="s">
        <v>124</v>
      </c>
      <c r="F281" s="19">
        <v>1128.2750000000001</v>
      </c>
    </row>
    <row r="282" spans="1:6" ht="25.5">
      <c r="A282" s="102" t="s">
        <v>392</v>
      </c>
      <c r="B282" s="6" t="s">
        <v>47</v>
      </c>
      <c r="C282" s="6" t="s">
        <v>49</v>
      </c>
      <c r="D282" s="6" t="s">
        <v>30</v>
      </c>
      <c r="E282" s="6" t="s">
        <v>390</v>
      </c>
      <c r="F282" s="19">
        <v>50</v>
      </c>
    </row>
    <row r="283" spans="1:6" ht="38.25">
      <c r="A283" s="13" t="s">
        <v>254</v>
      </c>
      <c r="B283" s="6" t="s">
        <v>47</v>
      </c>
      <c r="C283" s="6" t="s">
        <v>49</v>
      </c>
      <c r="D283" s="6" t="s">
        <v>30</v>
      </c>
      <c r="E283" s="6" t="s">
        <v>174</v>
      </c>
      <c r="F283" s="19">
        <v>334.57324</v>
      </c>
    </row>
    <row r="284" spans="1:6" ht="25.5">
      <c r="A284" s="13" t="s">
        <v>153</v>
      </c>
      <c r="B284" s="6" t="s">
        <v>47</v>
      </c>
      <c r="C284" s="6" t="s">
        <v>49</v>
      </c>
      <c r="D284" s="6" t="s">
        <v>30</v>
      </c>
      <c r="E284" s="6" t="s">
        <v>93</v>
      </c>
      <c r="F284" s="19">
        <v>498.87196</v>
      </c>
    </row>
    <row r="285" spans="1:6" ht="38.25">
      <c r="A285" s="13" t="s">
        <v>154</v>
      </c>
      <c r="B285" s="6" t="s">
        <v>47</v>
      </c>
      <c r="C285" s="6" t="s">
        <v>49</v>
      </c>
      <c r="D285" s="6" t="s">
        <v>30</v>
      </c>
      <c r="E285" s="6" t="s">
        <v>147</v>
      </c>
      <c r="F285" s="19">
        <v>161.57259999999999</v>
      </c>
    </row>
    <row r="286" spans="1:6" ht="25.5">
      <c r="A286" s="13" t="s">
        <v>94</v>
      </c>
      <c r="B286" s="6" t="s">
        <v>47</v>
      </c>
      <c r="C286" s="6" t="s">
        <v>49</v>
      </c>
      <c r="D286" s="6" t="s">
        <v>30</v>
      </c>
      <c r="E286" s="6" t="s">
        <v>95</v>
      </c>
      <c r="F286" s="19">
        <v>129.34971999999999</v>
      </c>
    </row>
    <row r="287" spans="1:6" ht="25.5">
      <c r="A287" s="13" t="s">
        <v>122</v>
      </c>
      <c r="B287" s="6" t="s">
        <v>47</v>
      </c>
      <c r="C287" s="6" t="s">
        <v>49</v>
      </c>
      <c r="D287" s="6" t="s">
        <v>30</v>
      </c>
      <c r="E287" s="6" t="s">
        <v>97</v>
      </c>
      <c r="F287" s="19">
        <v>293.28269999999998</v>
      </c>
    </row>
    <row r="288" spans="1:6">
      <c r="A288" s="13" t="s">
        <v>399</v>
      </c>
      <c r="B288" s="6" t="s">
        <v>47</v>
      </c>
      <c r="C288" s="6" t="s">
        <v>49</v>
      </c>
      <c r="D288" s="6" t="s">
        <v>30</v>
      </c>
      <c r="E288" s="6" t="s">
        <v>397</v>
      </c>
      <c r="F288" s="19">
        <v>2.3730000000000002</v>
      </c>
    </row>
    <row r="289" spans="1:6" s="39" customFormat="1" ht="25.5">
      <c r="A289" s="29" t="s">
        <v>498</v>
      </c>
      <c r="B289" s="4" t="s">
        <v>47</v>
      </c>
      <c r="C289" s="4" t="s">
        <v>49</v>
      </c>
      <c r="D289" s="4" t="s">
        <v>526</v>
      </c>
      <c r="E289" s="10"/>
      <c r="F289" s="5">
        <f>SUM(F290:F293)</f>
        <v>230.25763000000001</v>
      </c>
    </row>
    <row r="290" spans="1:6">
      <c r="A290" s="36" t="s">
        <v>252</v>
      </c>
      <c r="B290" s="6" t="s">
        <v>47</v>
      </c>
      <c r="C290" s="6" t="s">
        <v>49</v>
      </c>
      <c r="D290" s="6" t="s">
        <v>526</v>
      </c>
      <c r="E290" s="6" t="s">
        <v>124</v>
      </c>
      <c r="F290" s="19">
        <v>92.266919999999999</v>
      </c>
    </row>
    <row r="291" spans="1:6" ht="38.25">
      <c r="A291" s="13" t="s">
        <v>254</v>
      </c>
      <c r="B291" s="6" t="s">
        <v>47</v>
      </c>
      <c r="C291" s="6" t="s">
        <v>49</v>
      </c>
      <c r="D291" s="6" t="s">
        <v>526</v>
      </c>
      <c r="E291" s="6" t="s">
        <v>174</v>
      </c>
      <c r="F291" s="19">
        <v>27.864609999999999</v>
      </c>
    </row>
    <row r="292" spans="1:6" ht="25.5">
      <c r="A292" s="13" t="s">
        <v>153</v>
      </c>
      <c r="B292" s="6" t="s">
        <v>47</v>
      </c>
      <c r="C292" s="6" t="s">
        <v>49</v>
      </c>
      <c r="D292" s="6" t="s">
        <v>526</v>
      </c>
      <c r="E292" s="6" t="s">
        <v>93</v>
      </c>
      <c r="F292" s="19">
        <v>84.582260000000005</v>
      </c>
    </row>
    <row r="293" spans="1:6" ht="38.25">
      <c r="A293" s="13" t="s">
        <v>154</v>
      </c>
      <c r="B293" s="6" t="s">
        <v>47</v>
      </c>
      <c r="C293" s="6" t="s">
        <v>49</v>
      </c>
      <c r="D293" s="6" t="s">
        <v>526</v>
      </c>
      <c r="E293" s="6" t="s">
        <v>147</v>
      </c>
      <c r="F293" s="19">
        <v>25.543839999999999</v>
      </c>
    </row>
    <row r="294" spans="1:6" ht="51">
      <c r="A294" s="16" t="s">
        <v>612</v>
      </c>
      <c r="B294" s="4" t="s">
        <v>47</v>
      </c>
      <c r="C294" s="4" t="s">
        <v>49</v>
      </c>
      <c r="D294" s="4" t="s">
        <v>613</v>
      </c>
      <c r="E294" s="6"/>
      <c r="F294" s="19">
        <f>F295+F296</f>
        <v>1260.1631199999999</v>
      </c>
    </row>
    <row r="295" spans="1:6">
      <c r="A295" s="36" t="s">
        <v>252</v>
      </c>
      <c r="B295" s="4" t="s">
        <v>47</v>
      </c>
      <c r="C295" s="4" t="s">
        <v>49</v>
      </c>
      <c r="D295" s="4" t="s">
        <v>613</v>
      </c>
      <c r="E295" s="6" t="s">
        <v>124</v>
      </c>
      <c r="F295" s="19">
        <v>970.65688</v>
      </c>
    </row>
    <row r="296" spans="1:6" ht="38.25">
      <c r="A296" s="13" t="s">
        <v>254</v>
      </c>
      <c r="B296" s="4" t="s">
        <v>47</v>
      </c>
      <c r="C296" s="4" t="s">
        <v>49</v>
      </c>
      <c r="D296" s="4" t="s">
        <v>613</v>
      </c>
      <c r="E296" s="6" t="s">
        <v>174</v>
      </c>
      <c r="F296" s="19">
        <v>289.50623999999999</v>
      </c>
    </row>
    <row r="297" spans="1:6" s="39" customFormat="1">
      <c r="A297" s="22" t="s">
        <v>530</v>
      </c>
      <c r="B297" s="8" t="s">
        <v>47</v>
      </c>
      <c r="C297" s="8" t="s">
        <v>51</v>
      </c>
      <c r="D297" s="8"/>
      <c r="E297" s="8"/>
      <c r="F297" s="50">
        <f>F298</f>
        <v>25928</v>
      </c>
    </row>
    <row r="298" spans="1:6" s="39" customFormat="1">
      <c r="A298" s="38" t="s">
        <v>134</v>
      </c>
      <c r="B298" s="10" t="s">
        <v>47</v>
      </c>
      <c r="C298" s="10" t="s">
        <v>51</v>
      </c>
      <c r="D298" s="10" t="s">
        <v>155</v>
      </c>
      <c r="E298" s="10"/>
      <c r="F298" s="99">
        <f>F299</f>
        <v>25928</v>
      </c>
    </row>
    <row r="299" spans="1:6" ht="38.25">
      <c r="A299" s="15" t="s">
        <v>531</v>
      </c>
      <c r="B299" s="4" t="s">
        <v>47</v>
      </c>
      <c r="C299" s="4" t="s">
        <v>51</v>
      </c>
      <c r="D299" s="4" t="s">
        <v>532</v>
      </c>
      <c r="E299" s="7"/>
      <c r="F299" s="89">
        <f>F300</f>
        <v>25928</v>
      </c>
    </row>
    <row r="300" spans="1:6" ht="25.5">
      <c r="A300" s="13" t="s">
        <v>122</v>
      </c>
      <c r="B300" s="6" t="s">
        <v>47</v>
      </c>
      <c r="C300" s="6" t="s">
        <v>51</v>
      </c>
      <c r="D300" s="6" t="s">
        <v>532</v>
      </c>
      <c r="E300" s="6" t="s">
        <v>97</v>
      </c>
      <c r="F300" s="79">
        <v>25928</v>
      </c>
    </row>
    <row r="301" spans="1:6">
      <c r="A301" s="22" t="s">
        <v>81</v>
      </c>
      <c r="B301" s="8" t="s">
        <v>73</v>
      </c>
      <c r="C301" s="8" t="s">
        <v>50</v>
      </c>
      <c r="D301" s="8"/>
      <c r="E301" s="8"/>
      <c r="F301" s="50">
        <f>F302+F312+F318</f>
        <v>408736.03018999996</v>
      </c>
    </row>
    <row r="302" spans="1:6" ht="51">
      <c r="A302" s="38" t="s">
        <v>645</v>
      </c>
      <c r="B302" s="10" t="s">
        <v>47</v>
      </c>
      <c r="C302" s="10" t="s">
        <v>50</v>
      </c>
      <c r="D302" s="10" t="s">
        <v>175</v>
      </c>
      <c r="E302" s="10"/>
      <c r="F302" s="51">
        <f>F303</f>
        <v>237212.65419</v>
      </c>
    </row>
    <row r="303" spans="1:6" ht="27">
      <c r="A303" s="63" t="s">
        <v>653</v>
      </c>
      <c r="B303" s="7" t="s">
        <v>47</v>
      </c>
      <c r="C303" s="7" t="s">
        <v>50</v>
      </c>
      <c r="D303" s="7" t="s">
        <v>415</v>
      </c>
      <c r="E303" s="7"/>
      <c r="F303" s="42">
        <f>F304</f>
        <v>237212.65419</v>
      </c>
    </row>
    <row r="304" spans="1:6" ht="25.5">
      <c r="A304" s="15" t="s">
        <v>417</v>
      </c>
      <c r="B304" s="4" t="s">
        <v>47</v>
      </c>
      <c r="C304" s="4" t="s">
        <v>50</v>
      </c>
      <c r="D304" s="4" t="s">
        <v>416</v>
      </c>
      <c r="E304" s="4"/>
      <c r="F304" s="5">
        <f>F307+F309+F305</f>
        <v>237212.65419</v>
      </c>
    </row>
    <row r="305" spans="1:8" s="65" customFormat="1" ht="64.5">
      <c r="A305" s="15" t="s">
        <v>533</v>
      </c>
      <c r="B305" s="4" t="s">
        <v>47</v>
      </c>
      <c r="C305" s="4" t="s">
        <v>50</v>
      </c>
      <c r="D305" s="6" t="s">
        <v>534</v>
      </c>
      <c r="E305" s="4"/>
      <c r="F305" s="5">
        <f>SUM(F306:F306)</f>
        <v>4750</v>
      </c>
    </row>
    <row r="306" spans="1:8" s="65" customFormat="1" ht="13.5">
      <c r="A306" s="24" t="s">
        <v>146</v>
      </c>
      <c r="B306" s="6" t="s">
        <v>47</v>
      </c>
      <c r="C306" s="6" t="s">
        <v>50</v>
      </c>
      <c r="D306" s="6" t="s">
        <v>534</v>
      </c>
      <c r="E306" s="6" t="s">
        <v>101</v>
      </c>
      <c r="F306" s="19">
        <v>4750</v>
      </c>
    </row>
    <row r="307" spans="1:8" s="65" customFormat="1" ht="26.25">
      <c r="A307" s="15" t="s">
        <v>419</v>
      </c>
      <c r="B307" s="4" t="s">
        <v>47</v>
      </c>
      <c r="C307" s="4" t="s">
        <v>50</v>
      </c>
      <c r="D307" s="4" t="s">
        <v>418</v>
      </c>
      <c r="E307" s="4"/>
      <c r="F307" s="5">
        <f>SUM(F308:F308)</f>
        <v>16689.422190000001</v>
      </c>
    </row>
    <row r="308" spans="1:8" s="65" customFormat="1" ht="13.5">
      <c r="A308" s="24" t="s">
        <v>146</v>
      </c>
      <c r="B308" s="6" t="s">
        <v>47</v>
      </c>
      <c r="C308" s="6" t="s">
        <v>50</v>
      </c>
      <c r="D308" s="6" t="s">
        <v>418</v>
      </c>
      <c r="E308" s="6" t="s">
        <v>101</v>
      </c>
      <c r="F308" s="79">
        <v>16689.422190000001</v>
      </c>
    </row>
    <row r="309" spans="1:8" ht="25.5">
      <c r="A309" s="74" t="s">
        <v>373</v>
      </c>
      <c r="B309" s="67" t="s">
        <v>47</v>
      </c>
      <c r="C309" s="67" t="s">
        <v>50</v>
      </c>
      <c r="D309" s="67" t="s">
        <v>420</v>
      </c>
      <c r="E309" s="67"/>
      <c r="F309" s="89">
        <f>SUM(F310:F311)</f>
        <v>215773.23199999999</v>
      </c>
      <c r="G309" s="12"/>
      <c r="H309" s="12"/>
    </row>
    <row r="310" spans="1:8" ht="38.25">
      <c r="A310" s="24" t="s">
        <v>447</v>
      </c>
      <c r="B310" s="68" t="s">
        <v>47</v>
      </c>
      <c r="C310" s="68" t="s">
        <v>50</v>
      </c>
      <c r="D310" s="68" t="s">
        <v>420</v>
      </c>
      <c r="E310" s="83" t="s">
        <v>446</v>
      </c>
      <c r="F310" s="79">
        <v>128628.552</v>
      </c>
    </row>
    <row r="311" spans="1:8">
      <c r="A311" s="24" t="s">
        <v>146</v>
      </c>
      <c r="B311" s="68" t="s">
        <v>47</v>
      </c>
      <c r="C311" s="68" t="s">
        <v>50</v>
      </c>
      <c r="D311" s="68" t="s">
        <v>420</v>
      </c>
      <c r="E311" s="83" t="s">
        <v>101</v>
      </c>
      <c r="F311" s="79">
        <f>735.98+86408.7</f>
        <v>87144.68</v>
      </c>
    </row>
    <row r="312" spans="1:8" ht="38.25">
      <c r="A312" s="38" t="s">
        <v>652</v>
      </c>
      <c r="B312" s="84" t="s">
        <v>47</v>
      </c>
      <c r="C312" s="84" t="s">
        <v>50</v>
      </c>
      <c r="D312" s="84" t="s">
        <v>26</v>
      </c>
      <c r="E312" s="84"/>
      <c r="F312" s="99">
        <f>F313</f>
        <v>165523.37599999999</v>
      </c>
    </row>
    <row r="313" spans="1:8" ht="25.5">
      <c r="A313" s="100" t="s">
        <v>505</v>
      </c>
      <c r="B313" s="85" t="s">
        <v>47</v>
      </c>
      <c r="C313" s="85" t="s">
        <v>50</v>
      </c>
      <c r="D313" s="85" t="s">
        <v>506</v>
      </c>
      <c r="E313" s="85"/>
      <c r="F313" s="89">
        <f>F314+F316</f>
        <v>165523.37599999999</v>
      </c>
    </row>
    <row r="314" spans="1:8" ht="51">
      <c r="A314" s="93" t="s">
        <v>538</v>
      </c>
      <c r="B314" s="85" t="s">
        <v>47</v>
      </c>
      <c r="C314" s="85" t="s">
        <v>50</v>
      </c>
      <c r="D314" s="85" t="s">
        <v>535</v>
      </c>
      <c r="E314" s="85"/>
      <c r="F314" s="89">
        <f>F315</f>
        <v>8077.5630000000001</v>
      </c>
    </row>
    <row r="315" spans="1:8">
      <c r="A315" s="24" t="s">
        <v>146</v>
      </c>
      <c r="B315" s="83" t="s">
        <v>47</v>
      </c>
      <c r="C315" s="83" t="s">
        <v>50</v>
      </c>
      <c r="D315" s="83" t="s">
        <v>535</v>
      </c>
      <c r="E315" s="83" t="s">
        <v>101</v>
      </c>
      <c r="F315" s="79">
        <v>8077.5630000000001</v>
      </c>
    </row>
    <row r="316" spans="1:8" ht="63.75">
      <c r="A316" s="93" t="s">
        <v>537</v>
      </c>
      <c r="B316" s="85" t="s">
        <v>47</v>
      </c>
      <c r="C316" s="85" t="s">
        <v>50</v>
      </c>
      <c r="D316" s="85" t="s">
        <v>536</v>
      </c>
      <c r="E316" s="85"/>
      <c r="F316" s="89">
        <f>F317</f>
        <v>157445.81299999999</v>
      </c>
    </row>
    <row r="317" spans="1:8">
      <c r="A317" s="13" t="s">
        <v>364</v>
      </c>
      <c r="B317" s="83" t="s">
        <v>47</v>
      </c>
      <c r="C317" s="83" t="s">
        <v>50</v>
      </c>
      <c r="D317" s="83" t="s">
        <v>536</v>
      </c>
      <c r="E317" s="83" t="s">
        <v>118</v>
      </c>
      <c r="F317" s="79">
        <v>157445.81299999999</v>
      </c>
    </row>
    <row r="318" spans="1:8">
      <c r="A318" s="38" t="s">
        <v>134</v>
      </c>
      <c r="B318" s="10" t="s">
        <v>47</v>
      </c>
      <c r="C318" s="10" t="s">
        <v>50</v>
      </c>
      <c r="D318" s="10" t="s">
        <v>155</v>
      </c>
      <c r="E318" s="10"/>
      <c r="F318" s="99">
        <f>F319</f>
        <v>6000</v>
      </c>
    </row>
    <row r="319" spans="1:8" ht="25.5">
      <c r="A319" s="28" t="s">
        <v>143</v>
      </c>
      <c r="B319" s="4" t="s">
        <v>47</v>
      </c>
      <c r="C319" s="4" t="s">
        <v>50</v>
      </c>
      <c r="D319" s="4" t="s">
        <v>391</v>
      </c>
      <c r="E319" s="7"/>
      <c r="F319" s="89">
        <f>F320</f>
        <v>6000</v>
      </c>
    </row>
    <row r="320" spans="1:8">
      <c r="A320" s="24" t="s">
        <v>146</v>
      </c>
      <c r="B320" s="6" t="s">
        <v>47</v>
      </c>
      <c r="C320" s="6" t="s">
        <v>50</v>
      </c>
      <c r="D320" s="6" t="s">
        <v>391</v>
      </c>
      <c r="E320" s="6" t="s">
        <v>101</v>
      </c>
      <c r="F320" s="79">
        <v>6000</v>
      </c>
    </row>
    <row r="321" spans="1:6">
      <c r="A321" s="22" t="s">
        <v>87</v>
      </c>
      <c r="B321" s="8" t="s">
        <v>47</v>
      </c>
      <c r="C321" s="8" t="s">
        <v>65</v>
      </c>
      <c r="D321" s="8"/>
      <c r="E321" s="8"/>
      <c r="F321" s="50">
        <f>F335+F347+F330+F339+F343+F322</f>
        <v>7063.5450000000001</v>
      </c>
    </row>
    <row r="322" spans="1:6" ht="38.25">
      <c r="A322" s="111" t="s">
        <v>644</v>
      </c>
      <c r="B322" s="84" t="s">
        <v>47</v>
      </c>
      <c r="C322" s="84" t="s">
        <v>65</v>
      </c>
      <c r="D322" s="84" t="s">
        <v>380</v>
      </c>
      <c r="E322" s="84"/>
      <c r="F322" s="99">
        <f>F323+F327</f>
        <v>4988</v>
      </c>
    </row>
    <row r="323" spans="1:6" ht="25.5">
      <c r="A323" s="93" t="s">
        <v>539</v>
      </c>
      <c r="B323" s="85" t="s">
        <v>47</v>
      </c>
      <c r="C323" s="85" t="s">
        <v>65</v>
      </c>
      <c r="D323" s="85" t="s">
        <v>381</v>
      </c>
      <c r="E323" s="84"/>
      <c r="F323" s="89">
        <f>F324</f>
        <v>170</v>
      </c>
    </row>
    <row r="324" spans="1:6" ht="38.25">
      <c r="A324" s="93" t="s">
        <v>594</v>
      </c>
      <c r="B324" s="85" t="s">
        <v>47</v>
      </c>
      <c r="C324" s="85" t="s">
        <v>65</v>
      </c>
      <c r="D324" s="85" t="s">
        <v>540</v>
      </c>
      <c r="E324" s="87"/>
      <c r="F324" s="89">
        <f>F325+F326</f>
        <v>170</v>
      </c>
    </row>
    <row r="325" spans="1:6" ht="25.5">
      <c r="A325" s="34" t="s">
        <v>122</v>
      </c>
      <c r="B325" s="83" t="s">
        <v>47</v>
      </c>
      <c r="C325" s="83" t="s">
        <v>65</v>
      </c>
      <c r="D325" s="83" t="s">
        <v>540</v>
      </c>
      <c r="E325" s="83" t="s">
        <v>97</v>
      </c>
      <c r="F325" s="79">
        <v>160.1</v>
      </c>
    </row>
    <row r="326" spans="1:6">
      <c r="A326" s="13" t="s">
        <v>364</v>
      </c>
      <c r="B326" s="83" t="s">
        <v>47</v>
      </c>
      <c r="C326" s="83" t="s">
        <v>65</v>
      </c>
      <c r="D326" s="83" t="s">
        <v>540</v>
      </c>
      <c r="E326" s="83" t="s">
        <v>118</v>
      </c>
      <c r="F326" s="79">
        <v>9.9</v>
      </c>
    </row>
    <row r="327" spans="1:6" ht="38.25">
      <c r="A327" s="93" t="s">
        <v>541</v>
      </c>
      <c r="B327" s="85" t="s">
        <v>47</v>
      </c>
      <c r="C327" s="85" t="s">
        <v>65</v>
      </c>
      <c r="D327" s="85" t="s">
        <v>543</v>
      </c>
      <c r="E327" s="84"/>
      <c r="F327" s="89">
        <f>F328</f>
        <v>4818</v>
      </c>
    </row>
    <row r="328" spans="1:6" ht="38.25">
      <c r="A328" s="93" t="s">
        <v>542</v>
      </c>
      <c r="B328" s="85" t="s">
        <v>47</v>
      </c>
      <c r="C328" s="85" t="s">
        <v>65</v>
      </c>
      <c r="D328" s="85" t="s">
        <v>544</v>
      </c>
      <c r="E328" s="87"/>
      <c r="F328" s="89">
        <f>F329</f>
        <v>4818</v>
      </c>
    </row>
    <row r="329" spans="1:6">
      <c r="A329" s="13" t="s">
        <v>364</v>
      </c>
      <c r="B329" s="83" t="s">
        <v>47</v>
      </c>
      <c r="C329" s="83" t="s">
        <v>65</v>
      </c>
      <c r="D329" s="83" t="s">
        <v>544</v>
      </c>
      <c r="E329" s="83" t="s">
        <v>118</v>
      </c>
      <c r="F329" s="79">
        <v>4818</v>
      </c>
    </row>
    <row r="330" spans="1:6" ht="51">
      <c r="A330" s="38" t="s">
        <v>654</v>
      </c>
      <c r="B330" s="10" t="s">
        <v>47</v>
      </c>
      <c r="C330" s="10" t="s">
        <v>65</v>
      </c>
      <c r="D330" s="10" t="s">
        <v>175</v>
      </c>
      <c r="E330" s="10"/>
      <c r="F330" s="51">
        <f>F331</f>
        <v>690.04499999999996</v>
      </c>
    </row>
    <row r="331" spans="1:6" ht="40.5">
      <c r="A331" s="63" t="s">
        <v>646</v>
      </c>
      <c r="B331" s="7" t="s">
        <v>47</v>
      </c>
      <c r="C331" s="7" t="s">
        <v>65</v>
      </c>
      <c r="D331" s="7" t="s">
        <v>176</v>
      </c>
      <c r="E331" s="7"/>
      <c r="F331" s="42">
        <f>F332</f>
        <v>690.04499999999996</v>
      </c>
    </row>
    <row r="332" spans="1:6" ht="38.25">
      <c r="A332" s="29" t="s">
        <v>297</v>
      </c>
      <c r="B332" s="4" t="s">
        <v>47</v>
      </c>
      <c r="C332" s="4" t="s">
        <v>65</v>
      </c>
      <c r="D332" s="4" t="s">
        <v>20</v>
      </c>
      <c r="E332" s="4"/>
      <c r="F332" s="5">
        <f>F333</f>
        <v>690.04499999999996</v>
      </c>
    </row>
    <row r="333" spans="1:6" ht="25.5">
      <c r="A333" s="16" t="s">
        <v>545</v>
      </c>
      <c r="B333" s="4" t="s">
        <v>47</v>
      </c>
      <c r="C333" s="4" t="s">
        <v>65</v>
      </c>
      <c r="D333" s="4" t="s">
        <v>546</v>
      </c>
      <c r="E333" s="4"/>
      <c r="F333" s="89">
        <f>F334</f>
        <v>690.04499999999996</v>
      </c>
    </row>
    <row r="334" spans="1:6" ht="25.5">
      <c r="A334" s="13" t="s">
        <v>122</v>
      </c>
      <c r="B334" s="6" t="s">
        <v>47</v>
      </c>
      <c r="C334" s="6" t="s">
        <v>65</v>
      </c>
      <c r="D334" s="6" t="s">
        <v>546</v>
      </c>
      <c r="E334" s="83" t="s">
        <v>97</v>
      </c>
      <c r="F334" s="79">
        <v>690.04499999999996</v>
      </c>
    </row>
    <row r="335" spans="1:6" ht="38.25">
      <c r="A335" s="38" t="s">
        <v>481</v>
      </c>
      <c r="B335" s="10" t="s">
        <v>47</v>
      </c>
      <c r="C335" s="10" t="s">
        <v>65</v>
      </c>
      <c r="D335" s="11" t="s">
        <v>430</v>
      </c>
      <c r="E335" s="10"/>
      <c r="F335" s="51">
        <f>F336</f>
        <v>30</v>
      </c>
    </row>
    <row r="336" spans="1:6" s="39" customFormat="1" ht="38.25">
      <c r="A336" s="15" t="s">
        <v>431</v>
      </c>
      <c r="B336" s="4" t="s">
        <v>47</v>
      </c>
      <c r="C336" s="4" t="s">
        <v>65</v>
      </c>
      <c r="D336" s="4" t="s">
        <v>429</v>
      </c>
      <c r="E336" s="4"/>
      <c r="F336" s="5">
        <f>F337</f>
        <v>30</v>
      </c>
    </row>
    <row r="337" spans="1:6" ht="25.5">
      <c r="A337" s="16" t="s">
        <v>143</v>
      </c>
      <c r="B337" s="4" t="s">
        <v>47</v>
      </c>
      <c r="C337" s="4" t="s">
        <v>65</v>
      </c>
      <c r="D337" s="4" t="s">
        <v>428</v>
      </c>
      <c r="E337" s="4"/>
      <c r="F337" s="5">
        <f>F338</f>
        <v>30</v>
      </c>
    </row>
    <row r="338" spans="1:6" s="39" customFormat="1">
      <c r="A338" s="60" t="s">
        <v>117</v>
      </c>
      <c r="B338" s="6" t="s">
        <v>47</v>
      </c>
      <c r="C338" s="6" t="s">
        <v>65</v>
      </c>
      <c r="D338" s="6" t="s">
        <v>428</v>
      </c>
      <c r="E338" s="6" t="s">
        <v>118</v>
      </c>
      <c r="F338" s="19">
        <v>30</v>
      </c>
    </row>
    <row r="339" spans="1:6" ht="38.25">
      <c r="A339" s="61" t="s">
        <v>482</v>
      </c>
      <c r="B339" s="10" t="s">
        <v>47</v>
      </c>
      <c r="C339" s="10" t="s">
        <v>65</v>
      </c>
      <c r="D339" s="10" t="s">
        <v>432</v>
      </c>
      <c r="E339" s="10"/>
      <c r="F339" s="51">
        <f>F340</f>
        <v>181</v>
      </c>
    </row>
    <row r="340" spans="1:6" ht="51">
      <c r="A340" s="27" t="s">
        <v>435</v>
      </c>
      <c r="B340" s="4" t="s">
        <v>47</v>
      </c>
      <c r="C340" s="4" t="s">
        <v>65</v>
      </c>
      <c r="D340" s="4" t="s">
        <v>433</v>
      </c>
      <c r="E340" s="4"/>
      <c r="F340" s="5">
        <f>F341</f>
        <v>181</v>
      </c>
    </row>
    <row r="341" spans="1:6" ht="25.5">
      <c r="A341" s="16" t="s">
        <v>143</v>
      </c>
      <c r="B341" s="4" t="s">
        <v>47</v>
      </c>
      <c r="C341" s="4" t="s">
        <v>65</v>
      </c>
      <c r="D341" s="4" t="s">
        <v>434</v>
      </c>
      <c r="E341" s="4"/>
      <c r="F341" s="5">
        <f>F342</f>
        <v>181</v>
      </c>
    </row>
    <row r="342" spans="1:6" ht="25.5">
      <c r="A342" s="34" t="s">
        <v>122</v>
      </c>
      <c r="B342" s="6" t="s">
        <v>47</v>
      </c>
      <c r="C342" s="6" t="s">
        <v>65</v>
      </c>
      <c r="D342" s="6" t="s">
        <v>434</v>
      </c>
      <c r="E342" s="6" t="s">
        <v>97</v>
      </c>
      <c r="F342" s="79">
        <v>181</v>
      </c>
    </row>
    <row r="343" spans="1:6" ht="51">
      <c r="A343" s="61" t="s">
        <v>655</v>
      </c>
      <c r="B343" s="10" t="s">
        <v>47</v>
      </c>
      <c r="C343" s="10" t="s">
        <v>65</v>
      </c>
      <c r="D343" s="10" t="s">
        <v>436</v>
      </c>
      <c r="E343" s="10"/>
      <c r="F343" s="51">
        <f>F344</f>
        <v>800</v>
      </c>
    </row>
    <row r="344" spans="1:6" ht="25.5">
      <c r="A344" s="27" t="s">
        <v>438</v>
      </c>
      <c r="B344" s="4" t="s">
        <v>47</v>
      </c>
      <c r="C344" s="4" t="s">
        <v>65</v>
      </c>
      <c r="D344" s="4" t="s">
        <v>437</v>
      </c>
      <c r="E344" s="4"/>
      <c r="F344" s="89">
        <f>F345</f>
        <v>800</v>
      </c>
    </row>
    <row r="345" spans="1:6" ht="38.25">
      <c r="A345" s="28" t="s">
        <v>445</v>
      </c>
      <c r="B345" s="4" t="s">
        <v>47</v>
      </c>
      <c r="C345" s="4" t="s">
        <v>65</v>
      </c>
      <c r="D345" s="4" t="s">
        <v>444</v>
      </c>
      <c r="E345" s="4"/>
      <c r="F345" s="5">
        <f>F346</f>
        <v>800</v>
      </c>
    </row>
    <row r="346" spans="1:6" ht="25.5">
      <c r="A346" s="34" t="s">
        <v>122</v>
      </c>
      <c r="B346" s="6" t="s">
        <v>47</v>
      </c>
      <c r="C346" s="6" t="s">
        <v>65</v>
      </c>
      <c r="D346" s="6" t="s">
        <v>444</v>
      </c>
      <c r="E346" s="6" t="s">
        <v>97</v>
      </c>
      <c r="F346" s="79">
        <f>800</f>
        <v>800</v>
      </c>
    </row>
    <row r="347" spans="1:6" s="39" customFormat="1">
      <c r="A347" s="38" t="s">
        <v>134</v>
      </c>
      <c r="B347" s="10" t="s">
        <v>47</v>
      </c>
      <c r="C347" s="10" t="s">
        <v>65</v>
      </c>
      <c r="D347" s="10" t="s">
        <v>155</v>
      </c>
      <c r="E347" s="10"/>
      <c r="F347" s="51">
        <f>F348+F350</f>
        <v>374.5</v>
      </c>
    </row>
    <row r="348" spans="1:6" ht="63.75">
      <c r="A348" s="23" t="s">
        <v>91</v>
      </c>
      <c r="B348" s="4" t="s">
        <v>47</v>
      </c>
      <c r="C348" s="4" t="s">
        <v>65</v>
      </c>
      <c r="D348" s="4" t="s">
        <v>180</v>
      </c>
      <c r="E348" s="4"/>
      <c r="F348" s="89">
        <f>F349</f>
        <v>4.5</v>
      </c>
    </row>
    <row r="349" spans="1:6" ht="25.5">
      <c r="A349" s="34" t="s">
        <v>122</v>
      </c>
      <c r="B349" s="6" t="s">
        <v>47</v>
      </c>
      <c r="C349" s="6" t="s">
        <v>65</v>
      </c>
      <c r="D349" s="6" t="s">
        <v>180</v>
      </c>
      <c r="E349" s="6" t="s">
        <v>97</v>
      </c>
      <c r="F349" s="79">
        <v>4.5</v>
      </c>
    </row>
    <row r="350" spans="1:6" ht="25.5">
      <c r="A350" s="23" t="s">
        <v>2</v>
      </c>
      <c r="B350" s="4" t="s">
        <v>47</v>
      </c>
      <c r="C350" s="4" t="s">
        <v>65</v>
      </c>
      <c r="D350" s="4" t="s">
        <v>547</v>
      </c>
      <c r="E350" s="4"/>
      <c r="F350" s="89">
        <f>F351</f>
        <v>370</v>
      </c>
    </row>
    <row r="351" spans="1:6">
      <c r="A351" s="24" t="s">
        <v>146</v>
      </c>
      <c r="B351" s="6" t="s">
        <v>47</v>
      </c>
      <c r="C351" s="6" t="s">
        <v>65</v>
      </c>
      <c r="D351" s="6" t="s">
        <v>547</v>
      </c>
      <c r="E351" s="6" t="s">
        <v>101</v>
      </c>
      <c r="F351" s="79">
        <v>370</v>
      </c>
    </row>
    <row r="352" spans="1:6" s="39" customFormat="1">
      <c r="A352" s="32" t="s">
        <v>115</v>
      </c>
      <c r="B352" s="9" t="s">
        <v>49</v>
      </c>
      <c r="C352" s="9"/>
      <c r="D352" s="9"/>
      <c r="E352" s="9"/>
      <c r="F352" s="49">
        <f>F353+F373+F391</f>
        <v>355571.27269000001</v>
      </c>
    </row>
    <row r="353" spans="1:6">
      <c r="A353" s="26" t="s">
        <v>71</v>
      </c>
      <c r="B353" s="8" t="s">
        <v>49</v>
      </c>
      <c r="C353" s="8" t="s">
        <v>46</v>
      </c>
      <c r="D353" s="8"/>
      <c r="E353" s="8"/>
      <c r="F353" s="50">
        <f>F366+F354+F360</f>
        <v>137426.50996</v>
      </c>
    </row>
    <row r="354" spans="1:6" s="39" customFormat="1" ht="38.25">
      <c r="A354" s="38" t="s">
        <v>652</v>
      </c>
      <c r="B354" s="10" t="s">
        <v>49</v>
      </c>
      <c r="C354" s="10" t="s">
        <v>46</v>
      </c>
      <c r="D354" s="10" t="s">
        <v>26</v>
      </c>
      <c r="E354" s="10"/>
      <c r="F354" s="51">
        <f>F355</f>
        <v>127793.3</v>
      </c>
    </row>
    <row r="355" spans="1:6" s="39" customFormat="1" ht="51">
      <c r="A355" s="15" t="s">
        <v>407</v>
      </c>
      <c r="B355" s="4" t="s">
        <v>49</v>
      </c>
      <c r="C355" s="4" t="s">
        <v>46</v>
      </c>
      <c r="D355" s="4" t="s">
        <v>403</v>
      </c>
      <c r="E355" s="4"/>
      <c r="F355" s="5">
        <f>F356</f>
        <v>127793.3</v>
      </c>
    </row>
    <row r="356" spans="1:6" s="39" customFormat="1" ht="38.25">
      <c r="A356" s="15" t="s">
        <v>405</v>
      </c>
      <c r="B356" s="4" t="s">
        <v>49</v>
      </c>
      <c r="C356" s="4" t="s">
        <v>46</v>
      </c>
      <c r="D356" s="4" t="s">
        <v>404</v>
      </c>
      <c r="E356" s="4"/>
      <c r="F356" s="5">
        <f>F357</f>
        <v>127793.3</v>
      </c>
    </row>
    <row r="357" spans="1:6" s="39" customFormat="1">
      <c r="A357" s="15" t="s">
        <v>387</v>
      </c>
      <c r="B357" s="4" t="s">
        <v>49</v>
      </c>
      <c r="C357" s="4" t="s">
        <v>46</v>
      </c>
      <c r="D357" s="4" t="s">
        <v>406</v>
      </c>
      <c r="E357" s="4"/>
      <c r="F357" s="5">
        <f>SUM(F358:F359)</f>
        <v>127793.3</v>
      </c>
    </row>
    <row r="358" spans="1:6" s="39" customFormat="1">
      <c r="A358" s="34" t="s">
        <v>146</v>
      </c>
      <c r="B358" s="6" t="s">
        <v>49</v>
      </c>
      <c r="C358" s="6" t="s">
        <v>46</v>
      </c>
      <c r="D358" s="6" t="s">
        <v>406</v>
      </c>
      <c r="E358" s="6" t="s">
        <v>101</v>
      </c>
      <c r="F358" s="79">
        <v>63896.65</v>
      </c>
    </row>
    <row r="359" spans="1:6" s="39" customFormat="1">
      <c r="A359" s="60" t="s">
        <v>117</v>
      </c>
      <c r="B359" s="6" t="s">
        <v>49</v>
      </c>
      <c r="C359" s="6" t="s">
        <v>46</v>
      </c>
      <c r="D359" s="6" t="s">
        <v>406</v>
      </c>
      <c r="E359" s="6" t="s">
        <v>118</v>
      </c>
      <c r="F359" s="79">
        <v>63896.65</v>
      </c>
    </row>
    <row r="360" spans="1:6" ht="25.5">
      <c r="A360" s="112" t="s">
        <v>453</v>
      </c>
      <c r="B360" s="10" t="s">
        <v>49</v>
      </c>
      <c r="C360" s="10" t="s">
        <v>46</v>
      </c>
      <c r="D360" s="10" t="s">
        <v>298</v>
      </c>
      <c r="E360" s="10"/>
      <c r="F360" s="51">
        <f>F361</f>
        <v>7651.6469999999999</v>
      </c>
    </row>
    <row r="361" spans="1:6" ht="25.5">
      <c r="A361" s="113" t="s">
        <v>300</v>
      </c>
      <c r="B361" s="4" t="s">
        <v>49</v>
      </c>
      <c r="C361" s="4" t="s">
        <v>46</v>
      </c>
      <c r="D361" s="4" t="s">
        <v>548</v>
      </c>
      <c r="E361" s="4"/>
      <c r="F361" s="5">
        <f>F362+F364</f>
        <v>7651.6469999999999</v>
      </c>
    </row>
    <row r="362" spans="1:6" s="39" customFormat="1" ht="25.5">
      <c r="A362" s="100" t="s">
        <v>143</v>
      </c>
      <c r="B362" s="85" t="s">
        <v>49</v>
      </c>
      <c r="C362" s="85" t="s">
        <v>46</v>
      </c>
      <c r="D362" s="85" t="s">
        <v>549</v>
      </c>
      <c r="E362" s="85"/>
      <c r="F362" s="89">
        <f>SUM(F363:F363)</f>
        <v>648.452</v>
      </c>
    </row>
    <row r="363" spans="1:6" s="39" customFormat="1" ht="25.5">
      <c r="A363" s="34" t="s">
        <v>122</v>
      </c>
      <c r="B363" s="83" t="s">
        <v>49</v>
      </c>
      <c r="C363" s="83" t="s">
        <v>46</v>
      </c>
      <c r="D363" s="83" t="s">
        <v>549</v>
      </c>
      <c r="E363" s="83" t="s">
        <v>97</v>
      </c>
      <c r="F363" s="79">
        <v>648.452</v>
      </c>
    </row>
    <row r="364" spans="1:6" ht="51">
      <c r="A364" s="100" t="s">
        <v>550</v>
      </c>
      <c r="B364" s="4" t="s">
        <v>49</v>
      </c>
      <c r="C364" s="4" t="s">
        <v>46</v>
      </c>
      <c r="D364" s="4" t="s">
        <v>551</v>
      </c>
      <c r="E364" s="4"/>
      <c r="F364" s="5">
        <f>F365</f>
        <v>7003.1949999999997</v>
      </c>
    </row>
    <row r="365" spans="1:6" ht="38.25">
      <c r="A365" s="34" t="s">
        <v>393</v>
      </c>
      <c r="B365" s="6" t="s">
        <v>49</v>
      </c>
      <c r="C365" s="6" t="s">
        <v>46</v>
      </c>
      <c r="D365" s="4" t="s">
        <v>551</v>
      </c>
      <c r="E365" s="6" t="s">
        <v>394</v>
      </c>
      <c r="F365" s="19">
        <v>7003.1949999999997</v>
      </c>
    </row>
    <row r="366" spans="1:6" s="39" customFormat="1">
      <c r="A366" s="17" t="s">
        <v>134</v>
      </c>
      <c r="B366" s="10" t="s">
        <v>49</v>
      </c>
      <c r="C366" s="10" t="s">
        <v>46</v>
      </c>
      <c r="D366" s="10" t="s">
        <v>155</v>
      </c>
      <c r="E366" s="10"/>
      <c r="F366" s="51">
        <f>F367+F371+F369</f>
        <v>1981.5629600000002</v>
      </c>
    </row>
    <row r="367" spans="1:6" s="39" customFormat="1" ht="89.25">
      <c r="A367" s="100" t="s">
        <v>456</v>
      </c>
      <c r="B367" s="85" t="s">
        <v>49</v>
      </c>
      <c r="C367" s="85" t="s">
        <v>46</v>
      </c>
      <c r="D367" s="85" t="s">
        <v>457</v>
      </c>
      <c r="E367" s="85"/>
      <c r="F367" s="89">
        <f>SUM(F368:F368)</f>
        <v>945.32</v>
      </c>
    </row>
    <row r="368" spans="1:6" s="39" customFormat="1">
      <c r="A368" s="34" t="s">
        <v>146</v>
      </c>
      <c r="B368" s="83" t="s">
        <v>49</v>
      </c>
      <c r="C368" s="83" t="s">
        <v>46</v>
      </c>
      <c r="D368" s="83" t="s">
        <v>457</v>
      </c>
      <c r="E368" s="83" t="s">
        <v>101</v>
      </c>
      <c r="F368" s="79">
        <v>945.32</v>
      </c>
    </row>
    <row r="369" spans="1:6" s="39" customFormat="1" ht="25.5">
      <c r="A369" s="100" t="s">
        <v>143</v>
      </c>
      <c r="B369" s="85" t="s">
        <v>49</v>
      </c>
      <c r="C369" s="85" t="s">
        <v>46</v>
      </c>
      <c r="D369" s="85" t="s">
        <v>391</v>
      </c>
      <c r="E369" s="85"/>
      <c r="F369" s="89">
        <f>SUM(F370:F370)</f>
        <v>76.152000000000001</v>
      </c>
    </row>
    <row r="370" spans="1:6" s="39" customFormat="1" ht="25.5">
      <c r="A370" s="34" t="s">
        <v>122</v>
      </c>
      <c r="B370" s="83" t="s">
        <v>49</v>
      </c>
      <c r="C370" s="83" t="s">
        <v>46</v>
      </c>
      <c r="D370" s="83" t="s">
        <v>391</v>
      </c>
      <c r="E370" s="83" t="s">
        <v>97</v>
      </c>
      <c r="F370" s="79">
        <v>76.152000000000001</v>
      </c>
    </row>
    <row r="371" spans="1:6" s="39" customFormat="1" ht="25.5">
      <c r="A371" s="100" t="s">
        <v>449</v>
      </c>
      <c r="B371" s="85" t="s">
        <v>49</v>
      </c>
      <c r="C371" s="85" t="s">
        <v>46</v>
      </c>
      <c r="D371" s="85" t="s">
        <v>448</v>
      </c>
      <c r="E371" s="85"/>
      <c r="F371" s="89">
        <f>SUM(F372:F372)</f>
        <v>960.09096</v>
      </c>
    </row>
    <row r="372" spans="1:6" s="39" customFormat="1">
      <c r="A372" s="34" t="s">
        <v>146</v>
      </c>
      <c r="B372" s="83" t="s">
        <v>49</v>
      </c>
      <c r="C372" s="83" t="s">
        <v>46</v>
      </c>
      <c r="D372" s="83" t="s">
        <v>448</v>
      </c>
      <c r="E372" s="83" t="s">
        <v>101</v>
      </c>
      <c r="F372" s="79">
        <v>960.09096</v>
      </c>
    </row>
    <row r="373" spans="1:6">
      <c r="A373" s="26" t="s">
        <v>34</v>
      </c>
      <c r="B373" s="8" t="s">
        <v>49</v>
      </c>
      <c r="C373" s="8" t="s">
        <v>59</v>
      </c>
      <c r="D373" s="8"/>
      <c r="E373" s="8"/>
      <c r="F373" s="50">
        <f>F379+F387+F374</f>
        <v>103460.15222999999</v>
      </c>
    </row>
    <row r="374" spans="1:6" ht="38.25">
      <c r="A374" s="38" t="s">
        <v>652</v>
      </c>
      <c r="B374" s="10" t="s">
        <v>49</v>
      </c>
      <c r="C374" s="10" t="s">
        <v>59</v>
      </c>
      <c r="D374" s="10" t="s">
        <v>26</v>
      </c>
      <c r="E374" s="10"/>
      <c r="F374" s="51">
        <f t="shared" ref="F374" si="0">F375</f>
        <v>4286</v>
      </c>
    </row>
    <row r="375" spans="1:6" ht="38.25">
      <c r="A375" s="15" t="s">
        <v>495</v>
      </c>
      <c r="B375" s="4" t="s">
        <v>49</v>
      </c>
      <c r="C375" s="4" t="s">
        <v>59</v>
      </c>
      <c r="D375" s="4" t="s">
        <v>496</v>
      </c>
      <c r="E375" s="4"/>
      <c r="F375" s="5">
        <f>F376</f>
        <v>4286</v>
      </c>
    </row>
    <row r="376" spans="1:6">
      <c r="A376" s="15" t="s">
        <v>387</v>
      </c>
      <c r="B376" s="4" t="s">
        <v>49</v>
      </c>
      <c r="C376" s="4" t="s">
        <v>59</v>
      </c>
      <c r="D376" s="4" t="s">
        <v>497</v>
      </c>
      <c r="E376" s="4"/>
      <c r="F376" s="5">
        <f>F378+F377</f>
        <v>4286</v>
      </c>
    </row>
    <row r="377" spans="1:6" ht="25.5">
      <c r="A377" s="34" t="s">
        <v>122</v>
      </c>
      <c r="B377" s="6" t="s">
        <v>49</v>
      </c>
      <c r="C377" s="6" t="s">
        <v>59</v>
      </c>
      <c r="D377" s="6" t="s">
        <v>497</v>
      </c>
      <c r="E377" s="6" t="s">
        <v>97</v>
      </c>
      <c r="F377" s="19">
        <v>2143</v>
      </c>
    </row>
    <row r="378" spans="1:6">
      <c r="A378" s="34" t="s">
        <v>146</v>
      </c>
      <c r="B378" s="6" t="s">
        <v>49</v>
      </c>
      <c r="C378" s="6" t="s">
        <v>59</v>
      </c>
      <c r="D378" s="6" t="s">
        <v>497</v>
      </c>
      <c r="E378" s="6" t="s">
        <v>101</v>
      </c>
      <c r="F378" s="19">
        <v>2143</v>
      </c>
    </row>
    <row r="379" spans="1:6" ht="38.25">
      <c r="A379" s="61" t="s">
        <v>656</v>
      </c>
      <c r="B379" s="10" t="s">
        <v>49</v>
      </c>
      <c r="C379" s="10" t="s">
        <v>59</v>
      </c>
      <c r="D379" s="10" t="s">
        <v>287</v>
      </c>
      <c r="E379" s="10"/>
      <c r="F379" s="51">
        <f>F380</f>
        <v>78778.333899999998</v>
      </c>
    </row>
    <row r="380" spans="1:6" ht="25.5">
      <c r="A380" s="23" t="s">
        <v>288</v>
      </c>
      <c r="B380" s="4" t="s">
        <v>49</v>
      </c>
      <c r="C380" s="4" t="s">
        <v>59</v>
      </c>
      <c r="D380" s="4" t="s">
        <v>299</v>
      </c>
      <c r="E380" s="15"/>
      <c r="F380" s="19">
        <f>F383+F381</f>
        <v>78778.333899999998</v>
      </c>
    </row>
    <row r="381" spans="1:6" ht="51">
      <c r="A381" s="15" t="s">
        <v>462</v>
      </c>
      <c r="B381" s="4" t="s">
        <v>49</v>
      </c>
      <c r="C381" s="4" t="s">
        <v>59</v>
      </c>
      <c r="D381" s="4" t="s">
        <v>552</v>
      </c>
      <c r="E381" s="15"/>
      <c r="F381" s="89">
        <f>SUM(F382:F382)</f>
        <v>50505.050499999998</v>
      </c>
    </row>
    <row r="382" spans="1:6">
      <c r="A382" s="34" t="s">
        <v>364</v>
      </c>
      <c r="B382" s="6" t="s">
        <v>49</v>
      </c>
      <c r="C382" s="6" t="s">
        <v>59</v>
      </c>
      <c r="D382" s="6" t="s">
        <v>552</v>
      </c>
      <c r="E382" s="83" t="s">
        <v>118</v>
      </c>
      <c r="F382" s="79">
        <v>50505.050499999998</v>
      </c>
    </row>
    <row r="383" spans="1:6" ht="38.25">
      <c r="A383" s="23" t="s">
        <v>320</v>
      </c>
      <c r="B383" s="4" t="s">
        <v>49</v>
      </c>
      <c r="C383" s="4" t="s">
        <v>59</v>
      </c>
      <c r="D383" s="4" t="s">
        <v>332</v>
      </c>
      <c r="E383" s="15"/>
      <c r="F383" s="89">
        <f>SUM(F384:F386)</f>
        <v>28273.2834</v>
      </c>
    </row>
    <row r="384" spans="1:6" ht="25.5">
      <c r="A384" s="34" t="s">
        <v>122</v>
      </c>
      <c r="B384" s="6" t="s">
        <v>49</v>
      </c>
      <c r="C384" s="6" t="s">
        <v>59</v>
      </c>
      <c r="D384" s="6" t="s">
        <v>332</v>
      </c>
      <c r="E384" s="6" t="s">
        <v>97</v>
      </c>
      <c r="F384" s="79">
        <v>9145.3608600000007</v>
      </c>
    </row>
    <row r="385" spans="1:6">
      <c r="A385" s="86" t="s">
        <v>146</v>
      </c>
      <c r="B385" s="6" t="s">
        <v>49</v>
      </c>
      <c r="C385" s="6" t="s">
        <v>59</v>
      </c>
      <c r="D385" s="6" t="s">
        <v>332</v>
      </c>
      <c r="E385" s="6" t="s">
        <v>101</v>
      </c>
      <c r="F385" s="79">
        <v>13800.6417</v>
      </c>
    </row>
    <row r="386" spans="1:6">
      <c r="A386" s="34" t="s">
        <v>364</v>
      </c>
      <c r="B386" s="6" t="s">
        <v>49</v>
      </c>
      <c r="C386" s="6" t="s">
        <v>59</v>
      </c>
      <c r="D386" s="6" t="s">
        <v>332</v>
      </c>
      <c r="E386" s="6" t="s">
        <v>118</v>
      </c>
      <c r="F386" s="79">
        <v>5327.2808400000004</v>
      </c>
    </row>
    <row r="387" spans="1:6" ht="38.25">
      <c r="A387" s="38" t="s">
        <v>483</v>
      </c>
      <c r="B387" s="10" t="s">
        <v>49</v>
      </c>
      <c r="C387" s="10" t="s">
        <v>59</v>
      </c>
      <c r="D387" s="10" t="s">
        <v>421</v>
      </c>
      <c r="E387" s="10"/>
      <c r="F387" s="51">
        <f>F388</f>
        <v>20395.818329999998</v>
      </c>
    </row>
    <row r="388" spans="1:6" ht="25.5">
      <c r="A388" s="15" t="s">
        <v>423</v>
      </c>
      <c r="B388" s="4" t="s">
        <v>49</v>
      </c>
      <c r="C388" s="4" t="s">
        <v>59</v>
      </c>
      <c r="D388" s="4" t="s">
        <v>422</v>
      </c>
      <c r="E388" s="4"/>
      <c r="F388" s="89">
        <f>F389</f>
        <v>20395.818329999998</v>
      </c>
    </row>
    <row r="389" spans="1:6" ht="25.5">
      <c r="A389" s="16" t="s">
        <v>143</v>
      </c>
      <c r="B389" s="4" t="s">
        <v>49</v>
      </c>
      <c r="C389" s="4" t="s">
        <v>59</v>
      </c>
      <c r="D389" s="4" t="s">
        <v>424</v>
      </c>
      <c r="E389" s="4"/>
      <c r="F389" s="89">
        <f>F390</f>
        <v>20395.818329999998</v>
      </c>
    </row>
    <row r="390" spans="1:6" ht="25.5">
      <c r="A390" s="34" t="s">
        <v>122</v>
      </c>
      <c r="B390" s="6" t="s">
        <v>49</v>
      </c>
      <c r="C390" s="6" t="s">
        <v>59</v>
      </c>
      <c r="D390" s="6" t="s">
        <v>424</v>
      </c>
      <c r="E390" s="6" t="s">
        <v>97</v>
      </c>
      <c r="F390" s="79">
        <v>20395.818329999998</v>
      </c>
    </row>
    <row r="391" spans="1:6" ht="25.5">
      <c r="A391" s="26" t="s">
        <v>374</v>
      </c>
      <c r="B391" s="8" t="s">
        <v>49</v>
      </c>
      <c r="C391" s="8" t="s">
        <v>49</v>
      </c>
      <c r="D391" s="8"/>
      <c r="E391" s="8"/>
      <c r="F391" s="50">
        <f>F397+F392</f>
        <v>114684.61050000001</v>
      </c>
    </row>
    <row r="392" spans="1:6" ht="38.25">
      <c r="A392" s="61" t="s">
        <v>656</v>
      </c>
      <c r="B392" s="10" t="s">
        <v>49</v>
      </c>
      <c r="C392" s="10" t="s">
        <v>49</v>
      </c>
      <c r="D392" s="10" t="s">
        <v>287</v>
      </c>
      <c r="E392" s="10"/>
      <c r="F392" s="51">
        <f>F393+F395</f>
        <v>60505.050499999998</v>
      </c>
    </row>
    <row r="393" spans="1:6" ht="51">
      <c r="A393" s="15" t="s">
        <v>462</v>
      </c>
      <c r="B393" s="4" t="s">
        <v>49</v>
      </c>
      <c r="C393" s="4" t="s">
        <v>49</v>
      </c>
      <c r="D393" s="4" t="s">
        <v>552</v>
      </c>
      <c r="E393" s="4"/>
      <c r="F393" s="89">
        <f>F394</f>
        <v>50505.050499999998</v>
      </c>
    </row>
    <row r="394" spans="1:6">
      <c r="A394" s="86" t="s">
        <v>146</v>
      </c>
      <c r="B394" s="6" t="s">
        <v>49</v>
      </c>
      <c r="C394" s="6" t="s">
        <v>49</v>
      </c>
      <c r="D394" s="6" t="s">
        <v>552</v>
      </c>
      <c r="E394" s="6" t="s">
        <v>101</v>
      </c>
      <c r="F394" s="79">
        <v>50505.050499999998</v>
      </c>
    </row>
    <row r="395" spans="1:6" ht="63.75">
      <c r="A395" s="15" t="s">
        <v>641</v>
      </c>
      <c r="B395" s="4" t="s">
        <v>49</v>
      </c>
      <c r="C395" s="4" t="s">
        <v>49</v>
      </c>
      <c r="D395" s="4" t="s">
        <v>642</v>
      </c>
      <c r="E395" s="4"/>
      <c r="F395" s="89">
        <f>F396</f>
        <v>10000</v>
      </c>
    </row>
    <row r="396" spans="1:6">
      <c r="A396" s="34" t="s">
        <v>364</v>
      </c>
      <c r="B396" s="6" t="s">
        <v>49</v>
      </c>
      <c r="C396" s="6" t="s">
        <v>49</v>
      </c>
      <c r="D396" s="6" t="s">
        <v>642</v>
      </c>
      <c r="E396" s="6" t="s">
        <v>118</v>
      </c>
      <c r="F396" s="79">
        <v>10000</v>
      </c>
    </row>
    <row r="397" spans="1:6" ht="25.5">
      <c r="A397" s="38" t="s">
        <v>453</v>
      </c>
      <c r="B397" s="10" t="s">
        <v>49</v>
      </c>
      <c r="C397" s="10" t="s">
        <v>49</v>
      </c>
      <c r="D397" s="10" t="s">
        <v>298</v>
      </c>
      <c r="E397" s="10"/>
      <c r="F397" s="51">
        <f>F398</f>
        <v>54179.560000000005</v>
      </c>
    </row>
    <row r="398" spans="1:6" ht="25.5">
      <c r="A398" s="100" t="s">
        <v>300</v>
      </c>
      <c r="B398" s="4" t="s">
        <v>49</v>
      </c>
      <c r="C398" s="4" t="s">
        <v>49</v>
      </c>
      <c r="D398" s="4" t="s">
        <v>454</v>
      </c>
      <c r="E398" s="4"/>
      <c r="F398" s="89">
        <f>F399</f>
        <v>54179.560000000005</v>
      </c>
    </row>
    <row r="399" spans="1:6" ht="25.5">
      <c r="A399" s="15" t="s">
        <v>426</v>
      </c>
      <c r="B399" s="4" t="s">
        <v>49</v>
      </c>
      <c r="C399" s="4" t="s">
        <v>49</v>
      </c>
      <c r="D399" s="4" t="s">
        <v>425</v>
      </c>
      <c r="E399" s="4"/>
      <c r="F399" s="89">
        <f>F400</f>
        <v>54179.560000000005</v>
      </c>
    </row>
    <row r="400" spans="1:6" ht="38.25">
      <c r="A400" s="104" t="s">
        <v>393</v>
      </c>
      <c r="B400" s="6" t="s">
        <v>49</v>
      </c>
      <c r="C400" s="6" t="s">
        <v>49</v>
      </c>
      <c r="D400" s="6" t="s">
        <v>425</v>
      </c>
      <c r="E400" s="6" t="s">
        <v>394</v>
      </c>
      <c r="F400" s="79">
        <f>53089.8+1084+5.76</f>
        <v>54179.560000000005</v>
      </c>
    </row>
    <row r="401" spans="1:6">
      <c r="A401" s="32" t="s">
        <v>630</v>
      </c>
      <c r="B401" s="9" t="s">
        <v>52</v>
      </c>
      <c r="C401" s="9"/>
      <c r="D401" s="9"/>
      <c r="E401" s="9"/>
      <c r="F401" s="49">
        <f>F402</f>
        <v>1412.32</v>
      </c>
    </row>
    <row r="402" spans="1:6">
      <c r="A402" s="26" t="s">
        <v>631</v>
      </c>
      <c r="B402" s="8" t="s">
        <v>52</v>
      </c>
      <c r="C402" s="8" t="s">
        <v>49</v>
      </c>
      <c r="D402" s="8"/>
      <c r="E402" s="8"/>
      <c r="F402" s="50">
        <f>F403</f>
        <v>1412.32</v>
      </c>
    </row>
    <row r="403" spans="1:6">
      <c r="A403" s="33" t="s">
        <v>134</v>
      </c>
      <c r="B403" s="10" t="s">
        <v>52</v>
      </c>
      <c r="C403" s="10" t="s">
        <v>49</v>
      </c>
      <c r="D403" s="10" t="s">
        <v>155</v>
      </c>
      <c r="E403" s="10"/>
      <c r="F403" s="51">
        <f>F404</f>
        <v>1412.32</v>
      </c>
    </row>
    <row r="404" spans="1:6" ht="51">
      <c r="A404" s="15" t="s">
        <v>632</v>
      </c>
      <c r="B404" s="4" t="s">
        <v>52</v>
      </c>
      <c r="C404" s="4" t="s">
        <v>49</v>
      </c>
      <c r="D404" s="4" t="s">
        <v>633</v>
      </c>
      <c r="E404" s="4"/>
      <c r="F404" s="5">
        <f>SUM(F405:F405)</f>
        <v>1412.32</v>
      </c>
    </row>
    <row r="405" spans="1:6" ht="25.5">
      <c r="A405" s="34" t="s">
        <v>96</v>
      </c>
      <c r="B405" s="6" t="s">
        <v>52</v>
      </c>
      <c r="C405" s="6" t="s">
        <v>49</v>
      </c>
      <c r="D405" s="6" t="s">
        <v>633</v>
      </c>
      <c r="E405" s="6" t="s">
        <v>101</v>
      </c>
      <c r="F405" s="19">
        <v>1412.32</v>
      </c>
    </row>
    <row r="406" spans="1:6">
      <c r="A406" s="20" t="s">
        <v>103</v>
      </c>
      <c r="B406" s="9" t="s">
        <v>48</v>
      </c>
      <c r="C406" s="9"/>
      <c r="D406" s="9"/>
      <c r="E406" s="9"/>
      <c r="F406" s="53">
        <f>F407+F425+F458+F495+F524+F489</f>
        <v>1150507.1458300003</v>
      </c>
    </row>
    <row r="407" spans="1:6">
      <c r="A407" s="26" t="s">
        <v>39</v>
      </c>
      <c r="B407" s="8" t="s">
        <v>48</v>
      </c>
      <c r="C407" s="8" t="s">
        <v>45</v>
      </c>
      <c r="D407" s="8"/>
      <c r="E407" s="8"/>
      <c r="F407" s="50">
        <f>F408</f>
        <v>294492.38281000004</v>
      </c>
    </row>
    <row r="408" spans="1:6" ht="25.5">
      <c r="A408" s="33" t="s">
        <v>657</v>
      </c>
      <c r="B408" s="10" t="s">
        <v>48</v>
      </c>
      <c r="C408" s="10" t="s">
        <v>45</v>
      </c>
      <c r="D408" s="10" t="s">
        <v>212</v>
      </c>
      <c r="E408" s="10"/>
      <c r="F408" s="51">
        <f>F409</f>
        <v>294492.38281000004</v>
      </c>
    </row>
    <row r="409" spans="1:6" s="39" customFormat="1" ht="27">
      <c r="A409" s="30" t="s">
        <v>658</v>
      </c>
      <c r="B409" s="7" t="s">
        <v>48</v>
      </c>
      <c r="C409" s="7" t="s">
        <v>45</v>
      </c>
      <c r="D409" s="7" t="s">
        <v>213</v>
      </c>
      <c r="E409" s="7"/>
      <c r="F409" s="42">
        <f>F410+F422</f>
        <v>294492.38281000004</v>
      </c>
    </row>
    <row r="410" spans="1:6" ht="38.25">
      <c r="A410" s="29" t="s">
        <v>214</v>
      </c>
      <c r="B410" s="4" t="s">
        <v>48</v>
      </c>
      <c r="C410" s="4" t="s">
        <v>45</v>
      </c>
      <c r="D410" s="4" t="s">
        <v>215</v>
      </c>
      <c r="E410" s="4"/>
      <c r="F410" s="5">
        <f>F411+F413+F417+F420+F415</f>
        <v>290848.94735000003</v>
      </c>
    </row>
    <row r="411" spans="1:6" ht="25.5">
      <c r="A411" s="21" t="s">
        <v>138</v>
      </c>
      <c r="B411" s="4" t="s">
        <v>48</v>
      </c>
      <c r="C411" s="4" t="s">
        <v>45</v>
      </c>
      <c r="D411" s="4" t="s">
        <v>218</v>
      </c>
      <c r="E411" s="4"/>
      <c r="F411" s="5">
        <f>F412</f>
        <v>147944.38</v>
      </c>
    </row>
    <row r="412" spans="1:6" ht="51">
      <c r="A412" s="56" t="s">
        <v>105</v>
      </c>
      <c r="B412" s="6" t="s">
        <v>48</v>
      </c>
      <c r="C412" s="6" t="s">
        <v>45</v>
      </c>
      <c r="D412" s="6" t="s">
        <v>218</v>
      </c>
      <c r="E412" s="6" t="s">
        <v>111</v>
      </c>
      <c r="F412" s="79">
        <v>147944.38</v>
      </c>
    </row>
    <row r="413" spans="1:6" ht="76.5">
      <c r="A413" s="29" t="s">
        <v>634</v>
      </c>
      <c r="B413" s="4" t="s">
        <v>48</v>
      </c>
      <c r="C413" s="4" t="s">
        <v>45</v>
      </c>
      <c r="D413" s="4" t="s">
        <v>369</v>
      </c>
      <c r="E413" s="4"/>
      <c r="F413" s="89">
        <f>F414</f>
        <v>563</v>
      </c>
    </row>
    <row r="414" spans="1:6" ht="51">
      <c r="A414" s="56" t="s">
        <v>105</v>
      </c>
      <c r="B414" s="6" t="s">
        <v>48</v>
      </c>
      <c r="C414" s="6" t="s">
        <v>45</v>
      </c>
      <c r="D414" s="6" t="s">
        <v>369</v>
      </c>
      <c r="E414" s="6" t="s">
        <v>111</v>
      </c>
      <c r="F414" s="79">
        <v>563</v>
      </c>
    </row>
    <row r="415" spans="1:6" ht="63.75">
      <c r="A415" s="29" t="s">
        <v>553</v>
      </c>
      <c r="B415" s="4" t="s">
        <v>48</v>
      </c>
      <c r="C415" s="4" t="s">
        <v>45</v>
      </c>
      <c r="D415" s="4" t="s">
        <v>554</v>
      </c>
      <c r="E415" s="4"/>
      <c r="F415" s="89">
        <f>F416</f>
        <v>428</v>
      </c>
    </row>
    <row r="416" spans="1:6">
      <c r="A416" s="13" t="s">
        <v>107</v>
      </c>
      <c r="B416" s="6" t="s">
        <v>48</v>
      </c>
      <c r="C416" s="6" t="s">
        <v>45</v>
      </c>
      <c r="D416" s="6" t="s">
        <v>554</v>
      </c>
      <c r="E416" s="6" t="s">
        <v>108</v>
      </c>
      <c r="F416" s="79">
        <v>428</v>
      </c>
    </row>
    <row r="417" spans="1:6" ht="25.5">
      <c r="A417" s="29" t="s">
        <v>216</v>
      </c>
      <c r="B417" s="4" t="s">
        <v>48</v>
      </c>
      <c r="C417" s="4" t="s">
        <v>45</v>
      </c>
      <c r="D417" s="4" t="s">
        <v>217</v>
      </c>
      <c r="E417" s="4"/>
      <c r="F417" s="89">
        <f>SUM(F418:F419)</f>
        <v>41554.04952</v>
      </c>
    </row>
    <row r="418" spans="1:6" ht="51">
      <c r="A418" s="56" t="s">
        <v>105</v>
      </c>
      <c r="B418" s="6" t="s">
        <v>48</v>
      </c>
      <c r="C418" s="6" t="s">
        <v>45</v>
      </c>
      <c r="D418" s="6" t="s">
        <v>217</v>
      </c>
      <c r="E418" s="6" t="s">
        <v>111</v>
      </c>
      <c r="F418" s="79">
        <v>41536.808140000001</v>
      </c>
    </row>
    <row r="419" spans="1:6">
      <c r="A419" s="13" t="s">
        <v>107</v>
      </c>
      <c r="B419" s="6" t="s">
        <v>48</v>
      </c>
      <c r="C419" s="6" t="s">
        <v>45</v>
      </c>
      <c r="D419" s="6" t="s">
        <v>217</v>
      </c>
      <c r="E419" s="6" t="s">
        <v>108</v>
      </c>
      <c r="F419" s="79">
        <v>17.241379999999999</v>
      </c>
    </row>
    <row r="420" spans="1:6" ht="25.5">
      <c r="A420" s="29" t="s">
        <v>498</v>
      </c>
      <c r="B420" s="4" t="s">
        <v>48</v>
      </c>
      <c r="C420" s="4" t="s">
        <v>45</v>
      </c>
      <c r="D420" s="4" t="s">
        <v>499</v>
      </c>
      <c r="E420" s="4"/>
      <c r="F420" s="89">
        <f>F421</f>
        <v>100359.51783</v>
      </c>
    </row>
    <row r="421" spans="1:6" ht="51">
      <c r="A421" s="56" t="s">
        <v>105</v>
      </c>
      <c r="B421" s="6" t="s">
        <v>48</v>
      </c>
      <c r="C421" s="6" t="s">
        <v>45</v>
      </c>
      <c r="D421" s="6" t="s">
        <v>499</v>
      </c>
      <c r="E421" s="6" t="s">
        <v>111</v>
      </c>
      <c r="F421" s="79">
        <v>100359.51783</v>
      </c>
    </row>
    <row r="422" spans="1:6" s="39" customFormat="1" ht="25.5">
      <c r="A422" s="28" t="s">
        <v>555</v>
      </c>
      <c r="B422" s="4" t="s">
        <v>48</v>
      </c>
      <c r="C422" s="4" t="s">
        <v>45</v>
      </c>
      <c r="D422" s="4" t="s">
        <v>556</v>
      </c>
      <c r="E422" s="4"/>
      <c r="F422" s="5">
        <f>F423</f>
        <v>3643.4354600000001</v>
      </c>
    </row>
    <row r="423" spans="1:6" s="39" customFormat="1" ht="63.75">
      <c r="A423" s="29" t="s">
        <v>145</v>
      </c>
      <c r="B423" s="4" t="s">
        <v>48</v>
      </c>
      <c r="C423" s="4" t="s">
        <v>45</v>
      </c>
      <c r="D423" s="4" t="s">
        <v>557</v>
      </c>
      <c r="E423" s="4"/>
      <c r="F423" s="89">
        <f>F424</f>
        <v>3643.4354600000001</v>
      </c>
    </row>
    <row r="424" spans="1:6" s="39" customFormat="1">
      <c r="A424" s="13" t="s">
        <v>107</v>
      </c>
      <c r="B424" s="6" t="s">
        <v>48</v>
      </c>
      <c r="C424" s="6" t="s">
        <v>45</v>
      </c>
      <c r="D424" s="6" t="s">
        <v>557</v>
      </c>
      <c r="E424" s="6" t="s">
        <v>108</v>
      </c>
      <c r="F424" s="19">
        <v>3643.4354600000001</v>
      </c>
    </row>
    <row r="425" spans="1:6">
      <c r="A425" s="22" t="s">
        <v>40</v>
      </c>
      <c r="B425" s="8" t="s">
        <v>48</v>
      </c>
      <c r="C425" s="8" t="s">
        <v>46</v>
      </c>
      <c r="D425" s="8"/>
      <c r="E425" s="8"/>
      <c r="F425" s="50">
        <f>F426</f>
        <v>670804.68568999995</v>
      </c>
    </row>
    <row r="426" spans="1:6" ht="25.5">
      <c r="A426" s="33" t="s">
        <v>657</v>
      </c>
      <c r="B426" s="10" t="s">
        <v>48</v>
      </c>
      <c r="C426" s="10" t="s">
        <v>46</v>
      </c>
      <c r="D426" s="10" t="s">
        <v>212</v>
      </c>
      <c r="E426" s="10"/>
      <c r="F426" s="51">
        <f>F427</f>
        <v>670804.68568999995</v>
      </c>
    </row>
    <row r="427" spans="1:6" ht="27">
      <c r="A427" s="30" t="s">
        <v>659</v>
      </c>
      <c r="B427" s="7" t="s">
        <v>48</v>
      </c>
      <c r="C427" s="7" t="s">
        <v>46</v>
      </c>
      <c r="D427" s="7" t="s">
        <v>219</v>
      </c>
      <c r="E427" s="7"/>
      <c r="F427" s="42">
        <f>F428+F452+F455</f>
        <v>670804.68568999995</v>
      </c>
    </row>
    <row r="428" spans="1:6" ht="25.5">
      <c r="A428" s="29" t="s">
        <v>225</v>
      </c>
      <c r="B428" s="4" t="s">
        <v>48</v>
      </c>
      <c r="C428" s="4" t="s">
        <v>46</v>
      </c>
      <c r="D428" s="4" t="s">
        <v>221</v>
      </c>
      <c r="E428" s="4"/>
      <c r="F428" s="5">
        <f>F429+F431+F435+F446+F444+F442+F448+F440+F450+F433+F438</f>
        <v>666264.87901999999</v>
      </c>
    </row>
    <row r="429" spans="1:6" ht="63.75">
      <c r="A429" s="23" t="s">
        <v>141</v>
      </c>
      <c r="B429" s="4" t="s">
        <v>48</v>
      </c>
      <c r="C429" s="4" t="s">
        <v>46</v>
      </c>
      <c r="D429" s="4" t="s">
        <v>226</v>
      </c>
      <c r="E429" s="4"/>
      <c r="F429" s="89">
        <f>F430</f>
        <v>312500.28999999998</v>
      </c>
    </row>
    <row r="430" spans="1:6" ht="51">
      <c r="A430" s="24" t="s">
        <v>105</v>
      </c>
      <c r="B430" s="6" t="s">
        <v>48</v>
      </c>
      <c r="C430" s="6" t="s">
        <v>46</v>
      </c>
      <c r="D430" s="6" t="s">
        <v>227</v>
      </c>
      <c r="E430" s="6" t="s">
        <v>111</v>
      </c>
      <c r="F430" s="79">
        <v>312500.28999999998</v>
      </c>
    </row>
    <row r="431" spans="1:6" s="39" customFormat="1" ht="25.5">
      <c r="A431" s="23" t="s">
        <v>140</v>
      </c>
      <c r="B431" s="4" t="s">
        <v>48</v>
      </c>
      <c r="C431" s="4" t="s">
        <v>46</v>
      </c>
      <c r="D431" s="4" t="s">
        <v>228</v>
      </c>
      <c r="E431" s="4"/>
      <c r="F431" s="89">
        <f>F432</f>
        <v>5374.4</v>
      </c>
    </row>
    <row r="432" spans="1:6" s="39" customFormat="1">
      <c r="A432" s="13" t="s">
        <v>107</v>
      </c>
      <c r="B432" s="6" t="s">
        <v>48</v>
      </c>
      <c r="C432" s="6" t="s">
        <v>46</v>
      </c>
      <c r="D432" s="6" t="s">
        <v>228</v>
      </c>
      <c r="E432" s="6" t="s">
        <v>108</v>
      </c>
      <c r="F432" s="79">
        <v>5374.4</v>
      </c>
    </row>
    <row r="433" spans="1:6" s="39" customFormat="1" ht="38.25">
      <c r="A433" s="29" t="s">
        <v>558</v>
      </c>
      <c r="B433" s="4" t="s">
        <v>48</v>
      </c>
      <c r="C433" s="4" t="s">
        <v>46</v>
      </c>
      <c r="D433" s="4" t="s">
        <v>559</v>
      </c>
      <c r="E433" s="4"/>
      <c r="F433" s="89">
        <f>F434</f>
        <v>2846</v>
      </c>
    </row>
    <row r="434" spans="1:6" s="39" customFormat="1">
      <c r="A434" s="13" t="s">
        <v>107</v>
      </c>
      <c r="B434" s="6" t="s">
        <v>48</v>
      </c>
      <c r="C434" s="6" t="s">
        <v>46</v>
      </c>
      <c r="D434" s="6" t="s">
        <v>560</v>
      </c>
      <c r="E434" s="6" t="s">
        <v>111</v>
      </c>
      <c r="F434" s="79">
        <v>2846</v>
      </c>
    </row>
    <row r="435" spans="1:6" ht="38.25">
      <c r="A435" s="29" t="s">
        <v>222</v>
      </c>
      <c r="B435" s="4" t="s">
        <v>48</v>
      </c>
      <c r="C435" s="4" t="s">
        <v>46</v>
      </c>
      <c r="D435" s="4" t="s">
        <v>223</v>
      </c>
      <c r="E435" s="4"/>
      <c r="F435" s="89">
        <f>SUM(F436:F437)</f>
        <v>80176.738859999998</v>
      </c>
    </row>
    <row r="436" spans="1:6" ht="51">
      <c r="A436" s="24" t="s">
        <v>105</v>
      </c>
      <c r="B436" s="6" t="s">
        <v>48</v>
      </c>
      <c r="C436" s="6" t="s">
        <v>46</v>
      </c>
      <c r="D436" s="6" t="s">
        <v>224</v>
      </c>
      <c r="E436" s="6" t="s">
        <v>111</v>
      </c>
      <c r="F436" s="79">
        <v>80090.531959999993</v>
      </c>
    </row>
    <row r="437" spans="1:6">
      <c r="A437" s="13" t="s">
        <v>107</v>
      </c>
      <c r="B437" s="6" t="s">
        <v>48</v>
      </c>
      <c r="C437" s="6" t="s">
        <v>46</v>
      </c>
      <c r="D437" s="6" t="s">
        <v>224</v>
      </c>
      <c r="E437" s="6" t="s">
        <v>108</v>
      </c>
      <c r="F437" s="79">
        <v>86.206900000000005</v>
      </c>
    </row>
    <row r="438" spans="1:6" s="39" customFormat="1" ht="114.75">
      <c r="A438" s="29" t="s">
        <v>635</v>
      </c>
      <c r="B438" s="4" t="s">
        <v>48</v>
      </c>
      <c r="C438" s="4" t="s">
        <v>46</v>
      </c>
      <c r="D438" s="4" t="s">
        <v>636</v>
      </c>
      <c r="E438" s="4"/>
      <c r="F438" s="5">
        <f>F439</f>
        <v>585.9</v>
      </c>
    </row>
    <row r="439" spans="1:6">
      <c r="A439" s="13" t="s">
        <v>107</v>
      </c>
      <c r="B439" s="6" t="s">
        <v>48</v>
      </c>
      <c r="C439" s="6" t="s">
        <v>46</v>
      </c>
      <c r="D439" s="6" t="s">
        <v>636</v>
      </c>
      <c r="E439" s="6" t="s">
        <v>108</v>
      </c>
      <c r="F439" s="19">
        <v>585.9</v>
      </c>
    </row>
    <row r="440" spans="1:6" s="39" customFormat="1" ht="76.5">
      <c r="A440" s="29" t="s">
        <v>604</v>
      </c>
      <c r="B440" s="4" t="s">
        <v>48</v>
      </c>
      <c r="C440" s="4" t="s">
        <v>46</v>
      </c>
      <c r="D440" s="4" t="s">
        <v>603</v>
      </c>
      <c r="E440" s="4"/>
      <c r="F440" s="89">
        <f>F441</f>
        <v>52828.1</v>
      </c>
    </row>
    <row r="441" spans="1:6">
      <c r="A441" s="13" t="s">
        <v>107</v>
      </c>
      <c r="B441" s="6" t="s">
        <v>48</v>
      </c>
      <c r="C441" s="6" t="s">
        <v>46</v>
      </c>
      <c r="D441" s="6" t="s">
        <v>603</v>
      </c>
      <c r="E441" s="6" t="s">
        <v>108</v>
      </c>
      <c r="F441" s="79">
        <v>52828.1</v>
      </c>
    </row>
    <row r="442" spans="1:6" ht="51">
      <c r="A442" s="16" t="s">
        <v>384</v>
      </c>
      <c r="B442" s="4" t="s">
        <v>48</v>
      </c>
      <c r="C442" s="4" t="s">
        <v>46</v>
      </c>
      <c r="D442" s="4" t="s">
        <v>286</v>
      </c>
      <c r="E442" s="4"/>
      <c r="F442" s="89">
        <f>F443</f>
        <v>29649.200000000001</v>
      </c>
    </row>
    <row r="443" spans="1:6">
      <c r="A443" s="13" t="s">
        <v>107</v>
      </c>
      <c r="B443" s="6" t="s">
        <v>48</v>
      </c>
      <c r="C443" s="6" t="s">
        <v>46</v>
      </c>
      <c r="D443" s="6" t="s">
        <v>286</v>
      </c>
      <c r="E443" s="6" t="s">
        <v>108</v>
      </c>
      <c r="F443" s="79">
        <f>29352.7+296.5</f>
        <v>29649.200000000001</v>
      </c>
    </row>
    <row r="444" spans="1:6" s="39" customFormat="1" ht="51">
      <c r="A444" s="29" t="s">
        <v>385</v>
      </c>
      <c r="B444" s="4" t="s">
        <v>48</v>
      </c>
      <c r="C444" s="4" t="s">
        <v>46</v>
      </c>
      <c r="D444" s="4" t="s">
        <v>328</v>
      </c>
      <c r="E444" s="4"/>
      <c r="F444" s="89">
        <f>F445</f>
        <v>153929.25816</v>
      </c>
    </row>
    <row r="445" spans="1:6" s="39" customFormat="1" ht="51">
      <c r="A445" s="24" t="s">
        <v>105</v>
      </c>
      <c r="B445" s="6" t="s">
        <v>48</v>
      </c>
      <c r="C445" s="6" t="s">
        <v>46</v>
      </c>
      <c r="D445" s="6" t="s">
        <v>328</v>
      </c>
      <c r="E445" s="6" t="s">
        <v>111</v>
      </c>
      <c r="F445" s="79">
        <v>153929.25816</v>
      </c>
    </row>
    <row r="446" spans="1:6" s="39" customFormat="1" ht="38.25">
      <c r="A446" s="16" t="s">
        <v>386</v>
      </c>
      <c r="B446" s="4" t="s">
        <v>48</v>
      </c>
      <c r="C446" s="4" t="s">
        <v>46</v>
      </c>
      <c r="D446" s="4" t="s">
        <v>348</v>
      </c>
      <c r="E446" s="4"/>
      <c r="F446" s="89">
        <f>F447</f>
        <v>23466.2</v>
      </c>
    </row>
    <row r="447" spans="1:6" s="39" customFormat="1">
      <c r="A447" s="13" t="s">
        <v>107</v>
      </c>
      <c r="B447" s="6" t="s">
        <v>48</v>
      </c>
      <c r="C447" s="6" t="s">
        <v>46</v>
      </c>
      <c r="D447" s="6" t="s">
        <v>348</v>
      </c>
      <c r="E447" s="6" t="s">
        <v>108</v>
      </c>
      <c r="F447" s="79">
        <v>23466.2</v>
      </c>
    </row>
    <row r="448" spans="1:6" s="39" customFormat="1" ht="102">
      <c r="A448" s="16" t="s">
        <v>440</v>
      </c>
      <c r="B448" s="4" t="s">
        <v>48</v>
      </c>
      <c r="C448" s="4" t="s">
        <v>46</v>
      </c>
      <c r="D448" s="4" t="s">
        <v>439</v>
      </c>
      <c r="E448" s="4"/>
      <c r="F448" s="89">
        <f>F449</f>
        <v>526.39200000000005</v>
      </c>
    </row>
    <row r="449" spans="1:6" s="39" customFormat="1">
      <c r="A449" s="13" t="s">
        <v>107</v>
      </c>
      <c r="B449" s="6" t="s">
        <v>48</v>
      </c>
      <c r="C449" s="6" t="s">
        <v>46</v>
      </c>
      <c r="D449" s="6" t="s">
        <v>439</v>
      </c>
      <c r="E449" s="6" t="s">
        <v>108</v>
      </c>
      <c r="F449" s="79">
        <v>526.39200000000005</v>
      </c>
    </row>
    <row r="450" spans="1:6" s="98" customFormat="1" ht="51">
      <c r="A450" s="106" t="s">
        <v>460</v>
      </c>
      <c r="B450" s="85" t="s">
        <v>48</v>
      </c>
      <c r="C450" s="85" t="s">
        <v>46</v>
      </c>
      <c r="D450" s="85" t="s">
        <v>461</v>
      </c>
      <c r="E450" s="85"/>
      <c r="F450" s="89">
        <f>F451</f>
        <v>4382.3999999999996</v>
      </c>
    </row>
    <row r="451" spans="1:6" s="98" customFormat="1">
      <c r="A451" s="13" t="s">
        <v>107</v>
      </c>
      <c r="B451" s="83" t="s">
        <v>48</v>
      </c>
      <c r="C451" s="83" t="s">
        <v>46</v>
      </c>
      <c r="D451" s="83" t="s">
        <v>461</v>
      </c>
      <c r="E451" s="83" t="s">
        <v>108</v>
      </c>
      <c r="F451" s="79">
        <v>4382.3999999999996</v>
      </c>
    </row>
    <row r="452" spans="1:6" s="39" customFormat="1" ht="38.25">
      <c r="A452" s="16" t="s">
        <v>357</v>
      </c>
      <c r="B452" s="4" t="s">
        <v>48</v>
      </c>
      <c r="C452" s="4" t="s">
        <v>46</v>
      </c>
      <c r="D452" s="4" t="s">
        <v>359</v>
      </c>
      <c r="E452" s="4"/>
      <c r="F452" s="5">
        <f>F453</f>
        <v>374.37311999999997</v>
      </c>
    </row>
    <row r="453" spans="1:6" s="39" customFormat="1" ht="25.5">
      <c r="A453" s="16" t="s">
        <v>358</v>
      </c>
      <c r="B453" s="4" t="s">
        <v>48</v>
      </c>
      <c r="C453" s="4" t="s">
        <v>46</v>
      </c>
      <c r="D453" s="4" t="s">
        <v>360</v>
      </c>
      <c r="E453" s="4"/>
      <c r="F453" s="5">
        <f>F454</f>
        <v>374.37311999999997</v>
      </c>
    </row>
    <row r="454" spans="1:6" s="39" customFormat="1">
      <c r="A454" s="13" t="s">
        <v>107</v>
      </c>
      <c r="B454" s="6" t="s">
        <v>48</v>
      </c>
      <c r="C454" s="6" t="s">
        <v>46</v>
      </c>
      <c r="D454" s="6" t="s">
        <v>360</v>
      </c>
      <c r="E454" s="6" t="s">
        <v>108</v>
      </c>
      <c r="F454" s="19">
        <v>374.37311999999997</v>
      </c>
    </row>
    <row r="455" spans="1:6" s="98" customFormat="1" ht="25.5">
      <c r="A455" s="28" t="s">
        <v>562</v>
      </c>
      <c r="B455" s="4" t="s">
        <v>48</v>
      </c>
      <c r="C455" s="4" t="s">
        <v>46</v>
      </c>
      <c r="D455" s="4" t="s">
        <v>563</v>
      </c>
      <c r="E455" s="4"/>
      <c r="F455" s="5">
        <f>F456</f>
        <v>4165.4335499999997</v>
      </c>
    </row>
    <row r="456" spans="1:6" ht="63.75">
      <c r="A456" s="29" t="s">
        <v>145</v>
      </c>
      <c r="B456" s="4" t="s">
        <v>48</v>
      </c>
      <c r="C456" s="4" t="s">
        <v>46</v>
      </c>
      <c r="D456" s="4" t="s">
        <v>561</v>
      </c>
      <c r="E456" s="4"/>
      <c r="F456" s="89">
        <f>F457</f>
        <v>4165.4335499999997</v>
      </c>
    </row>
    <row r="457" spans="1:6">
      <c r="A457" s="13" t="s">
        <v>107</v>
      </c>
      <c r="B457" s="6" t="s">
        <v>48</v>
      </c>
      <c r="C457" s="6" t="s">
        <v>46</v>
      </c>
      <c r="D457" s="6" t="s">
        <v>561</v>
      </c>
      <c r="E457" s="6" t="s">
        <v>108</v>
      </c>
      <c r="F457" s="19">
        <v>4165.4335499999997</v>
      </c>
    </row>
    <row r="458" spans="1:6" s="39" customFormat="1">
      <c r="A458" s="22" t="s">
        <v>261</v>
      </c>
      <c r="B458" s="8" t="s">
        <v>48</v>
      </c>
      <c r="C458" s="8" t="s">
        <v>59</v>
      </c>
      <c r="D458" s="8"/>
      <c r="E458" s="8"/>
      <c r="F458" s="50">
        <f>F463+F476+F459</f>
        <v>102774.51578999999</v>
      </c>
    </row>
    <row r="459" spans="1:6" s="39" customFormat="1" ht="38.25">
      <c r="A459" s="111" t="s">
        <v>644</v>
      </c>
      <c r="B459" s="84" t="s">
        <v>48</v>
      </c>
      <c r="C459" s="84" t="s">
        <v>59</v>
      </c>
      <c r="D459" s="84" t="s">
        <v>380</v>
      </c>
      <c r="E459" s="84"/>
      <c r="F459" s="99">
        <f>F460</f>
        <v>5</v>
      </c>
    </row>
    <row r="460" spans="1:6" s="39" customFormat="1" ht="25.5">
      <c r="A460" s="93" t="s">
        <v>539</v>
      </c>
      <c r="B460" s="85" t="s">
        <v>48</v>
      </c>
      <c r="C460" s="85" t="s">
        <v>59</v>
      </c>
      <c r="D460" s="85" t="s">
        <v>381</v>
      </c>
      <c r="E460" s="84"/>
      <c r="F460" s="89">
        <f>F461</f>
        <v>5</v>
      </c>
    </row>
    <row r="461" spans="1:6" s="39" customFormat="1" ht="38.25">
      <c r="A461" s="93" t="s">
        <v>594</v>
      </c>
      <c r="B461" s="85" t="s">
        <v>48</v>
      </c>
      <c r="C461" s="85" t="s">
        <v>59</v>
      </c>
      <c r="D461" s="85" t="s">
        <v>540</v>
      </c>
      <c r="E461" s="84"/>
      <c r="F461" s="89">
        <f>F462</f>
        <v>5</v>
      </c>
    </row>
    <row r="462" spans="1:6" s="39" customFormat="1">
      <c r="A462" s="13" t="s">
        <v>364</v>
      </c>
      <c r="B462" s="83" t="s">
        <v>48</v>
      </c>
      <c r="C462" s="83" t="s">
        <v>59</v>
      </c>
      <c r="D462" s="83" t="s">
        <v>540</v>
      </c>
      <c r="E462" s="83" t="s">
        <v>118</v>
      </c>
      <c r="F462" s="79">
        <v>5</v>
      </c>
    </row>
    <row r="463" spans="1:6" ht="25.5">
      <c r="A463" s="17" t="s">
        <v>484</v>
      </c>
      <c r="B463" s="10" t="s">
        <v>48</v>
      </c>
      <c r="C463" s="10" t="s">
        <v>59</v>
      </c>
      <c r="D463" s="10" t="s">
        <v>186</v>
      </c>
      <c r="E463" s="10"/>
      <c r="F463" s="51">
        <f>F464</f>
        <v>26662.117249999999</v>
      </c>
    </row>
    <row r="464" spans="1:6" ht="40.5">
      <c r="A464" s="41" t="s">
        <v>660</v>
      </c>
      <c r="B464" s="7" t="s">
        <v>48</v>
      </c>
      <c r="C464" s="7" t="s">
        <v>59</v>
      </c>
      <c r="D464" s="7" t="s">
        <v>187</v>
      </c>
      <c r="E464" s="7"/>
      <c r="F464" s="42">
        <f>F465</f>
        <v>26662.117249999999</v>
      </c>
    </row>
    <row r="465" spans="1:6" ht="25.5">
      <c r="A465" s="23" t="s">
        <v>188</v>
      </c>
      <c r="B465" s="4" t="s">
        <v>48</v>
      </c>
      <c r="C465" s="4" t="s">
        <v>59</v>
      </c>
      <c r="D465" s="4" t="s">
        <v>189</v>
      </c>
      <c r="E465" s="4"/>
      <c r="F465" s="5">
        <f>F466+F472+F470+F468+F474</f>
        <v>26662.117249999999</v>
      </c>
    </row>
    <row r="466" spans="1:6" ht="38.25">
      <c r="A466" s="14" t="s">
        <v>190</v>
      </c>
      <c r="B466" s="6" t="s">
        <v>48</v>
      </c>
      <c r="C466" s="6" t="s">
        <v>59</v>
      </c>
      <c r="D466" s="4" t="s">
        <v>191</v>
      </c>
      <c r="E466" s="6"/>
      <c r="F466" s="89">
        <f>F467</f>
        <v>10501.420690000001</v>
      </c>
    </row>
    <row r="467" spans="1:6" ht="51">
      <c r="A467" s="24" t="s">
        <v>106</v>
      </c>
      <c r="B467" s="6" t="s">
        <v>48</v>
      </c>
      <c r="C467" s="6" t="s">
        <v>59</v>
      </c>
      <c r="D467" s="6" t="s">
        <v>191</v>
      </c>
      <c r="E467" s="6" t="s">
        <v>110</v>
      </c>
      <c r="F467" s="19">
        <v>10501.420690000001</v>
      </c>
    </row>
    <row r="468" spans="1:6" ht="63.75">
      <c r="A468" s="29" t="s">
        <v>145</v>
      </c>
      <c r="B468" s="4" t="s">
        <v>48</v>
      </c>
      <c r="C468" s="4" t="s">
        <v>59</v>
      </c>
      <c r="D468" s="4" t="s">
        <v>605</v>
      </c>
      <c r="E468" s="4"/>
      <c r="F468" s="89">
        <f>F469</f>
        <v>90.383560000000003</v>
      </c>
    </row>
    <row r="469" spans="1:6">
      <c r="A469" s="13" t="s">
        <v>107</v>
      </c>
      <c r="B469" s="6" t="s">
        <v>48</v>
      </c>
      <c r="C469" s="6" t="s">
        <v>59</v>
      </c>
      <c r="D469" s="6" t="s">
        <v>605</v>
      </c>
      <c r="E469" s="6" t="s">
        <v>118</v>
      </c>
      <c r="F469" s="19">
        <v>90.383560000000003</v>
      </c>
    </row>
    <row r="470" spans="1:6" ht="25.5">
      <c r="A470" s="23" t="s">
        <v>564</v>
      </c>
      <c r="B470" s="4" t="s">
        <v>48</v>
      </c>
      <c r="C470" s="4" t="s">
        <v>59</v>
      </c>
      <c r="D470" s="4" t="s">
        <v>565</v>
      </c>
      <c r="E470" s="4"/>
      <c r="F470" s="5">
        <f>F471</f>
        <v>1115.5</v>
      </c>
    </row>
    <row r="471" spans="1:6" ht="51">
      <c r="A471" s="14" t="s">
        <v>105</v>
      </c>
      <c r="B471" s="6" t="s">
        <v>48</v>
      </c>
      <c r="C471" s="6" t="s">
        <v>59</v>
      </c>
      <c r="D471" s="6" t="s">
        <v>565</v>
      </c>
      <c r="E471" s="6" t="s">
        <v>110</v>
      </c>
      <c r="F471" s="19">
        <v>1115.5</v>
      </c>
    </row>
    <row r="472" spans="1:6" ht="76.5">
      <c r="A472" s="23" t="s">
        <v>375</v>
      </c>
      <c r="B472" s="4" t="s">
        <v>48</v>
      </c>
      <c r="C472" s="4" t="s">
        <v>59</v>
      </c>
      <c r="D472" s="4" t="s">
        <v>301</v>
      </c>
      <c r="E472" s="4"/>
      <c r="F472" s="5">
        <f>F473</f>
        <v>13454.813</v>
      </c>
    </row>
    <row r="473" spans="1:6" ht="51">
      <c r="A473" s="24" t="s">
        <v>106</v>
      </c>
      <c r="B473" s="6" t="s">
        <v>48</v>
      </c>
      <c r="C473" s="6" t="s">
        <v>59</v>
      </c>
      <c r="D473" s="6" t="s">
        <v>301</v>
      </c>
      <c r="E473" s="6" t="s">
        <v>110</v>
      </c>
      <c r="F473" s="79">
        <v>13454.813</v>
      </c>
    </row>
    <row r="474" spans="1:6" ht="51">
      <c r="A474" s="16" t="s">
        <v>612</v>
      </c>
      <c r="B474" s="4" t="s">
        <v>48</v>
      </c>
      <c r="C474" s="4" t="s">
        <v>59</v>
      </c>
      <c r="D474" s="6" t="s">
        <v>615</v>
      </c>
      <c r="E474" s="6"/>
      <c r="F474" s="89">
        <f>F475</f>
        <v>1500</v>
      </c>
    </row>
    <row r="475" spans="1:6" ht="51">
      <c r="A475" s="14" t="s">
        <v>105</v>
      </c>
      <c r="B475" s="4" t="s">
        <v>48</v>
      </c>
      <c r="C475" s="4" t="s">
        <v>59</v>
      </c>
      <c r="D475" s="6" t="s">
        <v>615</v>
      </c>
      <c r="E475" s="6" t="s">
        <v>110</v>
      </c>
      <c r="F475" s="79">
        <v>1500</v>
      </c>
    </row>
    <row r="476" spans="1:6" s="39" customFormat="1" ht="25.5">
      <c r="A476" s="33" t="s">
        <v>657</v>
      </c>
      <c r="B476" s="10" t="s">
        <v>48</v>
      </c>
      <c r="C476" s="10" t="s">
        <v>59</v>
      </c>
      <c r="D476" s="10" t="s">
        <v>212</v>
      </c>
      <c r="E476" s="10"/>
      <c r="F476" s="51">
        <f>F477</f>
        <v>76107.398539999995</v>
      </c>
    </row>
    <row r="477" spans="1:6" s="39" customFormat="1" ht="27">
      <c r="A477" s="30" t="s">
        <v>661</v>
      </c>
      <c r="B477" s="7" t="s">
        <v>48</v>
      </c>
      <c r="C477" s="7" t="s">
        <v>59</v>
      </c>
      <c r="D477" s="7" t="s">
        <v>229</v>
      </c>
      <c r="E477" s="7"/>
      <c r="F477" s="42">
        <f>F478</f>
        <v>76107.398539999995</v>
      </c>
    </row>
    <row r="478" spans="1:6" s="39" customFormat="1" ht="38.25">
      <c r="A478" s="29" t="s">
        <v>220</v>
      </c>
      <c r="B478" s="4" t="s">
        <v>48</v>
      </c>
      <c r="C478" s="4" t="s">
        <v>59</v>
      </c>
      <c r="D478" s="4" t="s">
        <v>230</v>
      </c>
      <c r="E478" s="4"/>
      <c r="F478" s="5">
        <f>F479+F483+F486</f>
        <v>76107.398539999995</v>
      </c>
    </row>
    <row r="479" spans="1:6" s="39" customFormat="1" ht="38.25">
      <c r="A479" s="29" t="s">
        <v>231</v>
      </c>
      <c r="B479" s="4" t="s">
        <v>48</v>
      </c>
      <c r="C479" s="4" t="s">
        <v>59</v>
      </c>
      <c r="D479" s="4" t="s">
        <v>232</v>
      </c>
      <c r="E479" s="4"/>
      <c r="F479" s="5">
        <f>F480+F481+F482</f>
        <v>16775.874029999999</v>
      </c>
    </row>
    <row r="480" spans="1:6" s="39" customFormat="1" ht="51">
      <c r="A480" s="24" t="s">
        <v>105</v>
      </c>
      <c r="B480" s="6" t="s">
        <v>48</v>
      </c>
      <c r="C480" s="6" t="s">
        <v>59</v>
      </c>
      <c r="D480" s="6" t="s">
        <v>232</v>
      </c>
      <c r="E480" s="6" t="s">
        <v>111</v>
      </c>
      <c r="F480" s="77">
        <v>4100.7891499999996</v>
      </c>
    </row>
    <row r="481" spans="1:6" s="39" customFormat="1" ht="51">
      <c r="A481" s="13" t="s">
        <v>106</v>
      </c>
      <c r="B481" s="6" t="s">
        <v>48</v>
      </c>
      <c r="C481" s="6" t="s">
        <v>59</v>
      </c>
      <c r="D481" s="6" t="s">
        <v>232</v>
      </c>
      <c r="E481" s="6" t="s">
        <v>110</v>
      </c>
      <c r="F481" s="77">
        <v>9864.2848799999992</v>
      </c>
    </row>
    <row r="482" spans="1:6" s="39" customFormat="1">
      <c r="A482" s="60" t="s">
        <v>117</v>
      </c>
      <c r="B482" s="6" t="s">
        <v>48</v>
      </c>
      <c r="C482" s="6" t="s">
        <v>59</v>
      </c>
      <c r="D482" s="6" t="s">
        <v>232</v>
      </c>
      <c r="E482" s="6" t="s">
        <v>118</v>
      </c>
      <c r="F482" s="77">
        <v>2810.8</v>
      </c>
    </row>
    <row r="483" spans="1:6" s="39" customFormat="1" ht="38.25">
      <c r="A483" s="16" t="s">
        <v>142</v>
      </c>
      <c r="B483" s="4" t="s">
        <v>48</v>
      </c>
      <c r="C483" s="4" t="s">
        <v>59</v>
      </c>
      <c r="D483" s="4" t="s">
        <v>313</v>
      </c>
      <c r="E483" s="4"/>
      <c r="F483" s="5">
        <f>F484+F485</f>
        <v>29918.400000000001</v>
      </c>
    </row>
    <row r="484" spans="1:6" s="39" customFormat="1" ht="51">
      <c r="A484" s="24" t="s">
        <v>105</v>
      </c>
      <c r="B484" s="6" t="s">
        <v>48</v>
      </c>
      <c r="C484" s="6" t="s">
        <v>59</v>
      </c>
      <c r="D484" s="6" t="s">
        <v>313</v>
      </c>
      <c r="E484" s="6" t="s">
        <v>111</v>
      </c>
      <c r="F484" s="79">
        <v>6796.5</v>
      </c>
    </row>
    <row r="485" spans="1:6" s="39" customFormat="1" ht="51">
      <c r="A485" s="13" t="s">
        <v>106</v>
      </c>
      <c r="B485" s="6" t="s">
        <v>48</v>
      </c>
      <c r="C485" s="6" t="s">
        <v>59</v>
      </c>
      <c r="D485" s="6" t="s">
        <v>313</v>
      </c>
      <c r="E485" s="6" t="s">
        <v>110</v>
      </c>
      <c r="F485" s="79">
        <v>23121.9</v>
      </c>
    </row>
    <row r="486" spans="1:6" s="39" customFormat="1" ht="25.5">
      <c r="A486" s="29" t="s">
        <v>498</v>
      </c>
      <c r="B486" s="4" t="s">
        <v>48</v>
      </c>
      <c r="C486" s="4" t="s">
        <v>59</v>
      </c>
      <c r="D486" s="4" t="s">
        <v>502</v>
      </c>
      <c r="E486" s="4"/>
      <c r="F486" s="89">
        <f>SUM(F487:F488)</f>
        <v>29413.124510000001</v>
      </c>
    </row>
    <row r="487" spans="1:6" s="39" customFormat="1" ht="51">
      <c r="A487" s="24" t="s">
        <v>105</v>
      </c>
      <c r="B487" s="6" t="s">
        <v>48</v>
      </c>
      <c r="C487" s="6" t="s">
        <v>59</v>
      </c>
      <c r="D487" s="6" t="s">
        <v>502</v>
      </c>
      <c r="E487" s="6" t="s">
        <v>111</v>
      </c>
      <c r="F487" s="79">
        <v>9396.7500799999998</v>
      </c>
    </row>
    <row r="488" spans="1:6" s="39" customFormat="1" ht="51">
      <c r="A488" s="13" t="s">
        <v>106</v>
      </c>
      <c r="B488" s="6" t="s">
        <v>48</v>
      </c>
      <c r="C488" s="6" t="s">
        <v>59</v>
      </c>
      <c r="D488" s="6" t="s">
        <v>502</v>
      </c>
      <c r="E488" s="6" t="s">
        <v>110</v>
      </c>
      <c r="F488" s="79">
        <v>20016.37443</v>
      </c>
    </row>
    <row r="489" spans="1:6" s="39" customFormat="1" ht="25.5">
      <c r="A489" s="22" t="s">
        <v>35</v>
      </c>
      <c r="B489" s="73" t="s">
        <v>48</v>
      </c>
      <c r="C489" s="73" t="s">
        <v>49</v>
      </c>
      <c r="D489" s="22"/>
      <c r="E489" s="22"/>
      <c r="F489" s="50">
        <f>F490</f>
        <v>536.92499999999995</v>
      </c>
    </row>
    <row r="490" spans="1:6" s="39" customFormat="1" ht="25.5">
      <c r="A490" s="33" t="s">
        <v>657</v>
      </c>
      <c r="B490" s="10" t="s">
        <v>48</v>
      </c>
      <c r="C490" s="10" t="s">
        <v>49</v>
      </c>
      <c r="D490" s="10" t="s">
        <v>212</v>
      </c>
      <c r="E490" s="10"/>
      <c r="F490" s="51">
        <f>F491</f>
        <v>536.92499999999995</v>
      </c>
    </row>
    <row r="491" spans="1:6" s="39" customFormat="1" ht="27">
      <c r="A491" s="30" t="s">
        <v>659</v>
      </c>
      <c r="B491" s="7" t="s">
        <v>48</v>
      </c>
      <c r="C491" s="7" t="s">
        <v>49</v>
      </c>
      <c r="D491" s="7" t="s">
        <v>219</v>
      </c>
      <c r="E491" s="7"/>
      <c r="F491" s="42">
        <f>F493</f>
        <v>536.92499999999995</v>
      </c>
    </row>
    <row r="492" spans="1:6" s="39" customFormat="1" ht="25.5">
      <c r="A492" s="29" t="s">
        <v>225</v>
      </c>
      <c r="B492" s="4" t="s">
        <v>48</v>
      </c>
      <c r="C492" s="4" t="s">
        <v>49</v>
      </c>
      <c r="D492" s="4" t="s">
        <v>221</v>
      </c>
      <c r="E492" s="4"/>
      <c r="F492" s="5">
        <f>F493</f>
        <v>536.92499999999995</v>
      </c>
    </row>
    <row r="493" spans="1:6" s="39" customFormat="1" ht="38.25">
      <c r="A493" s="23" t="s">
        <v>335</v>
      </c>
      <c r="B493" s="4" t="s">
        <v>48</v>
      </c>
      <c r="C493" s="4" t="s">
        <v>49</v>
      </c>
      <c r="D493" s="4" t="s">
        <v>36</v>
      </c>
      <c r="E493" s="4"/>
      <c r="F493" s="89">
        <f>F494</f>
        <v>536.92499999999995</v>
      </c>
    </row>
    <row r="494" spans="1:6" s="39" customFormat="1">
      <c r="A494" s="24" t="s">
        <v>107</v>
      </c>
      <c r="B494" s="6" t="s">
        <v>48</v>
      </c>
      <c r="C494" s="6" t="s">
        <v>49</v>
      </c>
      <c r="D494" s="6" t="s">
        <v>36</v>
      </c>
      <c r="E494" s="6" t="s">
        <v>108</v>
      </c>
      <c r="F494" s="79">
        <v>536.92499999999995</v>
      </c>
    </row>
    <row r="495" spans="1:6" s="39" customFormat="1">
      <c r="A495" s="22" t="s">
        <v>63</v>
      </c>
      <c r="B495" s="8" t="s">
        <v>48</v>
      </c>
      <c r="C495" s="8" t="s">
        <v>48</v>
      </c>
      <c r="D495" s="8"/>
      <c r="E495" s="8"/>
      <c r="F495" s="50">
        <f>F512+F496</f>
        <v>26336.830019999998</v>
      </c>
    </row>
    <row r="496" spans="1:6" s="39" customFormat="1" ht="38.25">
      <c r="A496" s="17" t="s">
        <v>485</v>
      </c>
      <c r="B496" s="87" t="s">
        <v>48</v>
      </c>
      <c r="C496" s="87" t="s">
        <v>48</v>
      </c>
      <c r="D496" s="84" t="s">
        <v>211</v>
      </c>
      <c r="E496" s="84"/>
      <c r="F496" s="51">
        <f>F497+F501</f>
        <v>16593.689119999999</v>
      </c>
    </row>
    <row r="497" spans="1:6" s="39" customFormat="1" ht="27">
      <c r="A497" s="30" t="s">
        <v>662</v>
      </c>
      <c r="B497" s="87" t="s">
        <v>48</v>
      </c>
      <c r="C497" s="87" t="s">
        <v>48</v>
      </c>
      <c r="D497" s="87" t="s">
        <v>323</v>
      </c>
      <c r="E497" s="84"/>
      <c r="F497" s="42">
        <f>F498</f>
        <v>102.04082</v>
      </c>
    </row>
    <row r="498" spans="1:6" s="39" customFormat="1" ht="38.25">
      <c r="A498" s="29" t="s">
        <v>347</v>
      </c>
      <c r="B498" s="85" t="s">
        <v>48</v>
      </c>
      <c r="C498" s="85" t="s">
        <v>48</v>
      </c>
      <c r="D498" s="85" t="s">
        <v>351</v>
      </c>
      <c r="E498" s="84"/>
      <c r="F498" s="5">
        <f>F499</f>
        <v>102.04082</v>
      </c>
    </row>
    <row r="499" spans="1:6" s="39" customFormat="1" ht="25.5">
      <c r="A499" s="93" t="s">
        <v>353</v>
      </c>
      <c r="B499" s="85" t="s">
        <v>48</v>
      </c>
      <c r="C499" s="85" t="s">
        <v>48</v>
      </c>
      <c r="D499" s="85" t="s">
        <v>352</v>
      </c>
      <c r="E499" s="84"/>
      <c r="F499" s="5">
        <f>F500</f>
        <v>102.04082</v>
      </c>
    </row>
    <row r="500" spans="1:6" ht="25.5">
      <c r="A500" s="86" t="s">
        <v>122</v>
      </c>
      <c r="B500" s="83" t="s">
        <v>48</v>
      </c>
      <c r="C500" s="83" t="s">
        <v>48</v>
      </c>
      <c r="D500" s="83" t="s">
        <v>352</v>
      </c>
      <c r="E500" s="83" t="s">
        <v>97</v>
      </c>
      <c r="F500" s="91">
        <f>100+2.04082</f>
        <v>102.04082</v>
      </c>
    </row>
    <row r="501" spans="1:6" s="65" customFormat="1" ht="27">
      <c r="A501" s="41" t="s">
        <v>663</v>
      </c>
      <c r="B501" s="7" t="s">
        <v>48</v>
      </c>
      <c r="C501" s="7" t="s">
        <v>48</v>
      </c>
      <c r="D501" s="7" t="s">
        <v>383</v>
      </c>
      <c r="E501" s="7"/>
      <c r="F501" s="90">
        <f>F502</f>
        <v>16491.648300000001</v>
      </c>
    </row>
    <row r="502" spans="1:6" s="65" customFormat="1" ht="38.25">
      <c r="A502" s="23" t="s">
        <v>346</v>
      </c>
      <c r="B502" s="4" t="s">
        <v>48</v>
      </c>
      <c r="C502" s="4" t="s">
        <v>48</v>
      </c>
      <c r="D502" s="4" t="s">
        <v>1</v>
      </c>
      <c r="E502" s="4"/>
      <c r="F502" s="89">
        <f>F503+F505+F508+F510</f>
        <v>16491.648300000001</v>
      </c>
    </row>
    <row r="503" spans="1:6" s="39" customFormat="1" ht="38.25">
      <c r="A503" s="23" t="s">
        <v>305</v>
      </c>
      <c r="B503" s="4" t="s">
        <v>48</v>
      </c>
      <c r="C503" s="4" t="s">
        <v>48</v>
      </c>
      <c r="D503" s="4" t="s">
        <v>6</v>
      </c>
      <c r="E503" s="4"/>
      <c r="F503" s="89">
        <f>F504</f>
        <v>1722.4577999999999</v>
      </c>
    </row>
    <row r="504" spans="1:6" ht="51">
      <c r="A504" s="14" t="s">
        <v>106</v>
      </c>
      <c r="B504" s="6" t="s">
        <v>48</v>
      </c>
      <c r="C504" s="6" t="s">
        <v>48</v>
      </c>
      <c r="D504" s="6" t="s">
        <v>6</v>
      </c>
      <c r="E504" s="6" t="s">
        <v>110</v>
      </c>
      <c r="F504" s="79">
        <v>1722.4577999999999</v>
      </c>
    </row>
    <row r="505" spans="1:6" s="39" customFormat="1" ht="38.25">
      <c r="A505" s="23" t="s">
        <v>566</v>
      </c>
      <c r="B505" s="4" t="s">
        <v>48</v>
      </c>
      <c r="C505" s="4" t="s">
        <v>48</v>
      </c>
      <c r="D505" s="4" t="s">
        <v>567</v>
      </c>
      <c r="E505" s="4"/>
      <c r="F505" s="5">
        <f>SUM(F506:F507)</f>
        <v>14298.190500000001</v>
      </c>
    </row>
    <row r="506" spans="1:6" ht="25.5">
      <c r="A506" s="86" t="s">
        <v>122</v>
      </c>
      <c r="B506" s="83" t="s">
        <v>48</v>
      </c>
      <c r="C506" s="83" t="s">
        <v>48</v>
      </c>
      <c r="D506" s="6" t="s">
        <v>567</v>
      </c>
      <c r="E506" s="83" t="s">
        <v>97</v>
      </c>
      <c r="F506" s="91">
        <v>658</v>
      </c>
    </row>
    <row r="507" spans="1:6">
      <c r="A507" s="24" t="s">
        <v>364</v>
      </c>
      <c r="B507" s="6" t="s">
        <v>48</v>
      </c>
      <c r="C507" s="6" t="s">
        <v>48</v>
      </c>
      <c r="D507" s="6" t="s">
        <v>567</v>
      </c>
      <c r="E507" s="6" t="s">
        <v>118</v>
      </c>
      <c r="F507" s="79">
        <v>13640.190500000001</v>
      </c>
    </row>
    <row r="508" spans="1:6" ht="63.75">
      <c r="A508" s="29" t="s">
        <v>145</v>
      </c>
      <c r="B508" s="4" t="s">
        <v>48</v>
      </c>
      <c r="C508" s="4" t="s">
        <v>48</v>
      </c>
      <c r="D508" s="4" t="s">
        <v>606</v>
      </c>
      <c r="E508" s="4"/>
      <c r="F508" s="89">
        <f>F509</f>
        <v>80</v>
      </c>
    </row>
    <row r="509" spans="1:6">
      <c r="A509" s="13" t="s">
        <v>107</v>
      </c>
      <c r="B509" s="6" t="s">
        <v>48</v>
      </c>
      <c r="C509" s="6" t="s">
        <v>48</v>
      </c>
      <c r="D509" s="6" t="s">
        <v>606</v>
      </c>
      <c r="E509" s="6" t="s">
        <v>118</v>
      </c>
      <c r="F509" s="19">
        <v>80</v>
      </c>
    </row>
    <row r="510" spans="1:6" ht="51">
      <c r="A510" s="16" t="s">
        <v>612</v>
      </c>
      <c r="B510" s="4" t="s">
        <v>48</v>
      </c>
      <c r="C510" s="4" t="s">
        <v>48</v>
      </c>
      <c r="D510" s="4" t="s">
        <v>637</v>
      </c>
      <c r="E510" s="4"/>
      <c r="F510" s="89">
        <f>F511</f>
        <v>391</v>
      </c>
    </row>
    <row r="511" spans="1:6">
      <c r="A511" s="13" t="s">
        <v>107</v>
      </c>
      <c r="B511" s="6" t="s">
        <v>48</v>
      </c>
      <c r="C511" s="6" t="s">
        <v>48</v>
      </c>
      <c r="D511" s="6" t="s">
        <v>637</v>
      </c>
      <c r="E511" s="6" t="s">
        <v>110</v>
      </c>
      <c r="F511" s="19">
        <v>391</v>
      </c>
    </row>
    <row r="512" spans="1:6" s="39" customFormat="1" ht="25.5">
      <c r="A512" s="33" t="s">
        <v>657</v>
      </c>
      <c r="B512" s="10" t="s">
        <v>48</v>
      </c>
      <c r="C512" s="10" t="s">
        <v>48</v>
      </c>
      <c r="D512" s="10" t="s">
        <v>233</v>
      </c>
      <c r="E512" s="10"/>
      <c r="F512" s="51">
        <f>F513</f>
        <v>9743.1408999999985</v>
      </c>
    </row>
    <row r="513" spans="1:8" s="39" customFormat="1" ht="27">
      <c r="A513" s="30" t="s">
        <v>664</v>
      </c>
      <c r="B513" s="7" t="s">
        <v>48</v>
      </c>
      <c r="C513" s="7" t="s">
        <v>48</v>
      </c>
      <c r="D513" s="7" t="s">
        <v>234</v>
      </c>
      <c r="E513" s="7"/>
      <c r="F513" s="42">
        <f>F514</f>
        <v>9743.1408999999985</v>
      </c>
    </row>
    <row r="514" spans="1:8" s="39" customFormat="1" ht="25.5">
      <c r="A514" s="29" t="s">
        <v>235</v>
      </c>
      <c r="B514" s="4" t="s">
        <v>48</v>
      </c>
      <c r="C514" s="4" t="s">
        <v>48</v>
      </c>
      <c r="D514" s="4" t="s">
        <v>236</v>
      </c>
      <c r="E514" s="10"/>
      <c r="F514" s="5">
        <f>F515+F518+F521</f>
        <v>9743.1408999999985</v>
      </c>
    </row>
    <row r="515" spans="1:8" s="39" customFormat="1" ht="25.5">
      <c r="A515" s="23" t="s">
        <v>139</v>
      </c>
      <c r="B515" s="4" t="s">
        <v>48</v>
      </c>
      <c r="C515" s="4" t="s">
        <v>48</v>
      </c>
      <c r="D515" s="4" t="s">
        <v>237</v>
      </c>
      <c r="E515" s="4"/>
      <c r="F515" s="5">
        <f>SUM(F516:F517)</f>
        <v>3567.0562</v>
      </c>
    </row>
    <row r="516" spans="1:8" s="39" customFormat="1" ht="25.5">
      <c r="A516" s="13" t="s">
        <v>7</v>
      </c>
      <c r="B516" s="6" t="s">
        <v>48</v>
      </c>
      <c r="C516" s="6" t="s">
        <v>48</v>
      </c>
      <c r="D516" s="6" t="s">
        <v>237</v>
      </c>
      <c r="E516" s="6" t="s">
        <v>8</v>
      </c>
      <c r="F516" s="79">
        <v>1495.8628000000001</v>
      </c>
    </row>
    <row r="517" spans="1:8" s="39" customFormat="1">
      <c r="A517" s="24" t="s">
        <v>107</v>
      </c>
      <c r="B517" s="6" t="s">
        <v>48</v>
      </c>
      <c r="C517" s="6" t="s">
        <v>48</v>
      </c>
      <c r="D517" s="6" t="s">
        <v>237</v>
      </c>
      <c r="E517" s="6" t="s">
        <v>108</v>
      </c>
      <c r="F517" s="79">
        <f>1902.096+169.0974</f>
        <v>2071.1934000000001</v>
      </c>
    </row>
    <row r="518" spans="1:8" s="39" customFormat="1" ht="25.5">
      <c r="A518" s="16" t="s">
        <v>262</v>
      </c>
      <c r="B518" s="4" t="s">
        <v>48</v>
      </c>
      <c r="C518" s="4" t="s">
        <v>48</v>
      </c>
      <c r="D518" s="4" t="s">
        <v>238</v>
      </c>
      <c r="E518" s="4"/>
      <c r="F518" s="89">
        <f>SUM(F519:F520)</f>
        <v>6122.5846999999994</v>
      </c>
    </row>
    <row r="519" spans="1:8" s="39" customFormat="1" ht="25.5">
      <c r="A519" s="13" t="s">
        <v>7</v>
      </c>
      <c r="B519" s="6" t="s">
        <v>48</v>
      </c>
      <c r="C519" s="6" t="s">
        <v>48</v>
      </c>
      <c r="D519" s="6" t="s">
        <v>238</v>
      </c>
      <c r="E519" s="6" t="s">
        <v>8</v>
      </c>
      <c r="F519" s="79">
        <v>4801.7939999999999</v>
      </c>
    </row>
    <row r="520" spans="1:8" s="39" customFormat="1">
      <c r="A520" s="24" t="s">
        <v>107</v>
      </c>
      <c r="B520" s="6" t="s">
        <v>48</v>
      </c>
      <c r="C520" s="6" t="s">
        <v>48</v>
      </c>
      <c r="D520" s="6" t="s">
        <v>238</v>
      </c>
      <c r="E520" s="6" t="s">
        <v>108</v>
      </c>
      <c r="F520" s="79">
        <f>1212.96+107.8307</f>
        <v>1320.7907</v>
      </c>
    </row>
    <row r="521" spans="1:8" s="39" customFormat="1" ht="38.25">
      <c r="A521" s="23" t="s">
        <v>263</v>
      </c>
      <c r="B521" s="4" t="s">
        <v>48</v>
      </c>
      <c r="C521" s="4" t="s">
        <v>48</v>
      </c>
      <c r="D521" s="4" t="s">
        <v>267</v>
      </c>
      <c r="E521" s="4"/>
      <c r="F521" s="89">
        <f>F522+F523</f>
        <v>53.5</v>
      </c>
    </row>
    <row r="522" spans="1:8" s="39" customFormat="1">
      <c r="A522" s="36" t="s">
        <v>257</v>
      </c>
      <c r="B522" s="6" t="s">
        <v>48</v>
      </c>
      <c r="C522" s="6" t="s">
        <v>48</v>
      </c>
      <c r="D522" s="6" t="s">
        <v>267</v>
      </c>
      <c r="E522" s="6" t="s">
        <v>124</v>
      </c>
      <c r="F522" s="79">
        <v>41.091189999999997</v>
      </c>
    </row>
    <row r="523" spans="1:8" s="39" customFormat="1" ht="38.25">
      <c r="A523" s="13" t="s">
        <v>254</v>
      </c>
      <c r="B523" s="6" t="s">
        <v>48</v>
      </c>
      <c r="C523" s="6" t="s">
        <v>48</v>
      </c>
      <c r="D523" s="6" t="s">
        <v>267</v>
      </c>
      <c r="E523" s="6" t="s">
        <v>174</v>
      </c>
      <c r="F523" s="79">
        <v>12.408810000000001</v>
      </c>
    </row>
    <row r="524" spans="1:8" s="39" customFormat="1">
      <c r="A524" s="26" t="s">
        <v>41</v>
      </c>
      <c r="B524" s="8" t="s">
        <v>48</v>
      </c>
      <c r="C524" s="8" t="s">
        <v>50</v>
      </c>
      <c r="D524" s="8"/>
      <c r="E524" s="8"/>
      <c r="F524" s="50">
        <f>F525+F529+F571+F567</f>
        <v>55561.806520000013</v>
      </c>
    </row>
    <row r="525" spans="1:8" ht="25.5">
      <c r="A525" s="61" t="s">
        <v>452</v>
      </c>
      <c r="B525" s="10" t="s">
        <v>48</v>
      </c>
      <c r="C525" s="10" t="s">
        <v>50</v>
      </c>
      <c r="D525" s="10" t="s">
        <v>270</v>
      </c>
      <c r="E525" s="10"/>
      <c r="F525" s="99">
        <f>F526</f>
        <v>25</v>
      </c>
    </row>
    <row r="526" spans="1:8" ht="25.5">
      <c r="A526" s="21" t="s">
        <v>318</v>
      </c>
      <c r="B526" s="4" t="s">
        <v>48</v>
      </c>
      <c r="C526" s="4" t="s">
        <v>50</v>
      </c>
      <c r="D526" s="4" t="s">
        <v>319</v>
      </c>
      <c r="E526" s="4"/>
      <c r="F526" s="89">
        <f>F527</f>
        <v>25</v>
      </c>
    </row>
    <row r="527" spans="1:8" s="39" customFormat="1" ht="38.25">
      <c r="A527" s="23" t="s">
        <v>271</v>
      </c>
      <c r="B527" s="4" t="s">
        <v>48</v>
      </c>
      <c r="C527" s="4" t="s">
        <v>50</v>
      </c>
      <c r="D527" s="4" t="s">
        <v>18</v>
      </c>
      <c r="E527" s="4"/>
      <c r="F527" s="89">
        <f>F528</f>
        <v>25</v>
      </c>
      <c r="H527" s="117"/>
    </row>
    <row r="528" spans="1:8" ht="25.5">
      <c r="A528" s="14" t="s">
        <v>590</v>
      </c>
      <c r="B528" s="6" t="s">
        <v>48</v>
      </c>
      <c r="C528" s="6" t="s">
        <v>50</v>
      </c>
      <c r="D528" s="6" t="s">
        <v>18</v>
      </c>
      <c r="E528" s="6" t="s">
        <v>97</v>
      </c>
      <c r="F528" s="79">
        <v>25</v>
      </c>
    </row>
    <row r="529" spans="1:6" s="39" customFormat="1" ht="25.5">
      <c r="A529" s="33" t="s">
        <v>657</v>
      </c>
      <c r="B529" s="10" t="s">
        <v>48</v>
      </c>
      <c r="C529" s="10" t="s">
        <v>50</v>
      </c>
      <c r="D529" s="10" t="s">
        <v>212</v>
      </c>
      <c r="E529" s="10"/>
      <c r="F529" s="99">
        <f>F535+F530+F560</f>
        <v>55319.454820000014</v>
      </c>
    </row>
    <row r="530" spans="1:6" s="39" customFormat="1" ht="27">
      <c r="A530" s="30" t="s">
        <v>664</v>
      </c>
      <c r="B530" s="7" t="s">
        <v>48</v>
      </c>
      <c r="C530" s="7" t="s">
        <v>50</v>
      </c>
      <c r="D530" s="7" t="s">
        <v>234</v>
      </c>
      <c r="E530" s="7"/>
      <c r="F530" s="90">
        <f>F531</f>
        <v>91.8</v>
      </c>
    </row>
    <row r="531" spans="1:6" s="39" customFormat="1" ht="25.5">
      <c r="A531" s="29" t="s">
        <v>235</v>
      </c>
      <c r="B531" s="4" t="s">
        <v>48</v>
      </c>
      <c r="C531" s="4" t="s">
        <v>50</v>
      </c>
      <c r="D531" s="4" t="s">
        <v>236</v>
      </c>
      <c r="E531" s="10"/>
      <c r="F531" s="89">
        <f>F532</f>
        <v>91.8</v>
      </c>
    </row>
    <row r="532" spans="1:6" s="39" customFormat="1" ht="38.25">
      <c r="A532" s="16" t="s">
        <v>259</v>
      </c>
      <c r="B532" s="4" t="s">
        <v>48</v>
      </c>
      <c r="C532" s="4" t="s">
        <v>50</v>
      </c>
      <c r="D532" s="4" t="s">
        <v>258</v>
      </c>
      <c r="E532" s="4"/>
      <c r="F532" s="89">
        <f>F533+F534</f>
        <v>91.8</v>
      </c>
    </row>
    <row r="533" spans="1:6" s="39" customFormat="1">
      <c r="A533" s="36" t="s">
        <v>257</v>
      </c>
      <c r="B533" s="6" t="s">
        <v>48</v>
      </c>
      <c r="C533" s="6" t="s">
        <v>50</v>
      </c>
      <c r="D533" s="6" t="s">
        <v>258</v>
      </c>
      <c r="E533" s="6" t="s">
        <v>124</v>
      </c>
      <c r="F533" s="79">
        <v>70.50752</v>
      </c>
    </row>
    <row r="534" spans="1:6" s="39" customFormat="1" ht="38.25">
      <c r="A534" s="13" t="s">
        <v>254</v>
      </c>
      <c r="B534" s="6" t="s">
        <v>48</v>
      </c>
      <c r="C534" s="6" t="s">
        <v>50</v>
      </c>
      <c r="D534" s="6" t="s">
        <v>258</v>
      </c>
      <c r="E534" s="6" t="s">
        <v>174</v>
      </c>
      <c r="F534" s="79">
        <v>21.292480000000001</v>
      </c>
    </row>
    <row r="535" spans="1:6" s="39" customFormat="1" ht="27">
      <c r="A535" s="30" t="s">
        <v>665</v>
      </c>
      <c r="B535" s="10" t="s">
        <v>48</v>
      </c>
      <c r="C535" s="10" t="s">
        <v>50</v>
      </c>
      <c r="D535" s="10" t="s">
        <v>239</v>
      </c>
      <c r="E535" s="10"/>
      <c r="F535" s="99">
        <f>F536</f>
        <v>54929.654820000011</v>
      </c>
    </row>
    <row r="536" spans="1:6" s="39" customFormat="1" ht="25.5">
      <c r="A536" s="29" t="s">
        <v>240</v>
      </c>
      <c r="B536" s="4" t="s">
        <v>48</v>
      </c>
      <c r="C536" s="4" t="s">
        <v>50</v>
      </c>
      <c r="D536" s="4" t="s">
        <v>241</v>
      </c>
      <c r="E536" s="4"/>
      <c r="F536" s="89">
        <f>F539+F542+F537+F553+F558</f>
        <v>54929.654820000011</v>
      </c>
    </row>
    <row r="537" spans="1:6" s="39" customFormat="1" ht="89.25">
      <c r="A537" s="23" t="s">
        <v>85</v>
      </c>
      <c r="B537" s="4" t="s">
        <v>48</v>
      </c>
      <c r="C537" s="4" t="s">
        <v>50</v>
      </c>
      <c r="D537" s="4" t="s">
        <v>244</v>
      </c>
      <c r="E537" s="4"/>
      <c r="F537" s="89">
        <f>F538</f>
        <v>80.599999999999994</v>
      </c>
    </row>
    <row r="538" spans="1:6" s="39" customFormat="1" ht="25.5">
      <c r="A538" s="13" t="s">
        <v>122</v>
      </c>
      <c r="B538" s="6" t="s">
        <v>48</v>
      </c>
      <c r="C538" s="6" t="s">
        <v>50</v>
      </c>
      <c r="D538" s="6" t="s">
        <v>244</v>
      </c>
      <c r="E538" s="6" t="s">
        <v>97</v>
      </c>
      <c r="F538" s="79">
        <v>80.599999999999994</v>
      </c>
    </row>
    <row r="539" spans="1:6" s="39" customFormat="1" ht="25.5">
      <c r="A539" s="29" t="s">
        <v>120</v>
      </c>
      <c r="B539" s="4" t="s">
        <v>48</v>
      </c>
      <c r="C539" s="4" t="s">
        <v>50</v>
      </c>
      <c r="D539" s="4" t="s">
        <v>256</v>
      </c>
      <c r="E539" s="4"/>
      <c r="F539" s="5">
        <f>F540+F541</f>
        <v>961.71016999999995</v>
      </c>
    </row>
    <row r="540" spans="1:6" s="39" customFormat="1" ht="25.5">
      <c r="A540" s="36" t="s">
        <v>153</v>
      </c>
      <c r="B540" s="6" t="s">
        <v>48</v>
      </c>
      <c r="C540" s="6" t="s">
        <v>50</v>
      </c>
      <c r="D540" s="6" t="s">
        <v>256</v>
      </c>
      <c r="E540" s="6" t="s">
        <v>93</v>
      </c>
      <c r="F540" s="19">
        <v>729.4</v>
      </c>
    </row>
    <row r="541" spans="1:6" ht="38.25">
      <c r="A541" s="13" t="s">
        <v>154</v>
      </c>
      <c r="B541" s="6" t="s">
        <v>48</v>
      </c>
      <c r="C541" s="6" t="s">
        <v>50</v>
      </c>
      <c r="D541" s="6" t="s">
        <v>256</v>
      </c>
      <c r="E541" s="6" t="s">
        <v>147</v>
      </c>
      <c r="F541" s="19">
        <v>232.31017</v>
      </c>
    </row>
    <row r="542" spans="1:6" ht="51">
      <c r="A542" s="23" t="s">
        <v>242</v>
      </c>
      <c r="B542" s="4" t="s">
        <v>48</v>
      </c>
      <c r="C542" s="4" t="s">
        <v>50</v>
      </c>
      <c r="D542" s="4" t="s">
        <v>243</v>
      </c>
      <c r="E542" s="4"/>
      <c r="F542" s="5">
        <f>SUM(F543:F552)</f>
        <v>9787.1984900000025</v>
      </c>
    </row>
    <row r="543" spans="1:6">
      <c r="A543" s="36" t="s">
        <v>253</v>
      </c>
      <c r="B543" s="6" t="s">
        <v>48</v>
      </c>
      <c r="C543" s="6" t="s">
        <v>50</v>
      </c>
      <c r="D543" s="6" t="s">
        <v>243</v>
      </c>
      <c r="E543" s="6" t="s">
        <v>124</v>
      </c>
      <c r="F543" s="19">
        <v>122.75181000000001</v>
      </c>
    </row>
    <row r="544" spans="1:6" ht="25.5">
      <c r="A544" s="36" t="s">
        <v>392</v>
      </c>
      <c r="B544" s="6" t="s">
        <v>48</v>
      </c>
      <c r="C544" s="6" t="s">
        <v>50</v>
      </c>
      <c r="D544" s="6" t="s">
        <v>243</v>
      </c>
      <c r="E544" s="6" t="s">
        <v>390</v>
      </c>
      <c r="F544" s="19">
        <v>16.644020000000001</v>
      </c>
    </row>
    <row r="545" spans="1:6" ht="38.25">
      <c r="A545" s="13" t="s">
        <v>254</v>
      </c>
      <c r="B545" s="6" t="s">
        <v>48</v>
      </c>
      <c r="C545" s="6" t="s">
        <v>50</v>
      </c>
      <c r="D545" s="6" t="s">
        <v>243</v>
      </c>
      <c r="E545" s="6" t="s">
        <v>174</v>
      </c>
      <c r="F545" s="19">
        <v>840.18097999999998</v>
      </c>
    </row>
    <row r="546" spans="1:6" ht="25.5">
      <c r="A546" s="13" t="s">
        <v>94</v>
      </c>
      <c r="B546" s="6" t="s">
        <v>48</v>
      </c>
      <c r="C546" s="6" t="s">
        <v>50</v>
      </c>
      <c r="D546" s="6" t="s">
        <v>243</v>
      </c>
      <c r="E546" s="6" t="s">
        <v>95</v>
      </c>
      <c r="F546" s="19">
        <v>1769.82972</v>
      </c>
    </row>
    <row r="547" spans="1:6" s="39" customFormat="1" ht="25.5">
      <c r="A547" s="13" t="s">
        <v>122</v>
      </c>
      <c r="B547" s="6" t="s">
        <v>48</v>
      </c>
      <c r="C547" s="6" t="s">
        <v>50</v>
      </c>
      <c r="D547" s="6" t="s">
        <v>243</v>
      </c>
      <c r="E547" s="6" t="s">
        <v>97</v>
      </c>
      <c r="F547" s="19">
        <v>5865.3656099999998</v>
      </c>
    </row>
    <row r="548" spans="1:6" s="39" customFormat="1">
      <c r="A548" s="13" t="s">
        <v>355</v>
      </c>
      <c r="B548" s="6" t="s">
        <v>48</v>
      </c>
      <c r="C548" s="6" t="s">
        <v>50</v>
      </c>
      <c r="D548" s="6" t="s">
        <v>243</v>
      </c>
      <c r="E548" s="6" t="s">
        <v>354</v>
      </c>
      <c r="F548" s="19">
        <v>934.55548999999996</v>
      </c>
    </row>
    <row r="549" spans="1:6" s="39" customFormat="1">
      <c r="A549" s="13" t="s">
        <v>451</v>
      </c>
      <c r="B549" s="6" t="s">
        <v>48</v>
      </c>
      <c r="C549" s="6" t="s">
        <v>50</v>
      </c>
      <c r="D549" s="6" t="s">
        <v>243</v>
      </c>
      <c r="E549" s="6" t="s">
        <v>450</v>
      </c>
      <c r="F549" s="19">
        <v>194</v>
      </c>
    </row>
    <row r="550" spans="1:6" s="39" customFormat="1" ht="25.5">
      <c r="A550" s="13" t="s">
        <v>408</v>
      </c>
      <c r="B550" s="6" t="s">
        <v>48</v>
      </c>
      <c r="C550" s="6" t="s">
        <v>50</v>
      </c>
      <c r="D550" s="6" t="s">
        <v>243</v>
      </c>
      <c r="E550" s="6" t="s">
        <v>396</v>
      </c>
      <c r="F550" s="19">
        <v>17.05</v>
      </c>
    </row>
    <row r="551" spans="1:6" s="39" customFormat="1">
      <c r="A551" s="13" t="s">
        <v>398</v>
      </c>
      <c r="B551" s="6" t="s">
        <v>48</v>
      </c>
      <c r="C551" s="6" t="s">
        <v>50</v>
      </c>
      <c r="D551" s="6" t="s">
        <v>243</v>
      </c>
      <c r="E551" s="6" t="s">
        <v>397</v>
      </c>
      <c r="F551" s="19">
        <v>26.808</v>
      </c>
    </row>
    <row r="552" spans="1:6" s="39" customFormat="1">
      <c r="A552" s="66" t="s">
        <v>291</v>
      </c>
      <c r="B552" s="6" t="s">
        <v>48</v>
      </c>
      <c r="C552" s="6" t="s">
        <v>50</v>
      </c>
      <c r="D552" s="6" t="s">
        <v>243</v>
      </c>
      <c r="E552" s="6" t="s">
        <v>290</v>
      </c>
      <c r="F552" s="19">
        <v>1.286E-2</v>
      </c>
    </row>
    <row r="553" spans="1:6" ht="25.5">
      <c r="A553" s="29" t="s">
        <v>498</v>
      </c>
      <c r="B553" s="4" t="s">
        <v>48</v>
      </c>
      <c r="C553" s="4" t="s">
        <v>50</v>
      </c>
      <c r="D553" s="4" t="s">
        <v>500</v>
      </c>
      <c r="E553" s="4"/>
      <c r="F553" s="89">
        <f>SUM(F554:F557)</f>
        <v>44017.867910000001</v>
      </c>
    </row>
    <row r="554" spans="1:6">
      <c r="A554" s="36" t="s">
        <v>252</v>
      </c>
      <c r="B554" s="6" t="s">
        <v>48</v>
      </c>
      <c r="C554" s="6" t="s">
        <v>50</v>
      </c>
      <c r="D554" s="6" t="s">
        <v>501</v>
      </c>
      <c r="E554" s="6" t="s">
        <v>124</v>
      </c>
      <c r="F554" s="79">
        <v>34157.535250000001</v>
      </c>
    </row>
    <row r="555" spans="1:6" ht="38.25">
      <c r="A555" s="13" t="s">
        <v>254</v>
      </c>
      <c r="B555" s="6" t="s">
        <v>48</v>
      </c>
      <c r="C555" s="6" t="s">
        <v>50</v>
      </c>
      <c r="D555" s="6" t="s">
        <v>500</v>
      </c>
      <c r="E555" s="6" t="s">
        <v>174</v>
      </c>
      <c r="F555" s="79">
        <v>9499.5401099999999</v>
      </c>
    </row>
    <row r="556" spans="1:6" ht="25.5">
      <c r="A556" s="36" t="s">
        <v>153</v>
      </c>
      <c r="B556" s="6" t="s">
        <v>48</v>
      </c>
      <c r="C556" s="6" t="s">
        <v>50</v>
      </c>
      <c r="D556" s="6" t="s">
        <v>501</v>
      </c>
      <c r="E556" s="6" t="s">
        <v>93</v>
      </c>
      <c r="F556" s="79">
        <v>289.17469</v>
      </c>
    </row>
    <row r="557" spans="1:6" ht="38.25">
      <c r="A557" s="13" t="s">
        <v>154</v>
      </c>
      <c r="B557" s="6" t="s">
        <v>48</v>
      </c>
      <c r="C557" s="6" t="s">
        <v>50</v>
      </c>
      <c r="D557" s="6" t="s">
        <v>500</v>
      </c>
      <c r="E557" s="6" t="s">
        <v>147</v>
      </c>
      <c r="F557" s="79">
        <v>71.617859999999993</v>
      </c>
    </row>
    <row r="558" spans="1:6" ht="51">
      <c r="A558" s="16" t="s">
        <v>612</v>
      </c>
      <c r="B558" s="4" t="s">
        <v>48</v>
      </c>
      <c r="C558" s="4" t="s">
        <v>50</v>
      </c>
      <c r="D558" s="4" t="s">
        <v>638</v>
      </c>
      <c r="E558" s="4"/>
      <c r="F558" s="89">
        <f>SUM(F559:F559)</f>
        <v>82.27825</v>
      </c>
    </row>
    <row r="559" spans="1:6">
      <c r="A559" s="36" t="s">
        <v>252</v>
      </c>
      <c r="B559" s="6" t="s">
        <v>48</v>
      </c>
      <c r="C559" s="6" t="s">
        <v>50</v>
      </c>
      <c r="D559" s="6" t="s">
        <v>639</v>
      </c>
      <c r="E559" s="6" t="s">
        <v>124</v>
      </c>
      <c r="F559" s="79">
        <v>82.27825</v>
      </c>
    </row>
    <row r="560" spans="1:6" ht="13.5">
      <c r="A560" s="58" t="s">
        <v>666</v>
      </c>
      <c r="B560" s="10" t="s">
        <v>48</v>
      </c>
      <c r="C560" s="10" t="s">
        <v>50</v>
      </c>
      <c r="D560" s="10" t="s">
        <v>272</v>
      </c>
      <c r="E560" s="10"/>
      <c r="F560" s="51">
        <f>F561+F564</f>
        <v>298</v>
      </c>
    </row>
    <row r="561" spans="1:6" ht="25.5">
      <c r="A561" s="59" t="s">
        <v>273</v>
      </c>
      <c r="B561" s="4" t="s">
        <v>48</v>
      </c>
      <c r="C561" s="4" t="s">
        <v>50</v>
      </c>
      <c r="D561" s="4" t="s">
        <v>274</v>
      </c>
      <c r="E561" s="4"/>
      <c r="F561" s="5">
        <f>F562</f>
        <v>200</v>
      </c>
    </row>
    <row r="562" spans="1:6" ht="25.5">
      <c r="A562" s="13" t="s">
        <v>96</v>
      </c>
      <c r="B562" s="4" t="s">
        <v>48</v>
      </c>
      <c r="C562" s="4" t="s">
        <v>50</v>
      </c>
      <c r="D562" s="4" t="s">
        <v>275</v>
      </c>
      <c r="E562" s="4"/>
      <c r="F562" s="5">
        <f>F563</f>
        <v>200</v>
      </c>
    </row>
    <row r="563" spans="1:6" ht="25.5">
      <c r="A563" s="13" t="s">
        <v>122</v>
      </c>
      <c r="B563" s="6" t="s">
        <v>48</v>
      </c>
      <c r="C563" s="6" t="s">
        <v>50</v>
      </c>
      <c r="D563" s="6" t="s">
        <v>275</v>
      </c>
      <c r="E563" s="6" t="s">
        <v>97</v>
      </c>
      <c r="F563" s="19">
        <v>200</v>
      </c>
    </row>
    <row r="564" spans="1:6" ht="38.25">
      <c r="A564" s="23" t="s">
        <v>9</v>
      </c>
      <c r="B564" s="4" t="s">
        <v>48</v>
      </c>
      <c r="C564" s="4" t="s">
        <v>50</v>
      </c>
      <c r="D564" s="4" t="s">
        <v>10</v>
      </c>
      <c r="E564" s="69"/>
      <c r="F564" s="5">
        <f>F565</f>
        <v>98</v>
      </c>
    </row>
    <row r="565" spans="1:6" ht="38.25">
      <c r="A565" s="23" t="s">
        <v>11</v>
      </c>
      <c r="B565" s="4" t="s">
        <v>48</v>
      </c>
      <c r="C565" s="4" t="s">
        <v>50</v>
      </c>
      <c r="D565" s="4" t="s">
        <v>12</v>
      </c>
      <c r="E565" s="69"/>
      <c r="F565" s="5">
        <f>F566</f>
        <v>98</v>
      </c>
    </row>
    <row r="566" spans="1:6" ht="25.5">
      <c r="A566" s="13" t="s">
        <v>122</v>
      </c>
      <c r="B566" s="6" t="s">
        <v>48</v>
      </c>
      <c r="C566" s="6" t="s">
        <v>50</v>
      </c>
      <c r="D566" s="6" t="s">
        <v>12</v>
      </c>
      <c r="E566" s="69" t="s">
        <v>97</v>
      </c>
      <c r="F566" s="19">
        <v>98</v>
      </c>
    </row>
    <row r="567" spans="1:6" ht="38.25">
      <c r="A567" s="17" t="s">
        <v>486</v>
      </c>
      <c r="B567" s="10" t="s">
        <v>48</v>
      </c>
      <c r="C567" s="10" t="s">
        <v>50</v>
      </c>
      <c r="D567" s="10" t="s">
        <v>366</v>
      </c>
      <c r="E567" s="10"/>
      <c r="F567" s="99">
        <f>F568</f>
        <v>130</v>
      </c>
    </row>
    <row r="568" spans="1:6" ht="25.5">
      <c r="A568" s="23" t="s">
        <v>371</v>
      </c>
      <c r="B568" s="4" t="s">
        <v>48</v>
      </c>
      <c r="C568" s="4" t="s">
        <v>50</v>
      </c>
      <c r="D568" s="4" t="s">
        <v>372</v>
      </c>
      <c r="E568" s="4"/>
      <c r="F568" s="89">
        <f>F569</f>
        <v>130</v>
      </c>
    </row>
    <row r="569" spans="1:6" ht="38.25">
      <c r="A569" s="16" t="s">
        <v>365</v>
      </c>
      <c r="B569" s="4" t="s">
        <v>48</v>
      </c>
      <c r="C569" s="4" t="s">
        <v>50</v>
      </c>
      <c r="D569" s="4" t="s">
        <v>370</v>
      </c>
      <c r="E569" s="125"/>
      <c r="F569" s="5">
        <f>F570</f>
        <v>130</v>
      </c>
    </row>
    <row r="570" spans="1:6" ht="25.5">
      <c r="A570" s="13" t="s">
        <v>96</v>
      </c>
      <c r="B570" s="6" t="s">
        <v>48</v>
      </c>
      <c r="C570" s="6" t="s">
        <v>50</v>
      </c>
      <c r="D570" s="6" t="s">
        <v>370</v>
      </c>
      <c r="E570" s="69" t="s">
        <v>97</v>
      </c>
      <c r="F570" s="19">
        <v>130</v>
      </c>
    </row>
    <row r="571" spans="1:6">
      <c r="A571" s="38" t="s">
        <v>134</v>
      </c>
      <c r="B571" s="10" t="s">
        <v>48</v>
      </c>
      <c r="C571" s="10" t="s">
        <v>50</v>
      </c>
      <c r="D571" s="10" t="s">
        <v>155</v>
      </c>
      <c r="E571" s="10"/>
      <c r="F571" s="51">
        <f>F572</f>
        <v>87.351699999999994</v>
      </c>
    </row>
    <row r="572" spans="1:6" ht="25.5">
      <c r="A572" s="27" t="s">
        <v>622</v>
      </c>
      <c r="B572" s="4" t="s">
        <v>48</v>
      </c>
      <c r="C572" s="4" t="s">
        <v>50</v>
      </c>
      <c r="D572" s="4" t="s">
        <v>623</v>
      </c>
      <c r="E572" s="4"/>
      <c r="F572" s="5">
        <f>SUM(F573:F576)</f>
        <v>87.351699999999994</v>
      </c>
    </row>
    <row r="573" spans="1:6">
      <c r="A573" s="36" t="s">
        <v>253</v>
      </c>
      <c r="B573" s="6" t="s">
        <v>48</v>
      </c>
      <c r="C573" s="6" t="s">
        <v>50</v>
      </c>
      <c r="D573" s="6" t="s">
        <v>623</v>
      </c>
      <c r="E573" s="6" t="s">
        <v>124</v>
      </c>
      <c r="F573" s="79">
        <v>26.702500000000001</v>
      </c>
    </row>
    <row r="574" spans="1:6" ht="38.25">
      <c r="A574" s="13" t="s">
        <v>254</v>
      </c>
      <c r="B574" s="6" t="s">
        <v>48</v>
      </c>
      <c r="C574" s="6" t="s">
        <v>50</v>
      </c>
      <c r="D574" s="6" t="s">
        <v>623</v>
      </c>
      <c r="E574" s="6" t="s">
        <v>174</v>
      </c>
      <c r="F574" s="79">
        <v>8.0640999999999998</v>
      </c>
    </row>
    <row r="575" spans="1:6" ht="25.5">
      <c r="A575" s="13" t="s">
        <v>153</v>
      </c>
      <c r="B575" s="6" t="s">
        <v>48</v>
      </c>
      <c r="C575" s="6" t="s">
        <v>50</v>
      </c>
      <c r="D575" s="6" t="s">
        <v>623</v>
      </c>
      <c r="E575" s="6" t="s">
        <v>93</v>
      </c>
      <c r="F575" s="79">
        <v>40.387999999999998</v>
      </c>
    </row>
    <row r="576" spans="1:6" ht="38.25">
      <c r="A576" s="13" t="s">
        <v>154</v>
      </c>
      <c r="B576" s="6" t="s">
        <v>48</v>
      </c>
      <c r="C576" s="6" t="s">
        <v>50</v>
      </c>
      <c r="D576" s="6" t="s">
        <v>623</v>
      </c>
      <c r="E576" s="6" t="s">
        <v>147</v>
      </c>
      <c r="F576" s="79">
        <v>12.197100000000001</v>
      </c>
    </row>
    <row r="577" spans="1:6" s="39" customFormat="1">
      <c r="A577" s="20" t="s">
        <v>109</v>
      </c>
      <c r="B577" s="9" t="s">
        <v>61</v>
      </c>
      <c r="C577" s="9"/>
      <c r="D577" s="9"/>
      <c r="E577" s="9"/>
      <c r="F577" s="49">
        <f>F578+F634</f>
        <v>78460.091459999996</v>
      </c>
    </row>
    <row r="578" spans="1:6">
      <c r="A578" s="22" t="s">
        <v>42</v>
      </c>
      <c r="B578" s="8" t="s">
        <v>61</v>
      </c>
      <c r="C578" s="8" t="s">
        <v>45</v>
      </c>
      <c r="D578" s="8"/>
      <c r="E578" s="8"/>
      <c r="F578" s="50">
        <f>F584+F627+F623+F579</f>
        <v>62013.867100000003</v>
      </c>
    </row>
    <row r="579" spans="1:6" ht="38.25">
      <c r="A579" s="111" t="s">
        <v>644</v>
      </c>
      <c r="B579" s="84" t="s">
        <v>51</v>
      </c>
      <c r="C579" s="84" t="s">
        <v>45</v>
      </c>
      <c r="D579" s="84" t="s">
        <v>380</v>
      </c>
      <c r="E579" s="84"/>
      <c r="F579" s="99">
        <f>F580</f>
        <v>30</v>
      </c>
    </row>
    <row r="580" spans="1:6" ht="25.5">
      <c r="A580" s="93" t="s">
        <v>539</v>
      </c>
      <c r="B580" s="85" t="s">
        <v>51</v>
      </c>
      <c r="C580" s="85" t="s">
        <v>45</v>
      </c>
      <c r="D580" s="85" t="s">
        <v>381</v>
      </c>
      <c r="E580" s="83"/>
      <c r="F580" s="79">
        <f>F581</f>
        <v>30</v>
      </c>
    </row>
    <row r="581" spans="1:6" ht="38.25">
      <c r="A581" s="93" t="s">
        <v>594</v>
      </c>
      <c r="B581" s="85" t="s">
        <v>51</v>
      </c>
      <c r="C581" s="85" t="s">
        <v>45</v>
      </c>
      <c r="D581" s="85" t="s">
        <v>540</v>
      </c>
      <c r="E581" s="83"/>
      <c r="F581" s="79">
        <f>F582+F583</f>
        <v>30</v>
      </c>
    </row>
    <row r="582" spans="1:6">
      <c r="A582" s="60" t="s">
        <v>107</v>
      </c>
      <c r="B582" s="83" t="s">
        <v>51</v>
      </c>
      <c r="C582" s="83" t="s">
        <v>45</v>
      </c>
      <c r="D582" s="83" t="s">
        <v>540</v>
      </c>
      <c r="E582" s="83" t="s">
        <v>108</v>
      </c>
      <c r="F582" s="79">
        <v>5</v>
      </c>
    </row>
    <row r="583" spans="1:6">
      <c r="A583" s="24" t="s">
        <v>364</v>
      </c>
      <c r="B583" s="83" t="s">
        <v>51</v>
      </c>
      <c r="C583" s="83" t="s">
        <v>45</v>
      </c>
      <c r="D583" s="83" t="s">
        <v>540</v>
      </c>
      <c r="E583" s="83" t="s">
        <v>118</v>
      </c>
      <c r="F583" s="79">
        <v>25</v>
      </c>
    </row>
    <row r="584" spans="1:6" ht="25.5">
      <c r="A584" s="17" t="s">
        <v>484</v>
      </c>
      <c r="B584" s="10" t="s">
        <v>51</v>
      </c>
      <c r="C584" s="10" t="s">
        <v>45</v>
      </c>
      <c r="D584" s="10" t="s">
        <v>186</v>
      </c>
      <c r="E584" s="10"/>
      <c r="F584" s="51">
        <f>F615+F600+F585+F621</f>
        <v>49296.904490000001</v>
      </c>
    </row>
    <row r="585" spans="1:6" s="39" customFormat="1" ht="27">
      <c r="A585" s="41" t="s">
        <v>667</v>
      </c>
      <c r="B585" s="7" t="s">
        <v>61</v>
      </c>
      <c r="C585" s="7" t="s">
        <v>45</v>
      </c>
      <c r="D585" s="7" t="s">
        <v>192</v>
      </c>
      <c r="E585" s="7"/>
      <c r="F585" s="42">
        <f>F586</f>
        <v>18260.550230000001</v>
      </c>
    </row>
    <row r="586" spans="1:6" ht="25.5">
      <c r="A586" s="23" t="s">
        <v>193</v>
      </c>
      <c r="B586" s="4" t="s">
        <v>51</v>
      </c>
      <c r="C586" s="4" t="s">
        <v>45</v>
      </c>
      <c r="D586" s="4" t="s">
        <v>194</v>
      </c>
      <c r="E586" s="4"/>
      <c r="F586" s="5">
        <f>F596+F587+F594+F590+F592+F598</f>
        <v>18260.550230000001</v>
      </c>
    </row>
    <row r="587" spans="1:6" ht="25.5">
      <c r="A587" s="21" t="s">
        <v>195</v>
      </c>
      <c r="B587" s="4" t="s">
        <v>51</v>
      </c>
      <c r="C587" s="4" t="s">
        <v>45</v>
      </c>
      <c r="D587" s="4" t="s">
        <v>196</v>
      </c>
      <c r="E587" s="4"/>
      <c r="F587" s="89">
        <f>F588+F589</f>
        <v>4906.75983</v>
      </c>
    </row>
    <row r="588" spans="1:6" ht="51">
      <c r="A588" s="14" t="s">
        <v>105</v>
      </c>
      <c r="B588" s="6" t="s">
        <v>51</v>
      </c>
      <c r="C588" s="6" t="s">
        <v>45</v>
      </c>
      <c r="D588" s="6" t="s">
        <v>196</v>
      </c>
      <c r="E588" s="6" t="s">
        <v>111</v>
      </c>
      <c r="F588" s="79">
        <v>4906.6208299999998</v>
      </c>
    </row>
    <row r="589" spans="1:6">
      <c r="A589" s="60" t="s">
        <v>107</v>
      </c>
      <c r="B589" s="6" t="s">
        <v>51</v>
      </c>
      <c r="C589" s="6" t="s">
        <v>45</v>
      </c>
      <c r="D589" s="6" t="s">
        <v>196</v>
      </c>
      <c r="E589" s="6" t="s">
        <v>108</v>
      </c>
      <c r="F589" s="79">
        <v>0.13900000000000001</v>
      </c>
    </row>
    <row r="590" spans="1:6" ht="25.5">
      <c r="A590" s="21" t="s">
        <v>467</v>
      </c>
      <c r="B590" s="4" t="s">
        <v>51</v>
      </c>
      <c r="C590" s="4" t="s">
        <v>45</v>
      </c>
      <c r="D590" s="4" t="s">
        <v>616</v>
      </c>
      <c r="E590" s="4"/>
      <c r="F590" s="89">
        <f>F591</f>
        <v>230.43123</v>
      </c>
    </row>
    <row r="591" spans="1:6">
      <c r="A591" s="60" t="s">
        <v>107</v>
      </c>
      <c r="B591" s="6" t="s">
        <v>51</v>
      </c>
      <c r="C591" s="6" t="s">
        <v>45</v>
      </c>
      <c r="D591" s="6" t="s">
        <v>616</v>
      </c>
      <c r="E591" s="6" t="s">
        <v>108</v>
      </c>
      <c r="F591" s="79">
        <v>230.43123</v>
      </c>
    </row>
    <row r="592" spans="1:6" ht="63.75">
      <c r="A592" s="29" t="s">
        <v>145</v>
      </c>
      <c r="B592" s="4" t="s">
        <v>51</v>
      </c>
      <c r="C592" s="4" t="s">
        <v>45</v>
      </c>
      <c r="D592" s="4" t="s">
        <v>568</v>
      </c>
      <c r="E592" s="4"/>
      <c r="F592" s="89">
        <f>F593</f>
        <v>40</v>
      </c>
    </row>
    <row r="593" spans="1:6">
      <c r="A593" s="13" t="s">
        <v>107</v>
      </c>
      <c r="B593" s="6" t="s">
        <v>51</v>
      </c>
      <c r="C593" s="6" t="s">
        <v>45</v>
      </c>
      <c r="D593" s="6" t="s">
        <v>568</v>
      </c>
      <c r="E593" s="6" t="s">
        <v>108</v>
      </c>
      <c r="F593" s="79">
        <v>40</v>
      </c>
    </row>
    <row r="594" spans="1:6" s="39" customFormat="1" ht="25.5">
      <c r="A594" s="29" t="s">
        <v>498</v>
      </c>
      <c r="B594" s="4" t="s">
        <v>51</v>
      </c>
      <c r="C594" s="4" t="s">
        <v>45</v>
      </c>
      <c r="D594" s="4" t="s">
        <v>503</v>
      </c>
      <c r="E594" s="4"/>
      <c r="F594" s="89">
        <f>F595</f>
        <v>1529.96</v>
      </c>
    </row>
    <row r="595" spans="1:6" s="39" customFormat="1" ht="51">
      <c r="A595" s="24" t="s">
        <v>105</v>
      </c>
      <c r="B595" s="6" t="s">
        <v>51</v>
      </c>
      <c r="C595" s="6" t="s">
        <v>45</v>
      </c>
      <c r="D595" s="6" t="s">
        <v>503</v>
      </c>
      <c r="E595" s="6" t="s">
        <v>111</v>
      </c>
      <c r="F595" s="79">
        <v>1529.96</v>
      </c>
    </row>
    <row r="596" spans="1:6" ht="25.5">
      <c r="A596" s="21" t="s">
        <v>197</v>
      </c>
      <c r="B596" s="4" t="s">
        <v>51</v>
      </c>
      <c r="C596" s="4" t="s">
        <v>45</v>
      </c>
      <c r="D596" s="4" t="s">
        <v>302</v>
      </c>
      <c r="E596" s="4"/>
      <c r="F596" s="5">
        <f>F597</f>
        <v>9620.1</v>
      </c>
    </row>
    <row r="597" spans="1:6" s="39" customFormat="1" ht="51">
      <c r="A597" s="14" t="s">
        <v>105</v>
      </c>
      <c r="B597" s="6" t="s">
        <v>51</v>
      </c>
      <c r="C597" s="6" t="s">
        <v>45</v>
      </c>
      <c r="D597" s="6" t="s">
        <v>302</v>
      </c>
      <c r="E597" s="6" t="s">
        <v>111</v>
      </c>
      <c r="F597" s="79">
        <v>9620.1</v>
      </c>
    </row>
    <row r="598" spans="1:6" s="39" customFormat="1" ht="51">
      <c r="A598" s="16" t="s">
        <v>612</v>
      </c>
      <c r="B598" s="4" t="s">
        <v>51</v>
      </c>
      <c r="C598" s="4" t="s">
        <v>45</v>
      </c>
      <c r="D598" s="6" t="s">
        <v>617</v>
      </c>
      <c r="E598" s="6"/>
      <c r="F598" s="89">
        <f>F599</f>
        <v>1933.29917</v>
      </c>
    </row>
    <row r="599" spans="1:6" s="39" customFormat="1" ht="51">
      <c r="A599" s="14" t="s">
        <v>105</v>
      </c>
      <c r="B599" s="4" t="s">
        <v>51</v>
      </c>
      <c r="C599" s="4" t="s">
        <v>45</v>
      </c>
      <c r="D599" s="6" t="s">
        <v>617</v>
      </c>
      <c r="E599" s="6" t="s">
        <v>111</v>
      </c>
      <c r="F599" s="79">
        <v>1933.29917</v>
      </c>
    </row>
    <row r="600" spans="1:6" ht="27">
      <c r="A600" s="62" t="s">
        <v>668</v>
      </c>
      <c r="B600" s="7" t="s">
        <v>61</v>
      </c>
      <c r="C600" s="7" t="s">
        <v>45</v>
      </c>
      <c r="D600" s="7" t="s">
        <v>198</v>
      </c>
      <c r="E600" s="7"/>
      <c r="F600" s="42">
        <f>F601</f>
        <v>30295.731770000006</v>
      </c>
    </row>
    <row r="601" spans="1:6" ht="25.5">
      <c r="A601" s="23" t="s">
        <v>199</v>
      </c>
      <c r="B601" s="4" t="s">
        <v>51</v>
      </c>
      <c r="C601" s="4" t="s">
        <v>45</v>
      </c>
      <c r="D601" s="4" t="s">
        <v>200</v>
      </c>
      <c r="E601" s="4"/>
      <c r="F601" s="5">
        <f>F611+F602+F609+F604+F606+F613</f>
        <v>30295.731770000006</v>
      </c>
    </row>
    <row r="602" spans="1:6" ht="38.25">
      <c r="A602" s="21" t="s">
        <v>201</v>
      </c>
      <c r="B602" s="4" t="s">
        <v>61</v>
      </c>
      <c r="C602" s="4" t="s">
        <v>45</v>
      </c>
      <c r="D602" s="4" t="s">
        <v>202</v>
      </c>
      <c r="E602" s="4"/>
      <c r="F602" s="89">
        <f>SUM(F603:F603)</f>
        <v>7838.99</v>
      </c>
    </row>
    <row r="603" spans="1:6" ht="51">
      <c r="A603" s="24" t="s">
        <v>106</v>
      </c>
      <c r="B603" s="6" t="s">
        <v>51</v>
      </c>
      <c r="C603" s="6" t="s">
        <v>45</v>
      </c>
      <c r="D603" s="6" t="s">
        <v>202</v>
      </c>
      <c r="E603" s="6" t="s">
        <v>110</v>
      </c>
      <c r="F603" s="79">
        <v>7838.99</v>
      </c>
    </row>
    <row r="604" spans="1:6" ht="38.25">
      <c r="A604" s="23" t="s">
        <v>569</v>
      </c>
      <c r="B604" s="4" t="s">
        <v>51</v>
      </c>
      <c r="C604" s="4" t="s">
        <v>45</v>
      </c>
      <c r="D604" s="4" t="s">
        <v>570</v>
      </c>
      <c r="E604" s="4"/>
      <c r="F604" s="89">
        <f>F605</f>
        <v>942.75500999999997</v>
      </c>
    </row>
    <row r="605" spans="1:6">
      <c r="A605" s="24" t="s">
        <v>364</v>
      </c>
      <c r="B605" s="6" t="s">
        <v>51</v>
      </c>
      <c r="C605" s="6" t="s">
        <v>45</v>
      </c>
      <c r="D605" s="6" t="s">
        <v>570</v>
      </c>
      <c r="E605" s="6" t="s">
        <v>118</v>
      </c>
      <c r="F605" s="79">
        <v>942.75500999999997</v>
      </c>
    </row>
    <row r="606" spans="1:6" ht="63.75">
      <c r="A606" s="29" t="s">
        <v>145</v>
      </c>
      <c r="B606" s="4" t="s">
        <v>51</v>
      </c>
      <c r="C606" s="4" t="s">
        <v>45</v>
      </c>
      <c r="D606" s="4" t="s">
        <v>571</v>
      </c>
      <c r="E606" s="4"/>
      <c r="F606" s="89">
        <f>F607+F608</f>
        <v>1706.5497599999999</v>
      </c>
    </row>
    <row r="607" spans="1:6">
      <c r="A607" s="24" t="s">
        <v>146</v>
      </c>
      <c r="B607" s="6" t="s">
        <v>51</v>
      </c>
      <c r="C607" s="6" t="s">
        <v>45</v>
      </c>
      <c r="D607" s="6" t="s">
        <v>571</v>
      </c>
      <c r="E607" s="6" t="s">
        <v>101</v>
      </c>
      <c r="F607" s="79">
        <v>871.5</v>
      </c>
    </row>
    <row r="608" spans="1:6">
      <c r="A608" s="24" t="s">
        <v>364</v>
      </c>
      <c r="B608" s="6" t="s">
        <v>51</v>
      </c>
      <c r="C608" s="6" t="s">
        <v>45</v>
      </c>
      <c r="D608" s="6" t="s">
        <v>571</v>
      </c>
      <c r="E608" s="6" t="s">
        <v>118</v>
      </c>
      <c r="F608" s="79">
        <v>835.04975999999999</v>
      </c>
    </row>
    <row r="609" spans="1:6" ht="25.5">
      <c r="A609" s="29" t="s">
        <v>498</v>
      </c>
      <c r="B609" s="4" t="s">
        <v>51</v>
      </c>
      <c r="C609" s="4" t="s">
        <v>45</v>
      </c>
      <c r="D609" s="4" t="s">
        <v>504</v>
      </c>
      <c r="E609" s="4"/>
      <c r="F609" s="89">
        <f>F610</f>
        <v>1811.9</v>
      </c>
    </row>
    <row r="610" spans="1:6" ht="51">
      <c r="A610" s="24" t="s">
        <v>106</v>
      </c>
      <c r="B610" s="6" t="s">
        <v>51</v>
      </c>
      <c r="C610" s="6" t="s">
        <v>45</v>
      </c>
      <c r="D610" s="6" t="s">
        <v>504</v>
      </c>
      <c r="E610" s="6" t="s">
        <v>110</v>
      </c>
      <c r="F610" s="79">
        <v>1811.9</v>
      </c>
    </row>
    <row r="611" spans="1:6" ht="25.5">
      <c r="A611" s="21" t="s">
        <v>197</v>
      </c>
      <c r="B611" s="4" t="s">
        <v>51</v>
      </c>
      <c r="C611" s="4" t="s">
        <v>45</v>
      </c>
      <c r="D611" s="4" t="s">
        <v>303</v>
      </c>
      <c r="E611" s="4"/>
      <c r="F611" s="89">
        <f>F612</f>
        <v>15055.137000000001</v>
      </c>
    </row>
    <row r="612" spans="1:6" ht="51">
      <c r="A612" s="24" t="s">
        <v>106</v>
      </c>
      <c r="B612" s="6" t="s">
        <v>51</v>
      </c>
      <c r="C612" s="6" t="s">
        <v>45</v>
      </c>
      <c r="D612" s="6" t="s">
        <v>303</v>
      </c>
      <c r="E612" s="6" t="s">
        <v>110</v>
      </c>
      <c r="F612" s="79">
        <v>15055.137000000001</v>
      </c>
    </row>
    <row r="613" spans="1:6" ht="51">
      <c r="A613" s="16" t="s">
        <v>612</v>
      </c>
      <c r="B613" s="4" t="s">
        <v>51</v>
      </c>
      <c r="C613" s="4" t="s">
        <v>45</v>
      </c>
      <c r="D613" s="6" t="s">
        <v>618</v>
      </c>
      <c r="E613" s="6"/>
      <c r="F613" s="89">
        <f>F614</f>
        <v>2940.4</v>
      </c>
    </row>
    <row r="614" spans="1:6" ht="51">
      <c r="A614" s="14" t="s">
        <v>105</v>
      </c>
      <c r="B614" s="4" t="s">
        <v>51</v>
      </c>
      <c r="C614" s="4" t="s">
        <v>45</v>
      </c>
      <c r="D614" s="6" t="s">
        <v>618</v>
      </c>
      <c r="E614" s="6" t="s">
        <v>110</v>
      </c>
      <c r="F614" s="79">
        <v>2940.4</v>
      </c>
    </row>
    <row r="615" spans="1:6" ht="27">
      <c r="A615" s="41" t="s">
        <v>669</v>
      </c>
      <c r="B615" s="7" t="s">
        <v>51</v>
      </c>
      <c r="C615" s="7" t="s">
        <v>45</v>
      </c>
      <c r="D615" s="7" t="s">
        <v>203</v>
      </c>
      <c r="E615" s="7"/>
      <c r="F615" s="42">
        <f>F616</f>
        <v>687.43100000000004</v>
      </c>
    </row>
    <row r="616" spans="1:6" ht="25.5">
      <c r="A616" s="23" t="s">
        <v>204</v>
      </c>
      <c r="B616" s="4" t="s">
        <v>51</v>
      </c>
      <c r="C616" s="4" t="s">
        <v>45</v>
      </c>
      <c r="D616" s="4" t="s">
        <v>205</v>
      </c>
      <c r="E616" s="4"/>
      <c r="F616" s="5">
        <f>F617</f>
        <v>687.43100000000004</v>
      </c>
    </row>
    <row r="617" spans="1:6" ht="25.5">
      <c r="A617" s="15" t="s">
        <v>206</v>
      </c>
      <c r="B617" s="4" t="s">
        <v>51</v>
      </c>
      <c r="C617" s="4" t="s">
        <v>45</v>
      </c>
      <c r="D617" s="4" t="s">
        <v>207</v>
      </c>
      <c r="E617" s="4"/>
      <c r="F617" s="5">
        <f>SUM(F618:F620)</f>
        <v>687.43100000000004</v>
      </c>
    </row>
    <row r="618" spans="1:6" ht="25.5">
      <c r="A618" s="14" t="s">
        <v>122</v>
      </c>
      <c r="B618" s="6" t="s">
        <v>51</v>
      </c>
      <c r="C618" s="6" t="s">
        <v>45</v>
      </c>
      <c r="D618" s="6" t="s">
        <v>207</v>
      </c>
      <c r="E618" s="6" t="s">
        <v>97</v>
      </c>
      <c r="F618" s="79">
        <v>478.75</v>
      </c>
    </row>
    <row r="619" spans="1:6">
      <c r="A619" s="14" t="s">
        <v>573</v>
      </c>
      <c r="B619" s="6" t="s">
        <v>51</v>
      </c>
      <c r="C619" s="6" t="s">
        <v>45</v>
      </c>
      <c r="D619" s="6" t="s">
        <v>207</v>
      </c>
      <c r="E619" s="6" t="s">
        <v>572</v>
      </c>
      <c r="F619" s="79">
        <v>136.5</v>
      </c>
    </row>
    <row r="620" spans="1:6">
      <c r="A620" s="24" t="s">
        <v>364</v>
      </c>
      <c r="B620" s="6" t="s">
        <v>51</v>
      </c>
      <c r="C620" s="6" t="s">
        <v>45</v>
      </c>
      <c r="D620" s="6" t="s">
        <v>207</v>
      </c>
      <c r="E620" s="6" t="s">
        <v>118</v>
      </c>
      <c r="F620" s="79">
        <v>72.180999999999997</v>
      </c>
    </row>
    <row r="621" spans="1:6" s="39" customFormat="1">
      <c r="A621" s="21" t="s">
        <v>574</v>
      </c>
      <c r="B621" s="4" t="s">
        <v>51</v>
      </c>
      <c r="C621" s="4" t="s">
        <v>45</v>
      </c>
      <c r="D621" s="4" t="s">
        <v>575</v>
      </c>
      <c r="E621" s="4"/>
      <c r="F621" s="89">
        <f>F622</f>
        <v>53.191490000000002</v>
      </c>
    </row>
    <row r="622" spans="1:6">
      <c r="A622" s="24" t="s">
        <v>364</v>
      </c>
      <c r="B622" s="6" t="s">
        <v>51</v>
      </c>
      <c r="C622" s="6" t="s">
        <v>45</v>
      </c>
      <c r="D622" s="6" t="s">
        <v>575</v>
      </c>
      <c r="E622" s="6" t="s">
        <v>118</v>
      </c>
      <c r="F622" s="79">
        <v>53.191490000000002</v>
      </c>
    </row>
    <row r="623" spans="1:6" ht="38.25">
      <c r="A623" s="105" t="s">
        <v>486</v>
      </c>
      <c r="B623" s="84" t="s">
        <v>51</v>
      </c>
      <c r="C623" s="84" t="s">
        <v>45</v>
      </c>
      <c r="D623" s="84" t="s">
        <v>366</v>
      </c>
      <c r="E623" s="84"/>
      <c r="F623" s="99">
        <f>F624</f>
        <v>997.3</v>
      </c>
    </row>
    <row r="624" spans="1:6" ht="25.5">
      <c r="A624" s="16" t="s">
        <v>371</v>
      </c>
      <c r="B624" s="4" t="s">
        <v>51</v>
      </c>
      <c r="C624" s="4" t="s">
        <v>45</v>
      </c>
      <c r="D624" s="4" t="s">
        <v>372</v>
      </c>
      <c r="E624" s="4"/>
      <c r="F624" s="5">
        <f>F625</f>
        <v>997.3</v>
      </c>
    </row>
    <row r="625" spans="1:8" ht="38.25">
      <c r="A625" s="16" t="s">
        <v>365</v>
      </c>
      <c r="B625" s="4" t="s">
        <v>51</v>
      </c>
      <c r="C625" s="4" t="s">
        <v>45</v>
      </c>
      <c r="D625" s="4" t="s">
        <v>370</v>
      </c>
      <c r="E625" s="4"/>
      <c r="F625" s="5">
        <f>F626</f>
        <v>997.3</v>
      </c>
    </row>
    <row r="626" spans="1:8" ht="51">
      <c r="A626" s="24" t="s">
        <v>106</v>
      </c>
      <c r="B626" s="83" t="s">
        <v>51</v>
      </c>
      <c r="C626" s="83" t="s">
        <v>45</v>
      </c>
      <c r="D626" s="6" t="s">
        <v>370</v>
      </c>
      <c r="E626" s="83" t="s">
        <v>110</v>
      </c>
      <c r="F626" s="19">
        <v>997.3</v>
      </c>
    </row>
    <row r="627" spans="1:8">
      <c r="A627" s="17" t="s">
        <v>209</v>
      </c>
      <c r="B627" s="10" t="s">
        <v>51</v>
      </c>
      <c r="C627" s="10" t="s">
        <v>45</v>
      </c>
      <c r="D627" s="10" t="s">
        <v>155</v>
      </c>
      <c r="E627" s="10"/>
      <c r="F627" s="88">
        <f>F632+F630+F628</f>
        <v>11689.662609999999</v>
      </c>
    </row>
    <row r="628" spans="1:8" s="39" customFormat="1">
      <c r="A628" s="21" t="s">
        <v>70</v>
      </c>
      <c r="B628" s="4" t="s">
        <v>51</v>
      </c>
      <c r="C628" s="4" t="s">
        <v>45</v>
      </c>
      <c r="D628" s="67" t="s">
        <v>167</v>
      </c>
      <c r="E628" s="85"/>
      <c r="F628" s="89">
        <f>F629</f>
        <v>20</v>
      </c>
    </row>
    <row r="629" spans="1:8" ht="38.25">
      <c r="A629" s="14" t="s">
        <v>579</v>
      </c>
      <c r="B629" s="6" t="s">
        <v>51</v>
      </c>
      <c r="C629" s="6" t="s">
        <v>45</v>
      </c>
      <c r="D629" s="68" t="s">
        <v>167</v>
      </c>
      <c r="E629" s="83" t="s">
        <v>580</v>
      </c>
      <c r="F629" s="79">
        <v>20</v>
      </c>
    </row>
    <row r="630" spans="1:8" ht="63.75">
      <c r="A630" s="29" t="s">
        <v>145</v>
      </c>
      <c r="B630" s="4" t="s">
        <v>51</v>
      </c>
      <c r="C630" s="4" t="s">
        <v>45</v>
      </c>
      <c r="D630" s="4" t="s">
        <v>576</v>
      </c>
      <c r="E630" s="4"/>
      <c r="F630" s="89">
        <f>F631</f>
        <v>2703.9026100000001</v>
      </c>
    </row>
    <row r="631" spans="1:8" ht="38.25">
      <c r="A631" s="24" t="s">
        <v>393</v>
      </c>
      <c r="B631" s="6" t="s">
        <v>51</v>
      </c>
      <c r="C631" s="6" t="s">
        <v>45</v>
      </c>
      <c r="D631" s="6" t="s">
        <v>576</v>
      </c>
      <c r="E631" s="6" t="s">
        <v>394</v>
      </c>
      <c r="F631" s="79">
        <v>2703.9026100000001</v>
      </c>
    </row>
    <row r="632" spans="1:8" ht="25.5">
      <c r="A632" s="21" t="s">
        <v>197</v>
      </c>
      <c r="B632" s="4" t="s">
        <v>51</v>
      </c>
      <c r="C632" s="4" t="s">
        <v>45</v>
      </c>
      <c r="D632" s="4" t="s">
        <v>304</v>
      </c>
      <c r="E632" s="4"/>
      <c r="F632" s="89">
        <f>F633</f>
        <v>8965.76</v>
      </c>
    </row>
    <row r="633" spans="1:8">
      <c r="A633" s="24" t="s">
        <v>146</v>
      </c>
      <c r="B633" s="6" t="s">
        <v>51</v>
      </c>
      <c r="C633" s="6" t="s">
        <v>45</v>
      </c>
      <c r="D633" s="6" t="s">
        <v>304</v>
      </c>
      <c r="E633" s="6" t="s">
        <v>101</v>
      </c>
      <c r="F633" s="79">
        <v>8965.76</v>
      </c>
    </row>
    <row r="634" spans="1:8">
      <c r="A634" s="25" t="s">
        <v>132</v>
      </c>
      <c r="B634" s="8" t="s">
        <v>51</v>
      </c>
      <c r="C634" s="8" t="s">
        <v>47</v>
      </c>
      <c r="D634" s="8"/>
      <c r="E634" s="8"/>
      <c r="F634" s="50">
        <f>F643+F663+F635+F639+F667</f>
        <v>16446.22436</v>
      </c>
    </row>
    <row r="635" spans="1:8" ht="25.5">
      <c r="A635" s="61" t="s">
        <v>452</v>
      </c>
      <c r="B635" s="10" t="s">
        <v>51</v>
      </c>
      <c r="C635" s="10" t="s">
        <v>47</v>
      </c>
      <c r="D635" s="10" t="s">
        <v>270</v>
      </c>
      <c r="E635" s="10"/>
      <c r="F635" s="99">
        <f>F636</f>
        <v>26.2</v>
      </c>
    </row>
    <row r="636" spans="1:8" ht="25.5">
      <c r="A636" s="21" t="s">
        <v>318</v>
      </c>
      <c r="B636" s="4" t="s">
        <v>51</v>
      </c>
      <c r="C636" s="4" t="s">
        <v>47</v>
      </c>
      <c r="D636" s="4" t="s">
        <v>319</v>
      </c>
      <c r="E636" s="4"/>
      <c r="F636" s="89">
        <f>F637</f>
        <v>26.2</v>
      </c>
    </row>
    <row r="637" spans="1:8" s="39" customFormat="1" ht="38.25">
      <c r="A637" s="23" t="s">
        <v>271</v>
      </c>
      <c r="B637" s="4" t="s">
        <v>51</v>
      </c>
      <c r="C637" s="4" t="s">
        <v>47</v>
      </c>
      <c r="D637" s="4" t="s">
        <v>18</v>
      </c>
      <c r="E637" s="4"/>
      <c r="F637" s="89">
        <f>F638</f>
        <v>26.2</v>
      </c>
      <c r="H637" s="117"/>
    </row>
    <row r="638" spans="1:8" ht="25.5">
      <c r="A638" s="14" t="s">
        <v>590</v>
      </c>
      <c r="B638" s="6" t="s">
        <v>51</v>
      </c>
      <c r="C638" s="6" t="s">
        <v>47</v>
      </c>
      <c r="D638" s="6" t="s">
        <v>18</v>
      </c>
      <c r="E638" s="6" t="s">
        <v>97</v>
      </c>
      <c r="F638" s="79">
        <v>26.2</v>
      </c>
    </row>
    <row r="639" spans="1:8" ht="38.25">
      <c r="A639" s="111" t="s">
        <v>644</v>
      </c>
      <c r="B639" s="84" t="s">
        <v>51</v>
      </c>
      <c r="C639" s="84" t="s">
        <v>47</v>
      </c>
      <c r="D639" s="84" t="s">
        <v>380</v>
      </c>
      <c r="E639" s="6"/>
      <c r="F639" s="99">
        <f>F640</f>
        <v>57</v>
      </c>
    </row>
    <row r="640" spans="1:8" ht="25.5">
      <c r="A640" s="93" t="s">
        <v>539</v>
      </c>
      <c r="B640" s="85" t="s">
        <v>51</v>
      </c>
      <c r="C640" s="85" t="s">
        <v>47</v>
      </c>
      <c r="D640" s="85" t="s">
        <v>381</v>
      </c>
      <c r="E640" s="6"/>
      <c r="F640" s="89">
        <f>F641</f>
        <v>57</v>
      </c>
    </row>
    <row r="641" spans="1:6" ht="38.25">
      <c r="A641" s="93" t="s">
        <v>594</v>
      </c>
      <c r="B641" s="85" t="s">
        <v>51</v>
      </c>
      <c r="C641" s="85" t="s">
        <v>47</v>
      </c>
      <c r="D641" s="85" t="s">
        <v>540</v>
      </c>
      <c r="E641" s="6"/>
      <c r="F641" s="89">
        <f>F642</f>
        <v>57</v>
      </c>
    </row>
    <row r="642" spans="1:6" ht="25.5">
      <c r="A642" s="14" t="s">
        <v>590</v>
      </c>
      <c r="B642" s="83" t="s">
        <v>51</v>
      </c>
      <c r="C642" s="83" t="s">
        <v>47</v>
      </c>
      <c r="D642" s="83" t="s">
        <v>540</v>
      </c>
      <c r="E642" s="6" t="s">
        <v>97</v>
      </c>
      <c r="F642" s="79">
        <v>57</v>
      </c>
    </row>
    <row r="643" spans="1:6" ht="25.5">
      <c r="A643" s="17" t="s">
        <v>484</v>
      </c>
      <c r="B643" s="10" t="s">
        <v>61</v>
      </c>
      <c r="C643" s="10" t="s">
        <v>47</v>
      </c>
      <c r="D643" s="10" t="s">
        <v>186</v>
      </c>
      <c r="E643" s="10"/>
      <c r="F643" s="51">
        <f>F644</f>
        <v>16118.462459999999</v>
      </c>
    </row>
    <row r="644" spans="1:6" ht="27">
      <c r="A644" s="41" t="s">
        <v>669</v>
      </c>
      <c r="B644" s="7" t="s">
        <v>51</v>
      </c>
      <c r="C644" s="7" t="s">
        <v>47</v>
      </c>
      <c r="D644" s="7" t="s">
        <v>203</v>
      </c>
      <c r="E644" s="7"/>
      <c r="F644" s="42">
        <f>F645+F658</f>
        <v>16118.462459999999</v>
      </c>
    </row>
    <row r="645" spans="1:6" ht="25.5">
      <c r="A645" s="23" t="s">
        <v>343</v>
      </c>
      <c r="B645" s="4" t="s">
        <v>51</v>
      </c>
      <c r="C645" s="4" t="s">
        <v>47</v>
      </c>
      <c r="D645" s="4" t="s">
        <v>344</v>
      </c>
      <c r="E645" s="4"/>
      <c r="F645" s="5">
        <f>F646+F649+F656</f>
        <v>10456.562459999997</v>
      </c>
    </row>
    <row r="646" spans="1:6" ht="25.5">
      <c r="A646" s="23" t="s">
        <v>120</v>
      </c>
      <c r="B646" s="4" t="s">
        <v>51</v>
      </c>
      <c r="C646" s="4" t="s">
        <v>47</v>
      </c>
      <c r="D646" s="4" t="s">
        <v>255</v>
      </c>
      <c r="E646" s="4"/>
      <c r="F646" s="5">
        <f>SUM(F647:F648)</f>
        <v>834.57664</v>
      </c>
    </row>
    <row r="647" spans="1:6" ht="25.5">
      <c r="A647" s="13" t="s">
        <v>153</v>
      </c>
      <c r="B647" s="6" t="s">
        <v>51</v>
      </c>
      <c r="C647" s="6" t="s">
        <v>47</v>
      </c>
      <c r="D647" s="6" t="s">
        <v>255</v>
      </c>
      <c r="E647" s="6" t="s">
        <v>93</v>
      </c>
      <c r="F647" s="79">
        <v>645.14643000000001</v>
      </c>
    </row>
    <row r="648" spans="1:6" ht="38.25">
      <c r="A648" s="13" t="s">
        <v>154</v>
      </c>
      <c r="B648" s="6" t="s">
        <v>51</v>
      </c>
      <c r="C648" s="6" t="s">
        <v>47</v>
      </c>
      <c r="D648" s="6" t="s">
        <v>255</v>
      </c>
      <c r="E648" s="6" t="s">
        <v>147</v>
      </c>
      <c r="F648" s="79">
        <v>189.43020999999999</v>
      </c>
    </row>
    <row r="649" spans="1:6" ht="25.5">
      <c r="A649" s="15" t="s">
        <v>316</v>
      </c>
      <c r="B649" s="4" t="s">
        <v>51</v>
      </c>
      <c r="C649" s="4" t="s">
        <v>47</v>
      </c>
      <c r="D649" s="4" t="s">
        <v>208</v>
      </c>
      <c r="E649" s="4"/>
      <c r="F649" s="89">
        <f>SUM(F650:F655)</f>
        <v>9171.8558199999989</v>
      </c>
    </row>
    <row r="650" spans="1:6">
      <c r="A650" s="14" t="s">
        <v>252</v>
      </c>
      <c r="B650" s="6" t="s">
        <v>51</v>
      </c>
      <c r="C650" s="6" t="s">
        <v>47</v>
      </c>
      <c r="D650" s="6" t="s">
        <v>208</v>
      </c>
      <c r="E650" s="6" t="s">
        <v>124</v>
      </c>
      <c r="F650" s="79">
        <v>6192.2</v>
      </c>
    </row>
    <row r="651" spans="1:6" ht="25.5">
      <c r="A651" s="36" t="s">
        <v>392</v>
      </c>
      <c r="B651" s="6" t="s">
        <v>51</v>
      </c>
      <c r="C651" s="6" t="s">
        <v>47</v>
      </c>
      <c r="D651" s="6" t="s">
        <v>208</v>
      </c>
      <c r="E651" s="6" t="s">
        <v>390</v>
      </c>
      <c r="F651" s="79">
        <v>147.71299999999999</v>
      </c>
    </row>
    <row r="652" spans="1:6" ht="38.25">
      <c r="A652" s="14" t="s">
        <v>251</v>
      </c>
      <c r="B652" s="6" t="s">
        <v>51</v>
      </c>
      <c r="C652" s="6" t="s">
        <v>47</v>
      </c>
      <c r="D652" s="6" t="s">
        <v>208</v>
      </c>
      <c r="E652" s="6" t="s">
        <v>174</v>
      </c>
      <c r="F652" s="79">
        <v>2075.1912200000002</v>
      </c>
    </row>
    <row r="653" spans="1:6" ht="25.5">
      <c r="A653" s="14" t="s">
        <v>121</v>
      </c>
      <c r="B653" s="6" t="s">
        <v>51</v>
      </c>
      <c r="C653" s="6" t="s">
        <v>47</v>
      </c>
      <c r="D653" s="6" t="s">
        <v>208</v>
      </c>
      <c r="E653" s="6" t="s">
        <v>95</v>
      </c>
      <c r="F653" s="79">
        <v>173.97612000000001</v>
      </c>
    </row>
    <row r="654" spans="1:6" ht="25.5">
      <c r="A654" s="14" t="s">
        <v>122</v>
      </c>
      <c r="B654" s="6" t="s">
        <v>51</v>
      </c>
      <c r="C654" s="6" t="s">
        <v>47</v>
      </c>
      <c r="D654" s="6" t="s">
        <v>208</v>
      </c>
      <c r="E654" s="6" t="s">
        <v>97</v>
      </c>
      <c r="F654" s="79">
        <v>576.27548000000002</v>
      </c>
    </row>
    <row r="655" spans="1:6">
      <c r="A655" s="14" t="s">
        <v>399</v>
      </c>
      <c r="B655" s="6" t="s">
        <v>51</v>
      </c>
      <c r="C655" s="6" t="s">
        <v>47</v>
      </c>
      <c r="D655" s="6" t="s">
        <v>208</v>
      </c>
      <c r="E655" s="6" t="s">
        <v>397</v>
      </c>
      <c r="F655" s="79">
        <v>6.5</v>
      </c>
    </row>
    <row r="656" spans="1:6" ht="25.5">
      <c r="A656" s="29" t="s">
        <v>498</v>
      </c>
      <c r="B656" s="4" t="s">
        <v>51</v>
      </c>
      <c r="C656" s="4" t="s">
        <v>47</v>
      </c>
      <c r="D656" s="4" t="s">
        <v>577</v>
      </c>
      <c r="E656" s="4"/>
      <c r="F656" s="89">
        <f>SUM(F657:F657)</f>
        <v>450.13</v>
      </c>
    </row>
    <row r="657" spans="1:6">
      <c r="A657" s="14" t="s">
        <v>252</v>
      </c>
      <c r="B657" s="6" t="s">
        <v>51</v>
      </c>
      <c r="C657" s="6" t="s">
        <v>47</v>
      </c>
      <c r="D657" s="6" t="s">
        <v>578</v>
      </c>
      <c r="E657" s="6" t="s">
        <v>124</v>
      </c>
      <c r="F657" s="79">
        <v>450.13</v>
      </c>
    </row>
    <row r="658" spans="1:6" ht="51">
      <c r="A658" s="16" t="s">
        <v>612</v>
      </c>
      <c r="B658" s="4" t="s">
        <v>51</v>
      </c>
      <c r="C658" s="4" t="s">
        <v>47</v>
      </c>
      <c r="D658" s="4" t="s">
        <v>619</v>
      </c>
      <c r="E658" s="4"/>
      <c r="F658" s="89">
        <f>F659+F660+F661+F662</f>
        <v>5661.9000000000005</v>
      </c>
    </row>
    <row r="659" spans="1:6">
      <c r="A659" s="36" t="s">
        <v>252</v>
      </c>
      <c r="B659" s="4" t="s">
        <v>51</v>
      </c>
      <c r="C659" s="4" t="s">
        <v>47</v>
      </c>
      <c r="D659" s="6" t="s">
        <v>619</v>
      </c>
      <c r="E659" s="6" t="s">
        <v>124</v>
      </c>
      <c r="F659" s="79">
        <v>4065.4090700000002</v>
      </c>
    </row>
    <row r="660" spans="1:6" ht="38.25">
      <c r="A660" s="13" t="s">
        <v>254</v>
      </c>
      <c r="B660" s="4" t="s">
        <v>51</v>
      </c>
      <c r="C660" s="4" t="s">
        <v>47</v>
      </c>
      <c r="D660" s="6" t="s">
        <v>619</v>
      </c>
      <c r="E660" s="6" t="s">
        <v>174</v>
      </c>
      <c r="F660" s="79">
        <v>1150.04881</v>
      </c>
    </row>
    <row r="661" spans="1:6" ht="25.5">
      <c r="A661" s="13" t="s">
        <v>153</v>
      </c>
      <c r="B661" s="4" t="s">
        <v>51</v>
      </c>
      <c r="C661" s="4" t="s">
        <v>47</v>
      </c>
      <c r="D661" s="6" t="s">
        <v>619</v>
      </c>
      <c r="E661" s="6" t="s">
        <v>93</v>
      </c>
      <c r="F661" s="79">
        <v>340.58897999999999</v>
      </c>
    </row>
    <row r="662" spans="1:6" ht="38.25">
      <c r="A662" s="13" t="s">
        <v>154</v>
      </c>
      <c r="B662" s="4" t="s">
        <v>51</v>
      </c>
      <c r="C662" s="4" t="s">
        <v>47</v>
      </c>
      <c r="D662" s="6" t="s">
        <v>619</v>
      </c>
      <c r="E662" s="6" t="s">
        <v>147</v>
      </c>
      <c r="F662" s="79">
        <v>105.85314</v>
      </c>
    </row>
    <row r="663" spans="1:6" ht="25.5">
      <c r="A663" s="17" t="s">
        <v>487</v>
      </c>
      <c r="B663" s="10" t="s">
        <v>51</v>
      </c>
      <c r="C663" s="10" t="s">
        <v>47</v>
      </c>
      <c r="D663" s="10" t="s">
        <v>268</v>
      </c>
      <c r="E663" s="10"/>
      <c r="F663" s="51">
        <f>F664</f>
        <v>151</v>
      </c>
    </row>
    <row r="664" spans="1:6" s="39" customFormat="1" ht="25.5">
      <c r="A664" s="23" t="s">
        <v>280</v>
      </c>
      <c r="B664" s="4" t="s">
        <v>51</v>
      </c>
      <c r="C664" s="4" t="s">
        <v>47</v>
      </c>
      <c r="D664" s="4" t="s">
        <v>21</v>
      </c>
      <c r="E664" s="4"/>
      <c r="F664" s="54">
        <f>F665</f>
        <v>151</v>
      </c>
    </row>
    <row r="665" spans="1:6" s="39" customFormat="1" ht="25.5">
      <c r="A665" s="21" t="s">
        <v>269</v>
      </c>
      <c r="B665" s="4" t="s">
        <v>51</v>
      </c>
      <c r="C665" s="4" t="s">
        <v>47</v>
      </c>
      <c r="D665" s="4" t="s">
        <v>22</v>
      </c>
      <c r="E665" s="4"/>
      <c r="F665" s="5">
        <f>F666</f>
        <v>151</v>
      </c>
    </row>
    <row r="666" spans="1:6">
      <c r="A666" s="14" t="s">
        <v>361</v>
      </c>
      <c r="B666" s="6" t="s">
        <v>51</v>
      </c>
      <c r="C666" s="6" t="s">
        <v>47</v>
      </c>
      <c r="D666" s="6" t="s">
        <v>22</v>
      </c>
      <c r="E666" s="6" t="s">
        <v>362</v>
      </c>
      <c r="F666" s="79">
        <v>151</v>
      </c>
    </row>
    <row r="667" spans="1:6">
      <c r="A667" s="38" t="s">
        <v>134</v>
      </c>
      <c r="B667" s="10" t="s">
        <v>51</v>
      </c>
      <c r="C667" s="10" t="s">
        <v>47</v>
      </c>
      <c r="D667" s="10" t="s">
        <v>155</v>
      </c>
      <c r="E667" s="10"/>
      <c r="F667" s="51">
        <f>F668</f>
        <v>93.561899999999994</v>
      </c>
    </row>
    <row r="668" spans="1:6" ht="25.5">
      <c r="A668" s="27" t="s">
        <v>622</v>
      </c>
      <c r="B668" s="4" t="s">
        <v>51</v>
      </c>
      <c r="C668" s="4" t="s">
        <v>47</v>
      </c>
      <c r="D668" s="4" t="s">
        <v>623</v>
      </c>
      <c r="E668" s="4"/>
      <c r="F668" s="5">
        <f>SUM(F669:F672)</f>
        <v>93.561899999999994</v>
      </c>
    </row>
    <row r="669" spans="1:6">
      <c r="A669" s="36" t="s">
        <v>253</v>
      </c>
      <c r="B669" s="6" t="s">
        <v>51</v>
      </c>
      <c r="C669" s="6" t="s">
        <v>47</v>
      </c>
      <c r="D669" s="6" t="s">
        <v>623</v>
      </c>
      <c r="E669" s="6" t="s">
        <v>124</v>
      </c>
      <c r="F669" s="79">
        <v>24.032299999999999</v>
      </c>
    </row>
    <row r="670" spans="1:6" ht="38.25">
      <c r="A670" s="13" t="s">
        <v>254</v>
      </c>
      <c r="B670" s="6" t="s">
        <v>51</v>
      </c>
      <c r="C670" s="6" t="s">
        <v>47</v>
      </c>
      <c r="D670" s="6" t="s">
        <v>623</v>
      </c>
      <c r="E670" s="6" t="s">
        <v>174</v>
      </c>
      <c r="F670" s="79">
        <v>7.2576999999999998</v>
      </c>
    </row>
    <row r="671" spans="1:6" ht="25.5">
      <c r="A671" s="13" t="s">
        <v>153</v>
      </c>
      <c r="B671" s="6" t="s">
        <v>51</v>
      </c>
      <c r="C671" s="6" t="s">
        <v>47</v>
      </c>
      <c r="D671" s="6" t="s">
        <v>623</v>
      </c>
      <c r="E671" s="6" t="s">
        <v>93</v>
      </c>
      <c r="F671" s="79">
        <v>47.8279</v>
      </c>
    </row>
    <row r="672" spans="1:6" ht="38.25">
      <c r="A672" s="13" t="s">
        <v>154</v>
      </c>
      <c r="B672" s="6" t="s">
        <v>51</v>
      </c>
      <c r="C672" s="6" t="s">
        <v>47</v>
      </c>
      <c r="D672" s="6" t="s">
        <v>623</v>
      </c>
      <c r="E672" s="6" t="s">
        <v>147</v>
      </c>
      <c r="F672" s="79">
        <v>14.444000000000001</v>
      </c>
    </row>
    <row r="673" spans="1:6">
      <c r="A673" s="20" t="s">
        <v>104</v>
      </c>
      <c r="B673" s="9" t="s">
        <v>53</v>
      </c>
      <c r="C673" s="9"/>
      <c r="D673" s="9"/>
      <c r="E673" s="9"/>
      <c r="F673" s="49">
        <f>F674+F699+F679+F693</f>
        <v>46763.007419999994</v>
      </c>
    </row>
    <row r="674" spans="1:6">
      <c r="A674" s="26" t="s">
        <v>43</v>
      </c>
      <c r="B674" s="8" t="s">
        <v>53</v>
      </c>
      <c r="C674" s="8" t="s">
        <v>45</v>
      </c>
      <c r="D674" s="8"/>
      <c r="E674" s="8"/>
      <c r="F674" s="50">
        <f>F675</f>
        <v>5989.9209600000004</v>
      </c>
    </row>
    <row r="675" spans="1:6">
      <c r="A675" s="33" t="s">
        <v>134</v>
      </c>
      <c r="B675" s="10" t="s">
        <v>53</v>
      </c>
      <c r="C675" s="10" t="s">
        <v>45</v>
      </c>
      <c r="D675" s="10" t="s">
        <v>155</v>
      </c>
      <c r="E675" s="10"/>
      <c r="F675" s="51">
        <f>F676</f>
        <v>5989.9209600000004</v>
      </c>
    </row>
    <row r="676" spans="1:6" ht="25.5">
      <c r="A676" s="23" t="s">
        <v>68</v>
      </c>
      <c r="B676" s="4" t="s">
        <v>53</v>
      </c>
      <c r="C676" s="4" t="s">
        <v>45</v>
      </c>
      <c r="D676" s="4" t="s">
        <v>181</v>
      </c>
      <c r="E676" s="4"/>
      <c r="F676" s="5">
        <f>F677</f>
        <v>5989.9209600000004</v>
      </c>
    </row>
    <row r="677" spans="1:6">
      <c r="A677" s="70" t="s">
        <v>125</v>
      </c>
      <c r="B677" s="4" t="s">
        <v>53</v>
      </c>
      <c r="C677" s="4" t="s">
        <v>45</v>
      </c>
      <c r="D677" s="4" t="s">
        <v>182</v>
      </c>
      <c r="E677" s="4"/>
      <c r="F677" s="5">
        <f>F678</f>
        <v>5989.9209600000004</v>
      </c>
    </row>
    <row r="678" spans="1:6" ht="25.5">
      <c r="A678" s="18" t="s">
        <v>596</v>
      </c>
      <c r="B678" s="6" t="s">
        <v>53</v>
      </c>
      <c r="C678" s="6" t="s">
        <v>45</v>
      </c>
      <c r="D678" s="6" t="s">
        <v>182</v>
      </c>
      <c r="E678" s="6" t="s">
        <v>595</v>
      </c>
      <c r="F678" s="19">
        <v>5989.9209600000004</v>
      </c>
    </row>
    <row r="679" spans="1:6">
      <c r="A679" s="26" t="s">
        <v>136</v>
      </c>
      <c r="B679" s="8" t="s">
        <v>53</v>
      </c>
      <c r="C679" s="8" t="s">
        <v>59</v>
      </c>
      <c r="D679" s="8"/>
      <c r="E679" s="8"/>
      <c r="F679" s="50">
        <f>F687+F680</f>
        <v>33916.686459999997</v>
      </c>
    </row>
    <row r="680" spans="1:6" ht="38.25">
      <c r="A680" s="61" t="s">
        <v>652</v>
      </c>
      <c r="B680" s="10" t="s">
        <v>53</v>
      </c>
      <c r="C680" s="10" t="s">
        <v>59</v>
      </c>
      <c r="D680" s="10" t="s">
        <v>26</v>
      </c>
      <c r="E680" s="10"/>
      <c r="F680" s="96">
        <f>F684+F681</f>
        <v>11887.358329999999</v>
      </c>
    </row>
    <row r="681" spans="1:6" ht="38.25">
      <c r="A681" s="15" t="s">
        <v>411</v>
      </c>
      <c r="B681" s="4" t="s">
        <v>53</v>
      </c>
      <c r="C681" s="4" t="s">
        <v>59</v>
      </c>
      <c r="D681" s="4" t="s">
        <v>478</v>
      </c>
      <c r="E681" s="4"/>
      <c r="F681" s="114">
        <f>F682</f>
        <v>10518.907999999999</v>
      </c>
    </row>
    <row r="682" spans="1:6">
      <c r="A682" s="97" t="s">
        <v>387</v>
      </c>
      <c r="B682" s="4" t="s">
        <v>53</v>
      </c>
      <c r="C682" s="4" t="s">
        <v>59</v>
      </c>
      <c r="D682" s="4" t="s">
        <v>479</v>
      </c>
      <c r="E682" s="4"/>
      <c r="F682" s="114">
        <f>F683</f>
        <v>10518.907999999999</v>
      </c>
    </row>
    <row r="683" spans="1:6" ht="25.5">
      <c r="A683" s="14" t="s">
        <v>122</v>
      </c>
      <c r="B683" s="83" t="s">
        <v>53</v>
      </c>
      <c r="C683" s="83" t="s">
        <v>59</v>
      </c>
      <c r="D683" s="83" t="s">
        <v>479</v>
      </c>
      <c r="E683" s="83" t="s">
        <v>97</v>
      </c>
      <c r="F683" s="79">
        <v>10518.907999999999</v>
      </c>
    </row>
    <row r="684" spans="1:6" ht="51">
      <c r="A684" s="15" t="s">
        <v>480</v>
      </c>
      <c r="B684" s="4" t="s">
        <v>53</v>
      </c>
      <c r="C684" s="4" t="s">
        <v>59</v>
      </c>
      <c r="D684" s="4" t="s">
        <v>410</v>
      </c>
      <c r="E684" s="4"/>
      <c r="F684" s="114">
        <f>F685</f>
        <v>1368.4503299999999</v>
      </c>
    </row>
    <row r="685" spans="1:6">
      <c r="A685" s="97" t="s">
        <v>387</v>
      </c>
      <c r="B685" s="4" t="s">
        <v>53</v>
      </c>
      <c r="C685" s="4" t="s">
        <v>59</v>
      </c>
      <c r="D685" s="4" t="s">
        <v>409</v>
      </c>
      <c r="E685" s="4"/>
      <c r="F685" s="54">
        <f>F686</f>
        <v>1368.4503299999999</v>
      </c>
    </row>
    <row r="686" spans="1:6">
      <c r="A686" s="56" t="s">
        <v>465</v>
      </c>
      <c r="B686" s="83" t="s">
        <v>53</v>
      </c>
      <c r="C686" s="83" t="s">
        <v>59</v>
      </c>
      <c r="D686" s="83" t="s">
        <v>409</v>
      </c>
      <c r="E686" s="83" t="s">
        <v>466</v>
      </c>
      <c r="F686" s="79">
        <v>1368.4503299999999</v>
      </c>
    </row>
    <row r="687" spans="1:6">
      <c r="A687" s="33" t="s">
        <v>134</v>
      </c>
      <c r="B687" s="10" t="s">
        <v>53</v>
      </c>
      <c r="C687" s="10" t="s">
        <v>59</v>
      </c>
      <c r="D687" s="10" t="s">
        <v>155</v>
      </c>
      <c r="E687" s="10"/>
      <c r="F687" s="51">
        <f>F690+F688</f>
        <v>22029.328129999998</v>
      </c>
    </row>
    <row r="688" spans="1:6" ht="38.25">
      <c r="A688" s="29" t="s">
        <v>463</v>
      </c>
      <c r="B688" s="4" t="s">
        <v>53</v>
      </c>
      <c r="C688" s="4" t="s">
        <v>59</v>
      </c>
      <c r="D688" s="4" t="s">
        <v>464</v>
      </c>
      <c r="E688" s="4"/>
      <c r="F688" s="89">
        <f>F689</f>
        <v>19866.867399999999</v>
      </c>
    </row>
    <row r="689" spans="1:6">
      <c r="A689" s="56" t="s">
        <v>465</v>
      </c>
      <c r="B689" s="6" t="s">
        <v>53</v>
      </c>
      <c r="C689" s="6" t="s">
        <v>59</v>
      </c>
      <c r="D689" s="6" t="s">
        <v>464</v>
      </c>
      <c r="E689" s="6" t="s">
        <v>466</v>
      </c>
      <c r="F689" s="79">
        <v>19866.867399999999</v>
      </c>
    </row>
    <row r="690" spans="1:6" s="39" customFormat="1" ht="216.75">
      <c r="A690" s="21" t="s">
        <v>376</v>
      </c>
      <c r="B690" s="4" t="s">
        <v>53</v>
      </c>
      <c r="C690" s="4" t="s">
        <v>59</v>
      </c>
      <c r="D690" s="4" t="s">
        <v>210</v>
      </c>
      <c r="E690" s="4"/>
      <c r="F690" s="114">
        <f>F691+F692</f>
        <v>2162.4607299999998</v>
      </c>
    </row>
    <row r="691" spans="1:6" s="40" customFormat="1">
      <c r="A691" s="13" t="s">
        <v>107</v>
      </c>
      <c r="B691" s="6" t="s">
        <v>53</v>
      </c>
      <c r="C691" s="6" t="s">
        <v>59</v>
      </c>
      <c r="D691" s="6" t="s">
        <v>210</v>
      </c>
      <c r="E691" s="6" t="s">
        <v>108</v>
      </c>
      <c r="F691" s="91">
        <v>1734.4839999999999</v>
      </c>
    </row>
    <row r="692" spans="1:6">
      <c r="A692" s="24" t="s">
        <v>117</v>
      </c>
      <c r="B692" s="6" t="s">
        <v>53</v>
      </c>
      <c r="C692" s="6" t="s">
        <v>59</v>
      </c>
      <c r="D692" s="6" t="s">
        <v>210</v>
      </c>
      <c r="E692" s="6" t="s">
        <v>118</v>
      </c>
      <c r="F692" s="79">
        <v>427.97672999999998</v>
      </c>
    </row>
    <row r="693" spans="1:6">
      <c r="A693" s="26" t="s">
        <v>511</v>
      </c>
      <c r="B693" s="8" t="s">
        <v>53</v>
      </c>
      <c r="C693" s="8" t="s">
        <v>47</v>
      </c>
      <c r="D693" s="8"/>
      <c r="E693" s="8"/>
      <c r="F693" s="50">
        <f>F694</f>
        <v>1963.5</v>
      </c>
    </row>
    <row r="694" spans="1:6" ht="38.25">
      <c r="A694" s="17" t="s">
        <v>485</v>
      </c>
      <c r="B694" s="10" t="s">
        <v>53</v>
      </c>
      <c r="C694" s="10" t="s">
        <v>47</v>
      </c>
      <c r="D694" s="10" t="s">
        <v>211</v>
      </c>
      <c r="E694" s="10"/>
      <c r="F694" s="88">
        <f>F695</f>
        <v>1963.5</v>
      </c>
    </row>
    <row r="695" spans="1:6" ht="27">
      <c r="A695" s="41" t="s">
        <v>670</v>
      </c>
      <c r="B695" s="7" t="s">
        <v>53</v>
      </c>
      <c r="C695" s="7" t="s">
        <v>47</v>
      </c>
      <c r="D695" s="7" t="s">
        <v>512</v>
      </c>
      <c r="E695" s="7"/>
      <c r="F695" s="110">
        <f>F696</f>
        <v>1963.5</v>
      </c>
    </row>
    <row r="696" spans="1:6" ht="25.5">
      <c r="A696" s="23" t="s">
        <v>513</v>
      </c>
      <c r="B696" s="4" t="s">
        <v>53</v>
      </c>
      <c r="C696" s="4" t="s">
        <v>47</v>
      </c>
      <c r="D696" s="4" t="s">
        <v>514</v>
      </c>
      <c r="E696" s="4"/>
      <c r="F696" s="54">
        <f>F697</f>
        <v>1963.5</v>
      </c>
    </row>
    <row r="697" spans="1:6" ht="25.5">
      <c r="A697" s="23" t="s">
        <v>515</v>
      </c>
      <c r="B697" s="4" t="s">
        <v>53</v>
      </c>
      <c r="C697" s="4" t="s">
        <v>47</v>
      </c>
      <c r="D697" s="4" t="s">
        <v>516</v>
      </c>
      <c r="E697" s="4"/>
      <c r="F697" s="54">
        <f>F698</f>
        <v>1963.5</v>
      </c>
    </row>
    <row r="698" spans="1:6">
      <c r="A698" s="24" t="s">
        <v>465</v>
      </c>
      <c r="B698" s="6" t="s">
        <v>53</v>
      </c>
      <c r="C698" s="6" t="s">
        <v>47</v>
      </c>
      <c r="D698" s="6" t="s">
        <v>516</v>
      </c>
      <c r="E698" s="6" t="s">
        <v>466</v>
      </c>
      <c r="F698" s="91">
        <v>1963.5</v>
      </c>
    </row>
    <row r="699" spans="1:6">
      <c r="A699" s="26" t="s">
        <v>72</v>
      </c>
      <c r="B699" s="8" t="s">
        <v>53</v>
      </c>
      <c r="C699" s="8" t="s">
        <v>52</v>
      </c>
      <c r="D699" s="8"/>
      <c r="E699" s="8"/>
      <c r="F699" s="50">
        <f>F700</f>
        <v>4892.9000000000005</v>
      </c>
    </row>
    <row r="700" spans="1:6">
      <c r="A700" s="33" t="s">
        <v>134</v>
      </c>
      <c r="B700" s="10" t="s">
        <v>53</v>
      </c>
      <c r="C700" s="10" t="s">
        <v>52</v>
      </c>
      <c r="D700" s="10" t="s">
        <v>155</v>
      </c>
      <c r="E700" s="10"/>
      <c r="F700" s="51">
        <f>F701+F706+F711</f>
        <v>4892.9000000000005</v>
      </c>
    </row>
    <row r="701" spans="1:6" ht="51">
      <c r="A701" s="23" t="s">
        <v>89</v>
      </c>
      <c r="B701" s="4" t="s">
        <v>53</v>
      </c>
      <c r="C701" s="4" t="s">
        <v>52</v>
      </c>
      <c r="D701" s="4" t="s">
        <v>183</v>
      </c>
      <c r="E701" s="4"/>
      <c r="F701" s="89">
        <f>SUM(F702:F705)</f>
        <v>1884.9</v>
      </c>
    </row>
    <row r="702" spans="1:6" ht="25.5">
      <c r="A702" s="34" t="s">
        <v>153</v>
      </c>
      <c r="B702" s="6" t="s">
        <v>53</v>
      </c>
      <c r="C702" s="6" t="s">
        <v>52</v>
      </c>
      <c r="D702" s="6" t="s">
        <v>183</v>
      </c>
      <c r="E702" s="6" t="s">
        <v>93</v>
      </c>
      <c r="F702" s="79">
        <v>1393.84</v>
      </c>
    </row>
    <row r="703" spans="1:6" ht="38.25">
      <c r="A703" s="34" t="s">
        <v>154</v>
      </c>
      <c r="B703" s="6" t="s">
        <v>53</v>
      </c>
      <c r="C703" s="6" t="s">
        <v>52</v>
      </c>
      <c r="D703" s="6" t="s">
        <v>183</v>
      </c>
      <c r="E703" s="6" t="s">
        <v>147</v>
      </c>
      <c r="F703" s="79">
        <v>420.96</v>
      </c>
    </row>
    <row r="704" spans="1:6" ht="25.5">
      <c r="A704" s="34" t="s">
        <v>94</v>
      </c>
      <c r="B704" s="6" t="s">
        <v>53</v>
      </c>
      <c r="C704" s="6" t="s">
        <v>52</v>
      </c>
      <c r="D704" s="6" t="s">
        <v>183</v>
      </c>
      <c r="E704" s="6" t="s">
        <v>95</v>
      </c>
      <c r="F704" s="79">
        <v>40.948999999999998</v>
      </c>
    </row>
    <row r="705" spans="1:6" ht="25.5">
      <c r="A705" s="34" t="s">
        <v>122</v>
      </c>
      <c r="B705" s="6" t="s">
        <v>53</v>
      </c>
      <c r="C705" s="6" t="s">
        <v>52</v>
      </c>
      <c r="D705" s="6" t="s">
        <v>183</v>
      </c>
      <c r="E705" s="6" t="s">
        <v>97</v>
      </c>
      <c r="F705" s="79">
        <v>29.151</v>
      </c>
    </row>
    <row r="706" spans="1:6" ht="38.25">
      <c r="A706" s="23" t="s">
        <v>88</v>
      </c>
      <c r="B706" s="4" t="s">
        <v>53</v>
      </c>
      <c r="C706" s="4" t="s">
        <v>52</v>
      </c>
      <c r="D706" s="4" t="s">
        <v>185</v>
      </c>
      <c r="E706" s="4"/>
      <c r="F706" s="89">
        <f>SUM(F707:F710)</f>
        <v>2513.1999999999998</v>
      </c>
    </row>
    <row r="707" spans="1:6" ht="25.5">
      <c r="A707" s="34" t="s">
        <v>153</v>
      </c>
      <c r="B707" s="6" t="s">
        <v>53</v>
      </c>
      <c r="C707" s="6" t="s">
        <v>52</v>
      </c>
      <c r="D707" s="6" t="s">
        <v>185</v>
      </c>
      <c r="E707" s="6" t="s">
        <v>93</v>
      </c>
      <c r="F707" s="79">
        <v>1731.96</v>
      </c>
    </row>
    <row r="708" spans="1:6" s="39" customFormat="1" ht="38.25">
      <c r="A708" s="34" t="s">
        <v>154</v>
      </c>
      <c r="B708" s="6" t="s">
        <v>53</v>
      </c>
      <c r="C708" s="6" t="s">
        <v>52</v>
      </c>
      <c r="D708" s="6" t="s">
        <v>185</v>
      </c>
      <c r="E708" s="6" t="s">
        <v>147</v>
      </c>
      <c r="F708" s="79">
        <v>528.04</v>
      </c>
    </row>
    <row r="709" spans="1:6" ht="25.5">
      <c r="A709" s="34" t="s">
        <v>94</v>
      </c>
      <c r="B709" s="6" t="s">
        <v>53</v>
      </c>
      <c r="C709" s="6" t="s">
        <v>52</v>
      </c>
      <c r="D709" s="6" t="s">
        <v>185</v>
      </c>
      <c r="E709" s="6" t="s">
        <v>95</v>
      </c>
      <c r="F709" s="79">
        <v>183.2</v>
      </c>
    </row>
    <row r="710" spans="1:6" ht="25.5">
      <c r="A710" s="34" t="s">
        <v>122</v>
      </c>
      <c r="B710" s="6" t="s">
        <v>53</v>
      </c>
      <c r="C710" s="6" t="s">
        <v>52</v>
      </c>
      <c r="D710" s="6" t="s">
        <v>185</v>
      </c>
      <c r="E710" s="6" t="s">
        <v>97</v>
      </c>
      <c r="F710" s="79">
        <v>70</v>
      </c>
    </row>
    <row r="711" spans="1:6" ht="51">
      <c r="A711" s="81" t="s">
        <v>349</v>
      </c>
      <c r="B711" s="82" t="s">
        <v>53</v>
      </c>
      <c r="C711" s="82" t="s">
        <v>52</v>
      </c>
      <c r="D711" s="82" t="s">
        <v>350</v>
      </c>
      <c r="E711" s="82"/>
      <c r="F711" s="89">
        <f>SUM(F712:F715)</f>
        <v>494.8</v>
      </c>
    </row>
    <row r="712" spans="1:6" ht="25.5">
      <c r="A712" s="34" t="s">
        <v>153</v>
      </c>
      <c r="B712" s="6" t="s">
        <v>53</v>
      </c>
      <c r="C712" s="6" t="s">
        <v>52</v>
      </c>
      <c r="D712" s="6" t="s">
        <v>350</v>
      </c>
      <c r="E712" s="6" t="s">
        <v>93</v>
      </c>
      <c r="F712" s="79">
        <v>178.155</v>
      </c>
    </row>
    <row r="713" spans="1:6" ht="38.25">
      <c r="A713" s="34" t="s">
        <v>154</v>
      </c>
      <c r="B713" s="6" t="s">
        <v>53</v>
      </c>
      <c r="C713" s="6" t="s">
        <v>52</v>
      </c>
      <c r="D713" s="6" t="s">
        <v>350</v>
      </c>
      <c r="E713" s="6" t="s">
        <v>147</v>
      </c>
      <c r="F713" s="79">
        <v>53.511789999999998</v>
      </c>
    </row>
    <row r="714" spans="1:6" ht="25.5">
      <c r="A714" s="34" t="s">
        <v>122</v>
      </c>
      <c r="B714" s="6" t="s">
        <v>53</v>
      </c>
      <c r="C714" s="6" t="s">
        <v>52</v>
      </c>
      <c r="D714" s="6" t="s">
        <v>350</v>
      </c>
      <c r="E714" s="6" t="s">
        <v>97</v>
      </c>
      <c r="F714" s="79">
        <v>260.51127000000002</v>
      </c>
    </row>
    <row r="715" spans="1:6">
      <c r="A715" s="13" t="s">
        <v>355</v>
      </c>
      <c r="B715" s="6" t="s">
        <v>53</v>
      </c>
      <c r="C715" s="6" t="s">
        <v>52</v>
      </c>
      <c r="D715" s="6" t="s">
        <v>350</v>
      </c>
      <c r="E715" s="6" t="s">
        <v>354</v>
      </c>
      <c r="F715" s="79">
        <v>2.6219399999999999</v>
      </c>
    </row>
    <row r="716" spans="1:6">
      <c r="A716" s="32" t="s">
        <v>112</v>
      </c>
      <c r="B716" s="9" t="s">
        <v>64</v>
      </c>
      <c r="C716" s="9"/>
      <c r="D716" s="9"/>
      <c r="E716" s="9"/>
      <c r="F716" s="49">
        <f>F717+F738+F757</f>
        <v>200573.68044000003</v>
      </c>
    </row>
    <row r="717" spans="1:6">
      <c r="A717" s="26" t="s">
        <v>86</v>
      </c>
      <c r="B717" s="8" t="s">
        <v>64</v>
      </c>
      <c r="C717" s="8" t="s">
        <v>46</v>
      </c>
      <c r="D717" s="8"/>
      <c r="E717" s="8"/>
      <c r="F717" s="50">
        <f>F723+F718+F735</f>
        <v>136691.24934000001</v>
      </c>
    </row>
    <row r="718" spans="1:6" s="39" customFormat="1" ht="38.25">
      <c r="A718" s="38" t="s">
        <v>652</v>
      </c>
      <c r="B718" s="10" t="s">
        <v>64</v>
      </c>
      <c r="C718" s="10" t="s">
        <v>46</v>
      </c>
      <c r="D718" s="10" t="s">
        <v>26</v>
      </c>
      <c r="E718" s="10"/>
      <c r="F718" s="51">
        <f>F719</f>
        <v>131014.67043</v>
      </c>
    </row>
    <row r="719" spans="1:6" s="39" customFormat="1" ht="51">
      <c r="A719" s="15" t="s">
        <v>407</v>
      </c>
      <c r="B719" s="4" t="s">
        <v>64</v>
      </c>
      <c r="C719" s="4" t="s">
        <v>46</v>
      </c>
      <c r="D719" s="4" t="s">
        <v>403</v>
      </c>
      <c r="E719" s="4"/>
      <c r="F719" s="5">
        <f>F720</f>
        <v>131014.67043</v>
      </c>
    </row>
    <row r="720" spans="1:6" s="39" customFormat="1" ht="38.25">
      <c r="A720" s="15" t="s">
        <v>414</v>
      </c>
      <c r="B720" s="4" t="s">
        <v>64</v>
      </c>
      <c r="C720" s="4" t="s">
        <v>46</v>
      </c>
      <c r="D720" s="4" t="s">
        <v>413</v>
      </c>
      <c r="E720" s="4"/>
      <c r="F720" s="5">
        <f>F721</f>
        <v>131014.67043</v>
      </c>
    </row>
    <row r="721" spans="1:6" s="39" customFormat="1">
      <c r="A721" s="15" t="s">
        <v>387</v>
      </c>
      <c r="B721" s="4" t="s">
        <v>64</v>
      </c>
      <c r="C721" s="4" t="s">
        <v>46</v>
      </c>
      <c r="D721" s="4" t="s">
        <v>412</v>
      </c>
      <c r="E721" s="4"/>
      <c r="F721" s="5">
        <f>SUM(F722:F722)</f>
        <v>131014.67043</v>
      </c>
    </row>
    <row r="722" spans="1:6" s="39" customFormat="1" ht="38.25">
      <c r="A722" s="104" t="s">
        <v>393</v>
      </c>
      <c r="B722" s="6" t="s">
        <v>64</v>
      </c>
      <c r="C722" s="6" t="s">
        <v>46</v>
      </c>
      <c r="D722" s="6" t="s">
        <v>412</v>
      </c>
      <c r="E722" s="6" t="s">
        <v>394</v>
      </c>
      <c r="F722" s="79">
        <v>131014.67043</v>
      </c>
    </row>
    <row r="723" spans="1:6" ht="38.25">
      <c r="A723" s="17" t="s">
        <v>485</v>
      </c>
      <c r="B723" s="10" t="s">
        <v>64</v>
      </c>
      <c r="C723" s="10" t="s">
        <v>46</v>
      </c>
      <c r="D723" s="10" t="s">
        <v>211</v>
      </c>
      <c r="E723" s="10"/>
      <c r="F723" s="51">
        <f>F724+F730</f>
        <v>5636.5789100000002</v>
      </c>
    </row>
    <row r="724" spans="1:6" ht="27">
      <c r="A724" s="41" t="s">
        <v>671</v>
      </c>
      <c r="B724" s="7" t="s">
        <v>64</v>
      </c>
      <c r="C724" s="7" t="s">
        <v>46</v>
      </c>
      <c r="D724" s="72" t="s">
        <v>306</v>
      </c>
      <c r="E724" s="7"/>
      <c r="F724" s="42">
        <f>F725</f>
        <v>1586.6744100000001</v>
      </c>
    </row>
    <row r="725" spans="1:6" ht="25.5">
      <c r="A725" s="23" t="s">
        <v>345</v>
      </c>
      <c r="B725" s="4" t="s">
        <v>64</v>
      </c>
      <c r="C725" s="4" t="s">
        <v>46</v>
      </c>
      <c r="D725" s="67" t="s">
        <v>307</v>
      </c>
      <c r="E725" s="7"/>
      <c r="F725" s="5">
        <f>F726</f>
        <v>1586.6744100000001</v>
      </c>
    </row>
    <row r="726" spans="1:6" ht="25.5">
      <c r="A726" s="23" t="s">
        <v>144</v>
      </c>
      <c r="B726" s="4" t="s">
        <v>64</v>
      </c>
      <c r="C726" s="4" t="s">
        <v>46</v>
      </c>
      <c r="D726" s="67" t="s">
        <v>307</v>
      </c>
      <c r="E726" s="4"/>
      <c r="F726" s="5">
        <f>SUM(F727:F729)</f>
        <v>1586.6744100000001</v>
      </c>
    </row>
    <row r="727" spans="1:6" ht="25.5">
      <c r="A727" s="14" t="s">
        <v>392</v>
      </c>
      <c r="B727" s="6" t="s">
        <v>64</v>
      </c>
      <c r="C727" s="6" t="s">
        <v>46</v>
      </c>
      <c r="D727" s="68" t="s">
        <v>307</v>
      </c>
      <c r="E727" s="6" t="s">
        <v>390</v>
      </c>
      <c r="F727" s="79">
        <v>86.022999999999996</v>
      </c>
    </row>
    <row r="728" spans="1:6" ht="25.5">
      <c r="A728" s="14" t="s">
        <v>122</v>
      </c>
      <c r="B728" s="6" t="s">
        <v>64</v>
      </c>
      <c r="C728" s="6" t="s">
        <v>46</v>
      </c>
      <c r="D728" s="68" t="s">
        <v>307</v>
      </c>
      <c r="E728" s="6" t="s">
        <v>97</v>
      </c>
      <c r="F728" s="79">
        <v>726.39140999999995</v>
      </c>
    </row>
    <row r="729" spans="1:6">
      <c r="A729" s="14" t="s">
        <v>573</v>
      </c>
      <c r="B729" s="6" t="s">
        <v>64</v>
      </c>
      <c r="C729" s="6" t="s">
        <v>46</v>
      </c>
      <c r="D729" s="68" t="s">
        <v>307</v>
      </c>
      <c r="E729" s="6" t="s">
        <v>572</v>
      </c>
      <c r="F729" s="79">
        <v>774.26</v>
      </c>
    </row>
    <row r="730" spans="1:6" ht="27">
      <c r="A730" s="41" t="s">
        <v>672</v>
      </c>
      <c r="B730" s="7" t="s">
        <v>64</v>
      </c>
      <c r="C730" s="7" t="s">
        <v>46</v>
      </c>
      <c r="D730" s="72" t="s">
        <v>395</v>
      </c>
      <c r="E730" s="7"/>
      <c r="F730" s="90">
        <f>F731</f>
        <v>4049.9044999999996</v>
      </c>
    </row>
    <row r="731" spans="1:6" ht="25.5">
      <c r="A731" s="93" t="s">
        <v>400</v>
      </c>
      <c r="B731" s="4" t="s">
        <v>64</v>
      </c>
      <c r="C731" s="4" t="s">
        <v>46</v>
      </c>
      <c r="D731" s="67" t="s">
        <v>308</v>
      </c>
      <c r="E731" s="4"/>
      <c r="F731" s="89">
        <f>F732</f>
        <v>4049.9044999999996</v>
      </c>
    </row>
    <row r="732" spans="1:6" ht="25.5">
      <c r="A732" s="15" t="s">
        <v>377</v>
      </c>
      <c r="B732" s="4" t="s">
        <v>64</v>
      </c>
      <c r="C732" s="4" t="s">
        <v>46</v>
      </c>
      <c r="D732" s="67" t="s">
        <v>309</v>
      </c>
      <c r="E732" s="4"/>
      <c r="F732" s="89">
        <f>F733+F734</f>
        <v>4049.9044999999996</v>
      </c>
    </row>
    <row r="733" spans="1:6">
      <c r="A733" s="14" t="s">
        <v>253</v>
      </c>
      <c r="B733" s="6" t="s">
        <v>64</v>
      </c>
      <c r="C733" s="6" t="s">
        <v>46</v>
      </c>
      <c r="D733" s="68" t="s">
        <v>309</v>
      </c>
      <c r="E733" s="83" t="s">
        <v>124</v>
      </c>
      <c r="F733" s="79">
        <v>3113.6108899999999</v>
      </c>
    </row>
    <row r="734" spans="1:6" ht="38.25">
      <c r="A734" s="14" t="s">
        <v>254</v>
      </c>
      <c r="B734" s="6" t="s">
        <v>64</v>
      </c>
      <c r="C734" s="6" t="s">
        <v>46</v>
      </c>
      <c r="D734" s="68" t="s">
        <v>309</v>
      </c>
      <c r="E734" s="83" t="s">
        <v>174</v>
      </c>
      <c r="F734" s="79">
        <v>936.29360999999994</v>
      </c>
    </row>
    <row r="735" spans="1:6" s="40" customFormat="1">
      <c r="A735" s="115" t="s">
        <v>134</v>
      </c>
      <c r="B735" s="10" t="s">
        <v>64</v>
      </c>
      <c r="C735" s="10" t="s">
        <v>46</v>
      </c>
      <c r="D735" s="116" t="s">
        <v>155</v>
      </c>
      <c r="E735" s="84"/>
      <c r="F735" s="99">
        <f>F736</f>
        <v>40</v>
      </c>
    </row>
    <row r="736" spans="1:6" s="39" customFormat="1">
      <c r="A736" s="21" t="s">
        <v>70</v>
      </c>
      <c r="B736" s="4" t="s">
        <v>64</v>
      </c>
      <c r="C736" s="4" t="s">
        <v>46</v>
      </c>
      <c r="D736" s="67" t="s">
        <v>167</v>
      </c>
      <c r="E736" s="85"/>
      <c r="F736" s="89">
        <f>F737</f>
        <v>40</v>
      </c>
    </row>
    <row r="737" spans="1:6" ht="38.25">
      <c r="A737" s="14" t="s">
        <v>579</v>
      </c>
      <c r="B737" s="6" t="s">
        <v>64</v>
      </c>
      <c r="C737" s="6" t="s">
        <v>46</v>
      </c>
      <c r="D737" s="68" t="s">
        <v>167</v>
      </c>
      <c r="E737" s="83" t="s">
        <v>580</v>
      </c>
      <c r="F737" s="79">
        <v>40</v>
      </c>
    </row>
    <row r="738" spans="1:6">
      <c r="A738" s="22" t="s">
        <v>33</v>
      </c>
      <c r="B738" s="8" t="s">
        <v>64</v>
      </c>
      <c r="C738" s="8" t="s">
        <v>59</v>
      </c>
      <c r="D738" s="8"/>
      <c r="E738" s="8"/>
      <c r="F738" s="50">
        <f>F739</f>
        <v>57897.720719999998</v>
      </c>
    </row>
    <row r="739" spans="1:6" ht="38.25">
      <c r="A739" s="17" t="s">
        <v>488</v>
      </c>
      <c r="B739" s="10" t="s">
        <v>64</v>
      </c>
      <c r="C739" s="10" t="s">
        <v>59</v>
      </c>
      <c r="D739" s="10" t="s">
        <v>211</v>
      </c>
      <c r="E739" s="10"/>
      <c r="F739" s="51">
        <f>F740</f>
        <v>57897.720719999998</v>
      </c>
    </row>
    <row r="740" spans="1:6" s="39" customFormat="1" ht="27">
      <c r="A740" s="30" t="s">
        <v>673</v>
      </c>
      <c r="B740" s="7" t="s">
        <v>64</v>
      </c>
      <c r="C740" s="7" t="s">
        <v>59</v>
      </c>
      <c r="D740" s="7" t="s">
        <v>321</v>
      </c>
      <c r="E740" s="7"/>
      <c r="F740" s="42">
        <f>F741</f>
        <v>57897.720719999998</v>
      </c>
    </row>
    <row r="741" spans="1:6" ht="25.5">
      <c r="A741" s="23" t="s">
        <v>310</v>
      </c>
      <c r="B741" s="4" t="s">
        <v>64</v>
      </c>
      <c r="C741" s="4" t="s">
        <v>59</v>
      </c>
      <c r="D741" s="4" t="s">
        <v>311</v>
      </c>
      <c r="E741" s="4"/>
      <c r="F741" s="5">
        <f>F742+F749+F747+F753+F755+F745+F752</f>
        <v>57897.720719999998</v>
      </c>
    </row>
    <row r="742" spans="1:6" ht="25.5">
      <c r="A742" s="23" t="s">
        <v>322</v>
      </c>
      <c r="B742" s="4" t="s">
        <v>64</v>
      </c>
      <c r="C742" s="4" t="s">
        <v>59</v>
      </c>
      <c r="D742" s="4" t="s">
        <v>312</v>
      </c>
      <c r="E742" s="4"/>
      <c r="F742" s="5">
        <f>SUM(F743:F744)</f>
        <v>22561.188109999999</v>
      </c>
    </row>
    <row r="743" spans="1:6" s="39" customFormat="1" ht="51">
      <c r="A743" s="24" t="s">
        <v>105</v>
      </c>
      <c r="B743" s="6" t="s">
        <v>64</v>
      </c>
      <c r="C743" s="6" t="s">
        <v>59</v>
      </c>
      <c r="D743" s="6" t="s">
        <v>312</v>
      </c>
      <c r="E743" s="6" t="s">
        <v>111</v>
      </c>
      <c r="F743" s="79">
        <v>21404.519319999999</v>
      </c>
    </row>
    <row r="744" spans="1:6" s="39" customFormat="1">
      <c r="A744" s="13" t="s">
        <v>107</v>
      </c>
      <c r="B744" s="6" t="s">
        <v>64</v>
      </c>
      <c r="C744" s="6" t="s">
        <v>59</v>
      </c>
      <c r="D744" s="6" t="s">
        <v>312</v>
      </c>
      <c r="E744" s="6" t="s">
        <v>108</v>
      </c>
      <c r="F744" s="79">
        <v>1156.6687899999999</v>
      </c>
    </row>
    <row r="745" spans="1:6" ht="63.75">
      <c r="A745" s="29" t="s">
        <v>145</v>
      </c>
      <c r="B745" s="4" t="s">
        <v>64</v>
      </c>
      <c r="C745" s="4" t="s">
        <v>59</v>
      </c>
      <c r="D745" s="4" t="s">
        <v>607</v>
      </c>
      <c r="E745" s="4"/>
      <c r="F745" s="89">
        <f>F746</f>
        <v>177.98</v>
      </c>
    </row>
    <row r="746" spans="1:6">
      <c r="A746" s="13" t="s">
        <v>107</v>
      </c>
      <c r="B746" s="6" t="s">
        <v>64</v>
      </c>
      <c r="C746" s="6" t="s">
        <v>59</v>
      </c>
      <c r="D746" s="6" t="s">
        <v>607</v>
      </c>
      <c r="E746" s="6" t="s">
        <v>108</v>
      </c>
      <c r="F746" s="79">
        <v>177.98</v>
      </c>
    </row>
    <row r="747" spans="1:6" ht="25.5">
      <c r="A747" s="29" t="s">
        <v>498</v>
      </c>
      <c r="B747" s="4" t="s">
        <v>64</v>
      </c>
      <c r="C747" s="4" t="s">
        <v>59</v>
      </c>
      <c r="D747" s="4" t="s">
        <v>581</v>
      </c>
      <c r="E747" s="4"/>
      <c r="F747" s="89">
        <f>F748</f>
        <v>7000</v>
      </c>
    </row>
    <row r="748" spans="1:6" ht="51">
      <c r="A748" s="24" t="s">
        <v>105</v>
      </c>
      <c r="B748" s="6" t="s">
        <v>64</v>
      </c>
      <c r="C748" s="6" t="s">
        <v>59</v>
      </c>
      <c r="D748" s="6" t="s">
        <v>581</v>
      </c>
      <c r="E748" s="6" t="s">
        <v>111</v>
      </c>
      <c r="F748" s="79">
        <v>7000</v>
      </c>
    </row>
    <row r="749" spans="1:6" ht="25.5">
      <c r="A749" s="23" t="s">
        <v>378</v>
      </c>
      <c r="B749" s="4" t="s">
        <v>64</v>
      </c>
      <c r="C749" s="4" t="s">
        <v>59</v>
      </c>
      <c r="D749" s="4" t="s">
        <v>327</v>
      </c>
      <c r="E749" s="4"/>
      <c r="F749" s="89">
        <f>F750</f>
        <v>13938.01</v>
      </c>
    </row>
    <row r="750" spans="1:6" ht="51">
      <c r="A750" s="24" t="s">
        <v>105</v>
      </c>
      <c r="B750" s="6" t="s">
        <v>64</v>
      </c>
      <c r="C750" s="6" t="s">
        <v>59</v>
      </c>
      <c r="D750" s="6" t="s">
        <v>327</v>
      </c>
      <c r="E750" s="6" t="s">
        <v>111</v>
      </c>
      <c r="F750" s="79">
        <v>13938.01</v>
      </c>
    </row>
    <row r="751" spans="1:6" ht="51">
      <c r="A751" s="16" t="s">
        <v>612</v>
      </c>
      <c r="B751" s="4" t="s">
        <v>64</v>
      </c>
      <c r="C751" s="4" t="s">
        <v>59</v>
      </c>
      <c r="D751" s="4" t="s">
        <v>620</v>
      </c>
      <c r="E751" s="6"/>
      <c r="F751" s="89">
        <f>F752</f>
        <v>13308.25231</v>
      </c>
    </row>
    <row r="752" spans="1:6" ht="51">
      <c r="A752" s="24" t="s">
        <v>105</v>
      </c>
      <c r="B752" s="6" t="s">
        <v>64</v>
      </c>
      <c r="C752" s="6" t="s">
        <v>59</v>
      </c>
      <c r="D752" s="6" t="s">
        <v>620</v>
      </c>
      <c r="E752" s="6" t="s">
        <v>111</v>
      </c>
      <c r="F752" s="79">
        <v>13308.25231</v>
      </c>
    </row>
    <row r="753" spans="1:14" ht="38.25">
      <c r="A753" s="23" t="s">
        <v>597</v>
      </c>
      <c r="B753" s="4" t="s">
        <v>64</v>
      </c>
      <c r="C753" s="4" t="s">
        <v>59</v>
      </c>
      <c r="D753" s="4" t="s">
        <v>598</v>
      </c>
      <c r="E753" s="4"/>
      <c r="F753" s="89">
        <f>F754</f>
        <v>230.34064000000001</v>
      </c>
    </row>
    <row r="754" spans="1:14">
      <c r="A754" s="13" t="s">
        <v>107</v>
      </c>
      <c r="B754" s="6" t="s">
        <v>64</v>
      </c>
      <c r="C754" s="6" t="s">
        <v>59</v>
      </c>
      <c r="D754" s="6" t="s">
        <v>598</v>
      </c>
      <c r="E754" s="6" t="s">
        <v>108</v>
      </c>
      <c r="F754" s="79">
        <v>230.34064000000001</v>
      </c>
    </row>
    <row r="755" spans="1:14" ht="76.5">
      <c r="A755" s="23" t="s">
        <v>599</v>
      </c>
      <c r="B755" s="4" t="s">
        <v>64</v>
      </c>
      <c r="C755" s="4" t="s">
        <v>59</v>
      </c>
      <c r="D755" s="4" t="s">
        <v>600</v>
      </c>
      <c r="E755" s="4"/>
      <c r="F755" s="89">
        <f>F756</f>
        <v>681.94965999999999</v>
      </c>
    </row>
    <row r="756" spans="1:14">
      <c r="A756" s="13" t="s">
        <v>107</v>
      </c>
      <c r="B756" s="6" t="s">
        <v>64</v>
      </c>
      <c r="C756" s="6" t="s">
        <v>59</v>
      </c>
      <c r="D756" s="6" t="s">
        <v>600</v>
      </c>
      <c r="E756" s="6" t="s">
        <v>108</v>
      </c>
      <c r="F756" s="79">
        <v>681.94965999999999</v>
      </c>
    </row>
    <row r="757" spans="1:14">
      <c r="A757" s="22" t="s">
        <v>32</v>
      </c>
      <c r="B757" s="8" t="s">
        <v>64</v>
      </c>
      <c r="C757" s="8" t="s">
        <v>49</v>
      </c>
      <c r="D757" s="8"/>
      <c r="E757" s="8"/>
      <c r="F757" s="50">
        <f>F758+F774</f>
        <v>5984.7103799999995</v>
      </c>
    </row>
    <row r="758" spans="1:14" ht="38.25">
      <c r="A758" s="17" t="s">
        <v>485</v>
      </c>
      <c r="B758" s="10" t="s">
        <v>64</v>
      </c>
      <c r="C758" s="10" t="s">
        <v>49</v>
      </c>
      <c r="D758" s="7" t="s">
        <v>211</v>
      </c>
      <c r="E758" s="10"/>
      <c r="F758" s="51">
        <f>F759</f>
        <v>5929.8741799999998</v>
      </c>
    </row>
    <row r="759" spans="1:14" ht="27">
      <c r="A759" s="30" t="s">
        <v>662</v>
      </c>
      <c r="B759" s="7" t="s">
        <v>64</v>
      </c>
      <c r="C759" s="7" t="s">
        <v>49</v>
      </c>
      <c r="D759" s="7" t="s">
        <v>323</v>
      </c>
      <c r="E759" s="7"/>
      <c r="F759" s="42">
        <f>F760</f>
        <v>5929.8741799999998</v>
      </c>
    </row>
    <row r="760" spans="1:14" ht="38.25">
      <c r="A760" s="29" t="s">
        <v>347</v>
      </c>
      <c r="B760" s="4" t="s">
        <v>64</v>
      </c>
      <c r="C760" s="4" t="s">
        <v>49</v>
      </c>
      <c r="D760" s="4" t="s">
        <v>323</v>
      </c>
      <c r="E760" s="4"/>
      <c r="F760" s="5">
        <f>F761+F764+F770</f>
        <v>5929.8741799999998</v>
      </c>
    </row>
    <row r="761" spans="1:14" ht="25.5">
      <c r="A761" s="23" t="s">
        <v>120</v>
      </c>
      <c r="B761" s="4" t="s">
        <v>64</v>
      </c>
      <c r="C761" s="4" t="s">
        <v>49</v>
      </c>
      <c r="D761" s="4" t="s">
        <v>314</v>
      </c>
      <c r="E761" s="4"/>
      <c r="F761" s="5">
        <f>F762+F763</f>
        <v>884.48179000000005</v>
      </c>
    </row>
    <row r="762" spans="1:14" ht="25.5">
      <c r="A762" s="13" t="s">
        <v>153</v>
      </c>
      <c r="B762" s="6" t="s">
        <v>64</v>
      </c>
      <c r="C762" s="6" t="s">
        <v>49</v>
      </c>
      <c r="D762" s="6" t="s">
        <v>314</v>
      </c>
      <c r="E762" s="6" t="s">
        <v>93</v>
      </c>
      <c r="F762" s="79">
        <v>687.68178999999998</v>
      </c>
    </row>
    <row r="763" spans="1:14" ht="38.25">
      <c r="A763" s="13" t="s">
        <v>154</v>
      </c>
      <c r="B763" s="6" t="s">
        <v>64</v>
      </c>
      <c r="C763" s="6" t="s">
        <v>49</v>
      </c>
      <c r="D763" s="6" t="s">
        <v>314</v>
      </c>
      <c r="E763" s="6" t="s">
        <v>147</v>
      </c>
      <c r="F763" s="79">
        <v>196.8</v>
      </c>
    </row>
    <row r="764" spans="1:14" ht="25.5">
      <c r="A764" s="28" t="s">
        <v>31</v>
      </c>
      <c r="B764" s="4" t="s">
        <v>64</v>
      </c>
      <c r="C764" s="4" t="s">
        <v>49</v>
      </c>
      <c r="D764" s="4" t="s">
        <v>315</v>
      </c>
      <c r="E764" s="4"/>
      <c r="F764" s="89">
        <f>SUM(F765:F769)</f>
        <v>3120.1438699999999</v>
      </c>
    </row>
    <row r="765" spans="1:14">
      <c r="A765" s="36" t="s">
        <v>252</v>
      </c>
      <c r="B765" s="6" t="s">
        <v>64</v>
      </c>
      <c r="C765" s="6" t="s">
        <v>49</v>
      </c>
      <c r="D765" s="6" t="s">
        <v>315</v>
      </c>
      <c r="E765" s="6" t="s">
        <v>124</v>
      </c>
      <c r="F765" s="79">
        <v>1967.6381200000001</v>
      </c>
    </row>
    <row r="766" spans="1:14" ht="38.25">
      <c r="A766" s="13" t="s">
        <v>254</v>
      </c>
      <c r="B766" s="6" t="s">
        <v>64</v>
      </c>
      <c r="C766" s="6" t="s">
        <v>49</v>
      </c>
      <c r="D766" s="6" t="s">
        <v>315</v>
      </c>
      <c r="E766" s="6" t="s">
        <v>174</v>
      </c>
      <c r="F766" s="79">
        <v>632.33857</v>
      </c>
      <c r="J766" s="120"/>
      <c r="K766" s="121"/>
      <c r="L766" s="121"/>
      <c r="M766" s="121"/>
      <c r="N766" s="121"/>
    </row>
    <row r="767" spans="1:14" ht="25.5">
      <c r="A767" s="13" t="s">
        <v>94</v>
      </c>
      <c r="B767" s="6" t="s">
        <v>64</v>
      </c>
      <c r="C767" s="6" t="s">
        <v>49</v>
      </c>
      <c r="D767" s="6" t="s">
        <v>315</v>
      </c>
      <c r="E767" s="6" t="s">
        <v>95</v>
      </c>
      <c r="F767" s="79">
        <v>89.263999999999996</v>
      </c>
      <c r="J767" s="122"/>
      <c r="K767" s="121"/>
      <c r="L767" s="121"/>
      <c r="M767" s="123"/>
      <c r="N767" s="123"/>
    </row>
    <row r="768" spans="1:14" ht="25.5">
      <c r="A768" s="13" t="s">
        <v>122</v>
      </c>
      <c r="B768" s="6" t="s">
        <v>64</v>
      </c>
      <c r="C768" s="6" t="s">
        <v>49</v>
      </c>
      <c r="D768" s="6" t="s">
        <v>315</v>
      </c>
      <c r="E768" s="6" t="s">
        <v>97</v>
      </c>
      <c r="F768" s="79">
        <v>427.62</v>
      </c>
      <c r="J768" s="124"/>
      <c r="K768" s="121"/>
      <c r="L768" s="121"/>
      <c r="M768" s="123"/>
      <c r="N768" s="123"/>
    </row>
    <row r="769" spans="1:14">
      <c r="A769" s="13" t="s">
        <v>399</v>
      </c>
      <c r="B769" s="6" t="s">
        <v>64</v>
      </c>
      <c r="C769" s="6" t="s">
        <v>49</v>
      </c>
      <c r="D769" s="6" t="s">
        <v>315</v>
      </c>
      <c r="E769" s="6" t="s">
        <v>397</v>
      </c>
      <c r="F769" s="79">
        <v>3.2831800000000002</v>
      </c>
      <c r="J769" s="124"/>
      <c r="K769" s="121"/>
      <c r="L769" s="121"/>
      <c r="M769" s="123"/>
      <c r="N769" s="123"/>
    </row>
    <row r="770" spans="1:14" ht="51">
      <c r="A770" s="16" t="s">
        <v>612</v>
      </c>
      <c r="B770" s="4" t="s">
        <v>64</v>
      </c>
      <c r="C770" s="4" t="s">
        <v>49</v>
      </c>
      <c r="D770" s="4" t="s">
        <v>621</v>
      </c>
      <c r="E770" s="4"/>
      <c r="F770" s="89">
        <f>F771+F772+F773</f>
        <v>1925.2485200000001</v>
      </c>
      <c r="J770" s="124"/>
      <c r="K770" s="121"/>
      <c r="L770" s="121"/>
      <c r="M770" s="123"/>
      <c r="N770" s="123"/>
    </row>
    <row r="771" spans="1:14">
      <c r="A771" s="36" t="s">
        <v>252</v>
      </c>
      <c r="B771" s="6" t="s">
        <v>64</v>
      </c>
      <c r="C771" s="6" t="s">
        <v>49</v>
      </c>
      <c r="D771" s="6" t="s">
        <v>621</v>
      </c>
      <c r="E771" s="6" t="s">
        <v>124</v>
      </c>
      <c r="F771" s="79">
        <v>1477.4409900000001</v>
      </c>
      <c r="J771" s="124"/>
      <c r="K771" s="121"/>
      <c r="L771" s="121"/>
      <c r="M771" s="123"/>
      <c r="N771" s="123"/>
    </row>
    <row r="772" spans="1:14" ht="38.25">
      <c r="A772" s="13" t="s">
        <v>254</v>
      </c>
      <c r="B772" s="6" t="s">
        <v>64</v>
      </c>
      <c r="C772" s="6" t="s">
        <v>49</v>
      </c>
      <c r="D772" s="6" t="s">
        <v>621</v>
      </c>
      <c r="E772" s="6" t="s">
        <v>174</v>
      </c>
      <c r="F772" s="79">
        <v>377.80752999999999</v>
      </c>
      <c r="J772" s="124"/>
      <c r="K772" s="121"/>
      <c r="L772" s="121"/>
      <c r="M772" s="123"/>
      <c r="N772" s="123"/>
    </row>
    <row r="773" spans="1:14" ht="38.25">
      <c r="A773" s="13" t="s">
        <v>154</v>
      </c>
      <c r="B773" s="6" t="s">
        <v>64</v>
      </c>
      <c r="C773" s="6" t="s">
        <v>49</v>
      </c>
      <c r="D773" s="6" t="s">
        <v>621</v>
      </c>
      <c r="E773" s="6" t="s">
        <v>147</v>
      </c>
      <c r="F773" s="79">
        <v>70</v>
      </c>
      <c r="J773" s="124"/>
      <c r="K773" s="121"/>
      <c r="L773" s="121"/>
      <c r="M773" s="123"/>
      <c r="N773" s="123"/>
    </row>
    <row r="774" spans="1:14">
      <c r="A774" s="38" t="s">
        <v>134</v>
      </c>
      <c r="B774" s="10" t="s">
        <v>64</v>
      </c>
      <c r="C774" s="10" t="s">
        <v>49</v>
      </c>
      <c r="D774" s="10" t="s">
        <v>155</v>
      </c>
      <c r="E774" s="10"/>
      <c r="F774" s="51">
        <f>F775</f>
        <v>54.836200000000005</v>
      </c>
    </row>
    <row r="775" spans="1:14" ht="25.5">
      <c r="A775" s="27" t="s">
        <v>622</v>
      </c>
      <c r="B775" s="4" t="s">
        <v>64</v>
      </c>
      <c r="C775" s="4" t="s">
        <v>49</v>
      </c>
      <c r="D775" s="4" t="s">
        <v>623</v>
      </c>
      <c r="E775" s="4"/>
      <c r="F775" s="5">
        <f>SUM(F776:F777)</f>
        <v>54.836200000000005</v>
      </c>
    </row>
    <row r="776" spans="1:14" ht="25.5">
      <c r="A776" s="36" t="s">
        <v>153</v>
      </c>
      <c r="B776" s="6" t="s">
        <v>64</v>
      </c>
      <c r="C776" s="6" t="s">
        <v>49</v>
      </c>
      <c r="D776" s="6" t="s">
        <v>623</v>
      </c>
      <c r="E776" s="6" t="s">
        <v>93</v>
      </c>
      <c r="F776" s="79">
        <v>42.116900000000001</v>
      </c>
    </row>
    <row r="777" spans="1:14" ht="38.25">
      <c r="A777" s="13" t="s">
        <v>154</v>
      </c>
      <c r="B777" s="6" t="s">
        <v>64</v>
      </c>
      <c r="C777" s="6" t="s">
        <v>49</v>
      </c>
      <c r="D777" s="6" t="s">
        <v>623</v>
      </c>
      <c r="E777" s="6" t="s">
        <v>147</v>
      </c>
      <c r="F777" s="79">
        <v>12.7193</v>
      </c>
    </row>
    <row r="778" spans="1:14" s="57" customFormat="1" ht="25.5">
      <c r="A778" s="108" t="s">
        <v>468</v>
      </c>
      <c r="B778" s="9" t="s">
        <v>79</v>
      </c>
      <c r="C778" s="9"/>
      <c r="D778" s="9"/>
      <c r="E778" s="9"/>
      <c r="F778" s="49">
        <f>F779</f>
        <v>6.9816700000000003</v>
      </c>
      <c r="J778" s="124"/>
      <c r="K778" s="121"/>
      <c r="L778" s="121"/>
      <c r="M778" s="123"/>
      <c r="N778" s="123"/>
    </row>
    <row r="779" spans="1:14" s="57" customFormat="1" ht="25.5">
      <c r="A779" s="109" t="s">
        <v>469</v>
      </c>
      <c r="B779" s="8" t="s">
        <v>79</v>
      </c>
      <c r="C779" s="8" t="s">
        <v>45</v>
      </c>
      <c r="D779" s="8"/>
      <c r="E779" s="8"/>
      <c r="F779" s="50">
        <f>F780</f>
        <v>6.9816700000000003</v>
      </c>
    </row>
    <row r="780" spans="1:14" ht="38.25">
      <c r="A780" s="38" t="s">
        <v>643</v>
      </c>
      <c r="B780" s="10" t="s">
        <v>79</v>
      </c>
      <c r="C780" s="10" t="s">
        <v>45</v>
      </c>
      <c r="D780" s="10" t="s">
        <v>149</v>
      </c>
      <c r="E780" s="10"/>
      <c r="F780" s="51">
        <f>F781</f>
        <v>6.9816700000000003</v>
      </c>
    </row>
    <row r="781" spans="1:14" ht="13.5">
      <c r="A781" s="62" t="s">
        <v>470</v>
      </c>
      <c r="B781" s="7" t="s">
        <v>79</v>
      </c>
      <c r="C781" s="7" t="s">
        <v>45</v>
      </c>
      <c r="D781" s="7" t="s">
        <v>471</v>
      </c>
      <c r="E781" s="7"/>
      <c r="F781" s="42">
        <f>F782</f>
        <v>6.9816700000000003</v>
      </c>
    </row>
    <row r="782" spans="1:14" s="57" customFormat="1" ht="25.5">
      <c r="A782" s="16" t="s">
        <v>472</v>
      </c>
      <c r="B782" s="4" t="s">
        <v>79</v>
      </c>
      <c r="C782" s="4" t="s">
        <v>45</v>
      </c>
      <c r="D782" s="4" t="s">
        <v>473</v>
      </c>
      <c r="E782" s="4"/>
      <c r="F782" s="5">
        <f>F783</f>
        <v>6.9816700000000003</v>
      </c>
    </row>
    <row r="783" spans="1:14" s="57" customFormat="1">
      <c r="A783" s="16" t="s">
        <v>474</v>
      </c>
      <c r="B783" s="4" t="s">
        <v>79</v>
      </c>
      <c r="C783" s="4" t="s">
        <v>45</v>
      </c>
      <c r="D783" s="4" t="s">
        <v>475</v>
      </c>
      <c r="E783" s="4"/>
      <c r="F783" s="5">
        <f>SUM(F784)</f>
        <v>6.9816700000000003</v>
      </c>
    </row>
    <row r="784" spans="1:14" s="57" customFormat="1">
      <c r="A784" s="107" t="s">
        <v>476</v>
      </c>
      <c r="B784" s="6" t="s">
        <v>79</v>
      </c>
      <c r="C784" s="6" t="s">
        <v>45</v>
      </c>
      <c r="D784" s="6" t="s">
        <v>475</v>
      </c>
      <c r="E784" s="6" t="s">
        <v>477</v>
      </c>
      <c r="F784" s="19">
        <v>6.9816700000000003</v>
      </c>
    </row>
    <row r="785" spans="1:6" s="57" customFormat="1" ht="38.25">
      <c r="A785" s="20" t="s">
        <v>113</v>
      </c>
      <c r="B785" s="9" t="s">
        <v>66</v>
      </c>
      <c r="C785" s="9"/>
      <c r="D785" s="9"/>
      <c r="E785" s="9"/>
      <c r="F785" s="49">
        <f>F786+F794</f>
        <v>81269.225699999995</v>
      </c>
    </row>
    <row r="786" spans="1:6" s="57" customFormat="1" ht="38.25">
      <c r="A786" s="22" t="s">
        <v>84</v>
      </c>
      <c r="B786" s="8" t="s">
        <v>66</v>
      </c>
      <c r="C786" s="8" t="s">
        <v>45</v>
      </c>
      <c r="D786" s="8"/>
      <c r="E786" s="8"/>
      <c r="F786" s="50">
        <f>F787</f>
        <v>23512.799999999999</v>
      </c>
    </row>
    <row r="787" spans="1:6" ht="38.25">
      <c r="A787" s="38" t="s">
        <v>643</v>
      </c>
      <c r="B787" s="10" t="s">
        <v>66</v>
      </c>
      <c r="C787" s="10" t="s">
        <v>45</v>
      </c>
      <c r="D787" s="10" t="s">
        <v>149</v>
      </c>
      <c r="E787" s="10"/>
      <c r="F787" s="51">
        <f>F788</f>
        <v>23512.799999999999</v>
      </c>
    </row>
    <row r="788" spans="1:6" ht="27">
      <c r="A788" s="30" t="s">
        <v>333</v>
      </c>
      <c r="B788" s="7" t="s">
        <v>66</v>
      </c>
      <c r="C788" s="7" t="s">
        <v>45</v>
      </c>
      <c r="D788" s="7" t="s">
        <v>157</v>
      </c>
      <c r="E788" s="7"/>
      <c r="F788" s="42">
        <f>F789</f>
        <v>23512.799999999999</v>
      </c>
    </row>
    <row r="789" spans="1:6" s="57" customFormat="1" ht="25.5">
      <c r="A789" s="15" t="s">
        <v>158</v>
      </c>
      <c r="B789" s="4" t="s">
        <v>66</v>
      </c>
      <c r="C789" s="4" t="s">
        <v>45</v>
      </c>
      <c r="D789" s="4" t="s">
        <v>159</v>
      </c>
      <c r="E789" s="4"/>
      <c r="F789" s="5">
        <f>F790+F792</f>
        <v>23512.799999999999</v>
      </c>
    </row>
    <row r="790" spans="1:6" s="57" customFormat="1" ht="25.5">
      <c r="A790" s="15" t="s">
        <v>69</v>
      </c>
      <c r="B790" s="4" t="s">
        <v>66</v>
      </c>
      <c r="C790" s="4" t="s">
        <v>45</v>
      </c>
      <c r="D790" s="4" t="s">
        <v>165</v>
      </c>
      <c r="E790" s="4"/>
      <c r="F790" s="5">
        <f>SUM(F791)</f>
        <v>23391.200000000001</v>
      </c>
    </row>
    <row r="791" spans="1:6" s="57" customFormat="1">
      <c r="A791" s="18" t="s">
        <v>127</v>
      </c>
      <c r="B791" s="6" t="s">
        <v>66</v>
      </c>
      <c r="C791" s="6" t="s">
        <v>45</v>
      </c>
      <c r="D791" s="6" t="s">
        <v>165</v>
      </c>
      <c r="E791" s="6" t="s">
        <v>114</v>
      </c>
      <c r="F791" s="19">
        <v>23391.200000000001</v>
      </c>
    </row>
    <row r="792" spans="1:6" s="57" customFormat="1" ht="25.5">
      <c r="A792" s="27" t="s">
        <v>126</v>
      </c>
      <c r="B792" s="4" t="s">
        <v>66</v>
      </c>
      <c r="C792" s="4" t="s">
        <v>45</v>
      </c>
      <c r="D792" s="4" t="s">
        <v>160</v>
      </c>
      <c r="E792" s="4"/>
      <c r="F792" s="5">
        <f>SUM(F793)</f>
        <v>121.6</v>
      </c>
    </row>
    <row r="793" spans="1:6" s="57" customFormat="1">
      <c r="A793" s="18" t="s">
        <v>127</v>
      </c>
      <c r="B793" s="6" t="s">
        <v>66</v>
      </c>
      <c r="C793" s="6" t="s">
        <v>45</v>
      </c>
      <c r="D793" s="6" t="s">
        <v>160</v>
      </c>
      <c r="E793" s="6" t="s">
        <v>114</v>
      </c>
      <c r="F793" s="79">
        <v>121.6</v>
      </c>
    </row>
    <row r="794" spans="1:6" s="57" customFormat="1">
      <c r="A794" s="22" t="s">
        <v>582</v>
      </c>
      <c r="B794" s="8" t="s">
        <v>66</v>
      </c>
      <c r="C794" s="8" t="s">
        <v>59</v>
      </c>
      <c r="D794" s="8"/>
      <c r="E794" s="8"/>
      <c r="F794" s="50">
        <f>F795+F810+F806+F802</f>
        <v>57756.4257</v>
      </c>
    </row>
    <row r="795" spans="1:6" s="57" customFormat="1" ht="38.25">
      <c r="A795" s="38" t="s">
        <v>643</v>
      </c>
      <c r="B795" s="10" t="s">
        <v>66</v>
      </c>
      <c r="C795" s="10" t="s">
        <v>59</v>
      </c>
      <c r="D795" s="10" t="s">
        <v>149</v>
      </c>
      <c r="E795" s="18"/>
      <c r="F795" s="99">
        <f>F796</f>
        <v>45284.13121</v>
      </c>
    </row>
    <row r="796" spans="1:6" s="57" customFormat="1" ht="27">
      <c r="A796" s="30" t="s">
        <v>333</v>
      </c>
      <c r="B796" s="7" t="s">
        <v>66</v>
      </c>
      <c r="C796" s="7" t="s">
        <v>59</v>
      </c>
      <c r="D796" s="7" t="s">
        <v>157</v>
      </c>
      <c r="E796" s="18"/>
      <c r="F796" s="99">
        <f>F797</f>
        <v>45284.13121</v>
      </c>
    </row>
    <row r="797" spans="1:6" s="57" customFormat="1" ht="25.5">
      <c r="A797" s="15" t="s">
        <v>158</v>
      </c>
      <c r="B797" s="4" t="s">
        <v>66</v>
      </c>
      <c r="C797" s="4" t="s">
        <v>59</v>
      </c>
      <c r="D797" s="4" t="s">
        <v>159</v>
      </c>
      <c r="E797" s="18"/>
      <c r="F797" s="89">
        <f>F798+F800</f>
        <v>45284.13121</v>
      </c>
    </row>
    <row r="798" spans="1:6" s="57" customFormat="1" ht="25.5">
      <c r="A798" s="15" t="s">
        <v>583</v>
      </c>
      <c r="B798" s="4" t="s">
        <v>66</v>
      </c>
      <c r="C798" s="4" t="s">
        <v>59</v>
      </c>
      <c r="D798" s="4" t="s">
        <v>584</v>
      </c>
      <c r="E798" s="4"/>
      <c r="F798" s="89">
        <f>F799</f>
        <v>42084.13121</v>
      </c>
    </row>
    <row r="799" spans="1:6" s="57" customFormat="1">
      <c r="A799" s="18" t="s">
        <v>146</v>
      </c>
      <c r="B799" s="6" t="s">
        <v>66</v>
      </c>
      <c r="C799" s="6" t="s">
        <v>59</v>
      </c>
      <c r="D799" s="6" t="s">
        <v>584</v>
      </c>
      <c r="E799" s="6" t="s">
        <v>101</v>
      </c>
      <c r="F799" s="79">
        <v>42084.13121</v>
      </c>
    </row>
    <row r="800" spans="1:6" s="57" customFormat="1" ht="51">
      <c r="A800" s="16" t="s">
        <v>612</v>
      </c>
      <c r="B800" s="4" t="s">
        <v>66</v>
      </c>
      <c r="C800" s="4" t="s">
        <v>59</v>
      </c>
      <c r="D800" s="4" t="s">
        <v>640</v>
      </c>
      <c r="E800" s="4"/>
      <c r="F800" s="89">
        <f>F801</f>
        <v>3200</v>
      </c>
    </row>
    <row r="801" spans="1:6" s="57" customFormat="1">
      <c r="A801" s="18" t="s">
        <v>146</v>
      </c>
      <c r="B801" s="6" t="s">
        <v>66</v>
      </c>
      <c r="C801" s="6" t="s">
        <v>59</v>
      </c>
      <c r="D801" s="6" t="s">
        <v>640</v>
      </c>
      <c r="E801" s="6" t="s">
        <v>101</v>
      </c>
      <c r="F801" s="79">
        <v>3200</v>
      </c>
    </row>
    <row r="802" spans="1:6" s="98" customFormat="1" ht="25.5">
      <c r="A802" s="118" t="s">
        <v>674</v>
      </c>
      <c r="B802" s="87" t="s">
        <v>66</v>
      </c>
      <c r="C802" s="87" t="s">
        <v>59</v>
      </c>
      <c r="D802" s="87" t="s">
        <v>324</v>
      </c>
      <c r="E802" s="84"/>
      <c r="F802" s="99">
        <f>F803</f>
        <v>7445</v>
      </c>
    </row>
    <row r="803" spans="1:6" s="98" customFormat="1" ht="25.5">
      <c r="A803" s="119" t="s">
        <v>608</v>
      </c>
      <c r="B803" s="85" t="s">
        <v>66</v>
      </c>
      <c r="C803" s="85" t="s">
        <v>59</v>
      </c>
      <c r="D803" s="85" t="s">
        <v>325</v>
      </c>
      <c r="E803" s="85"/>
      <c r="F803" s="89">
        <f>F804</f>
        <v>7445</v>
      </c>
    </row>
    <row r="804" spans="1:6" ht="38.25">
      <c r="A804" s="119" t="s">
        <v>609</v>
      </c>
      <c r="B804" s="85" t="s">
        <v>66</v>
      </c>
      <c r="C804" s="85" t="s">
        <v>59</v>
      </c>
      <c r="D804" s="85" t="s">
        <v>610</v>
      </c>
      <c r="E804" s="85"/>
      <c r="F804" s="89">
        <f>F805</f>
        <v>7445</v>
      </c>
    </row>
    <row r="805" spans="1:6">
      <c r="A805" s="86" t="s">
        <v>146</v>
      </c>
      <c r="B805" s="83" t="s">
        <v>66</v>
      </c>
      <c r="C805" s="83" t="s">
        <v>59</v>
      </c>
      <c r="D805" s="83" t="s">
        <v>610</v>
      </c>
      <c r="E805" s="83" t="s">
        <v>101</v>
      </c>
      <c r="F805" s="79">
        <v>7445</v>
      </c>
    </row>
    <row r="806" spans="1:6" s="98" customFormat="1" ht="38.25">
      <c r="A806" s="37" t="s">
        <v>441</v>
      </c>
      <c r="B806" s="84" t="s">
        <v>66</v>
      </c>
      <c r="C806" s="84" t="s">
        <v>59</v>
      </c>
      <c r="D806" s="84" t="s">
        <v>442</v>
      </c>
      <c r="E806" s="84"/>
      <c r="F806" s="99">
        <f>F807</f>
        <v>2456.9362900000001</v>
      </c>
    </row>
    <row r="807" spans="1:6" s="98" customFormat="1" ht="38.25">
      <c r="A807" s="16" t="s">
        <v>443</v>
      </c>
      <c r="B807" s="85" t="s">
        <v>66</v>
      </c>
      <c r="C807" s="85" t="s">
        <v>59</v>
      </c>
      <c r="D807" s="85" t="s">
        <v>586</v>
      </c>
      <c r="E807" s="85"/>
      <c r="F807" s="89">
        <f>F808</f>
        <v>2456.9362900000001</v>
      </c>
    </row>
    <row r="808" spans="1:6" ht="63.75">
      <c r="A808" s="29" t="s">
        <v>145</v>
      </c>
      <c r="B808" s="4" t="s">
        <v>66</v>
      </c>
      <c r="C808" s="4" t="s">
        <v>59</v>
      </c>
      <c r="D808" s="4" t="s">
        <v>587</v>
      </c>
      <c r="E808" s="4"/>
      <c r="F808" s="89">
        <f>F809</f>
        <v>2456.9362900000001</v>
      </c>
    </row>
    <row r="809" spans="1:6">
      <c r="A809" s="34" t="s">
        <v>146</v>
      </c>
      <c r="B809" s="6" t="s">
        <v>66</v>
      </c>
      <c r="C809" s="6" t="s">
        <v>59</v>
      </c>
      <c r="D809" s="6" t="s">
        <v>587</v>
      </c>
      <c r="E809" s="6" t="s">
        <v>101</v>
      </c>
      <c r="F809" s="79">
        <v>2456.9362900000001</v>
      </c>
    </row>
    <row r="810" spans="1:6" s="57" customFormat="1">
      <c r="A810" s="33" t="s">
        <v>134</v>
      </c>
      <c r="B810" s="116" t="s">
        <v>66</v>
      </c>
      <c r="C810" s="116" t="s">
        <v>59</v>
      </c>
      <c r="D810" s="10" t="s">
        <v>155</v>
      </c>
      <c r="E810" s="116"/>
      <c r="F810" s="99">
        <f>F813+F811</f>
        <v>2570.3582000000001</v>
      </c>
    </row>
    <row r="811" spans="1:6" ht="25.5">
      <c r="A811" s="27" t="s">
        <v>622</v>
      </c>
      <c r="B811" s="4" t="s">
        <v>66</v>
      </c>
      <c r="C811" s="4" t="s">
        <v>59</v>
      </c>
      <c r="D811" s="4" t="s">
        <v>623</v>
      </c>
      <c r="E811" s="4"/>
      <c r="F811" s="5">
        <f>F812</f>
        <v>140.61600000000001</v>
      </c>
    </row>
    <row r="812" spans="1:6">
      <c r="A812" s="34" t="s">
        <v>146</v>
      </c>
      <c r="B812" s="6" t="s">
        <v>66</v>
      </c>
      <c r="C812" s="6" t="s">
        <v>59</v>
      </c>
      <c r="D812" s="6" t="s">
        <v>623</v>
      </c>
      <c r="E812" s="6" t="s">
        <v>101</v>
      </c>
      <c r="F812" s="79">
        <v>140.61600000000001</v>
      </c>
    </row>
    <row r="813" spans="1:6" s="57" customFormat="1" ht="63.75">
      <c r="A813" s="28" t="s">
        <v>585</v>
      </c>
      <c r="B813" s="4" t="s">
        <v>66</v>
      </c>
      <c r="C813" s="4" t="s">
        <v>59</v>
      </c>
      <c r="D813" s="4" t="s">
        <v>576</v>
      </c>
      <c r="E813" s="4"/>
      <c r="F813" s="89">
        <f>F814</f>
        <v>2429.7422000000001</v>
      </c>
    </row>
    <row r="814" spans="1:6">
      <c r="A814" s="34" t="s">
        <v>146</v>
      </c>
      <c r="B814" s="6" t="s">
        <v>66</v>
      </c>
      <c r="C814" s="6" t="s">
        <v>59</v>
      </c>
      <c r="D814" s="6" t="s">
        <v>576</v>
      </c>
      <c r="E814" s="6" t="s">
        <v>101</v>
      </c>
      <c r="F814" s="79">
        <v>2429.7422000000001</v>
      </c>
    </row>
    <row r="815" spans="1:6">
      <c r="A815" s="47" t="s">
        <v>62</v>
      </c>
      <c r="B815" s="55"/>
      <c r="C815" s="55"/>
      <c r="D815" s="55"/>
      <c r="E815" s="55"/>
      <c r="F815" s="48">
        <f>F18+F223+F233+F352+F406+F577+F673+F716+F785+F778+F401</f>
        <v>2544220.5619699997</v>
      </c>
    </row>
    <row r="817" spans="4:9">
      <c r="E817" s="92"/>
      <c r="F817" s="92"/>
    </row>
    <row r="818" spans="4:9">
      <c r="E818" s="12"/>
      <c r="F818" s="75">
        <v>2544220.5619700002</v>
      </c>
    </row>
    <row r="819" spans="4:9">
      <c r="E819" s="12"/>
      <c r="F819" s="75"/>
    </row>
    <row r="820" spans="4:9">
      <c r="E820" s="92"/>
      <c r="F820" s="75">
        <f>F815-F818</f>
        <v>0</v>
      </c>
      <c r="I820" s="126"/>
    </row>
    <row r="821" spans="4:9">
      <c r="D821" s="12"/>
      <c r="E821" s="12"/>
      <c r="F821" s="75"/>
    </row>
    <row r="822" spans="4:9">
      <c r="F822" s="95"/>
    </row>
    <row r="823" spans="4:9">
      <c r="F823" s="12"/>
    </row>
    <row r="824" spans="4:9">
      <c r="F824" s="12"/>
    </row>
    <row r="825" spans="4:9">
      <c r="F825" s="12"/>
    </row>
    <row r="826" spans="4:9">
      <c r="F826" s="12"/>
    </row>
    <row r="827" spans="4:9">
      <c r="F827" s="103"/>
    </row>
    <row r="828" spans="4:9">
      <c r="F828" s="12"/>
    </row>
  </sheetData>
  <autoFilter ref="A17:F822"/>
  <customSheetViews>
    <customSheetView guid="{629918FE-B1DF-464A-BF50-03D18729BC02}" showPageBreaks="1" printArea="1" showAutoFilter="1" view="pageBreakPreview" topLeftCell="A136">
      <selection activeCell="A149" sqref="A149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1"/>
      <headerFooter alignWithMargins="0"/>
      <autoFilter ref="A17:F823"/>
    </customSheetView>
    <customSheetView guid="{519080D0-14D4-455C-B695-47327DBB8058}" showPageBreaks="1" printArea="1" showAutoFilter="1" view="pageBreakPreview" topLeftCell="A652">
      <selection activeCell="F671" sqref="F671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2"/>
      <headerFooter alignWithMargins="0"/>
      <autoFilter ref="A17:F820"/>
    </customSheetView>
    <customSheetView guid="{2DDB525D-A756-4AF2-961D-1A48B45E104D}" showPageBreaks="1" printArea="1" showAutoFilter="1" view="pageBreakPreview">
      <selection sqref="A1:XFD523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3"/>
      <headerFooter alignWithMargins="0"/>
      <autoFilter ref="A17:F530"/>
    </customSheetView>
    <customSheetView guid="{46268BFF-7767-41AD-8DD2-9220C9E060B5}" showPageBreaks="1" printArea="1" showAutoFilter="1" view="pageBreakPreview" topLeftCell="A738">
      <selection activeCell="H757" sqref="H757"/>
      <pageMargins left="0.39370078740157483" right="0.19685039370078741" top="0.19685039370078741" bottom="0.19685039370078741" header="0.11811023622047245" footer="0.11811023622047245"/>
      <pageSetup paperSize="9" scale="84" fitToHeight="19" orientation="portrait" r:id="rId4"/>
      <headerFooter alignWithMargins="0"/>
      <autoFilter ref="A17:F759"/>
    </customSheetView>
  </customSheetViews>
  <mergeCells count="5">
    <mergeCell ref="E10:F10"/>
    <mergeCell ref="A14:F14"/>
    <mergeCell ref="F16:F17"/>
    <mergeCell ref="B16:E16"/>
    <mergeCell ref="A16:A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84" fitToHeight="19" orientation="portrait" r:id="rId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функцион.структура</vt:lpstr>
      <vt:lpstr>функцион.структура!Область_печати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2024-10-30T05:09:05Z</cp:lastPrinted>
  <dcterms:created xsi:type="dcterms:W3CDTF">2004-12-22T00:45:04Z</dcterms:created>
  <dcterms:modified xsi:type="dcterms:W3CDTF">2025-01-10T06:09:26Z</dcterms:modified>
</cp:coreProperties>
</file>