
<file path=[Content_Types].xml><?xml version="1.0" encoding="utf-8"?>
<Types xmlns="http://schemas.openxmlformats.org/package/2006/content-types">
  <Override PartName="/xl/revisions/revisionLog118.xml" ContentType="application/vnd.openxmlformats-officedocument.spreadsheetml.revisionLog+xml"/>
  <Override PartName="/xl/revisions/revisionLog315.xml" ContentType="application/vnd.openxmlformats-officedocument.spreadsheetml.revisionLog+xml"/>
  <Override PartName="/xl/revisions/revisionLog165.xml" ContentType="application/vnd.openxmlformats-officedocument.spreadsheetml.revisionLog+xml"/>
  <Override PartName="/xl/styles.xml" ContentType="application/vnd.openxmlformats-officedocument.spreadsheetml.styles+xml"/>
  <Override PartName="/xl/revisions/revisionLog288.xml" ContentType="application/vnd.openxmlformats-officedocument.spreadsheetml.revisionLog+xml"/>
  <Override PartName="/xl/revisions/revisionLog96.xml" ContentType="application/vnd.openxmlformats-officedocument.spreadsheetml.revisionLog+xml"/>
  <Override PartName="/xl/revisions/revisionLog299.xml" ContentType="application/vnd.openxmlformats-officedocument.spreadsheetml.revisionLog+xml"/>
  <Override PartName="/xl/revisions/revisionLog154.xml" ContentType="application/vnd.openxmlformats-officedocument.spreadsheetml.revisionLog+xml"/>
  <Override PartName="/xl/revisions/revisionLog49.xml" ContentType="application/vnd.openxmlformats-officedocument.spreadsheetml.revisionLog+xml"/>
  <Override PartName="/xl/revisions/revisionLog107.xml" ContentType="application/vnd.openxmlformats-officedocument.spreadsheetml.revisionLog+xml"/>
  <Override PartName="/xl/revisions/revisionLog304.xml" ContentType="application/vnd.openxmlformats-officedocument.spreadsheetml.revisionLog+xml"/>
  <Override PartName="/xl/revisions/revisionLog190.xml" ContentType="application/vnd.openxmlformats-officedocument.spreadsheetml.revisionLog+xml"/>
  <Override PartName="/xl/revisions/revisionLog277.xml" ContentType="application/vnd.openxmlformats-officedocument.spreadsheetml.revisionLog+xml"/>
  <Override PartName="/xl/revisions/revisionLog85.xml" ContentType="application/vnd.openxmlformats-officedocument.spreadsheetml.revisionLog+xml"/>
  <Override PartName="/xl/revisions/revisionLog143.xml" ContentType="application/vnd.openxmlformats-officedocument.spreadsheetml.revisionLog+xml"/>
  <Override PartName="/xl/revisions/revisionLog38.xml" ContentType="application/vnd.openxmlformats-officedocument.spreadsheetml.revisionLog+xml"/>
  <Default Extension="xml" ContentType="application/xml"/>
  <Override PartName="/xl/revisions/revisionLog16.xml" ContentType="application/vnd.openxmlformats-officedocument.spreadsheetml.revisionLog+xml"/>
  <Override PartName="/xl/revisions/revisionLog74.xml" ContentType="application/vnd.openxmlformats-officedocument.spreadsheetml.revisionLog+xml"/>
  <Override PartName="/xl/revisions/revisionLog63.xml" ContentType="application/vnd.openxmlformats-officedocument.spreadsheetml.revisionLog+xml"/>
  <Override PartName="/xl/revisions/revisionLog132.xml" ContentType="application/vnd.openxmlformats-officedocument.spreadsheetml.revisionLog+xml"/>
  <Override PartName="/xl/revisions/revisionLog266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219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244.xml" ContentType="application/vnd.openxmlformats-officedocument.spreadsheetml.revisionLog+xml"/>
  <Override PartName="/xl/revisions/revisionLog255.xml" ContentType="application/vnd.openxmlformats-officedocument.spreadsheetml.revisionLog+xml"/>
  <Override PartName="/xl/revisions/revisionLog52.xml" ContentType="application/vnd.openxmlformats-officedocument.spreadsheetml.revisionLog+xml"/>
  <Override PartName="/xl/revisions/revisionLog291.xml" ContentType="application/vnd.openxmlformats-officedocument.spreadsheetml.revisionLog+xml"/>
  <Override PartName="/xl/revisions/revisionLog110.xml" ContentType="application/vnd.openxmlformats-officedocument.spreadsheetml.revisionLog+xml"/>
  <Override PartName="/xl/revisions/revisionLog208.xml" ContentType="application/vnd.openxmlformats-officedocument.spreadsheetml.revisionLog+xml"/>
  <Override PartName="/xl/revisions/revisionLog41.xml" ContentType="application/vnd.openxmlformats-officedocument.spreadsheetml.revisionLog+xml"/>
  <Override PartName="/xl/revisions/revisionLog233.xml" ContentType="application/vnd.openxmlformats-officedocument.spreadsheetml.revisionLog+xml"/>
  <Override PartName="/xl/revisions/revisionLog280.xml" ContentType="application/vnd.openxmlformats-officedocument.spreadsheetml.revisionLog+xml"/>
  <Override PartName="/xl/revisions/revisionLog222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309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1341.xml" ContentType="application/vnd.openxmlformats-officedocument.spreadsheetml.revisionLog+xml"/>
  <Override PartName="/xl/revisions/revisionLog159.xml" ContentType="application/vnd.openxmlformats-officedocument.spreadsheetml.revisionLog+xml"/>
  <Override PartName="/xl/revisions/revisionLog211.xml" ContentType="application/vnd.openxmlformats-officedocument.spreadsheetml.revisionLog+xml"/>
  <Override PartName="/xl/revisions/revisionLog195.xml" ContentType="application/vnd.openxmlformats-officedocument.spreadsheetml.revisionLog+xml"/>
  <Override PartName="/xl/revisions/revisionLog148.xml" ContentType="application/vnd.openxmlformats-officedocument.spreadsheetml.revisionLog+xml"/>
  <Override PartName="/xl/revisions/revisionLog184.xml" ContentType="application/vnd.openxmlformats-officedocument.spreadsheetml.revisionLog+xml"/>
  <Override PartName="/xl/revisions/revisionLog200.xml" ContentType="application/vnd.openxmlformats-officedocument.spreadsheetml.revisionLog+xml"/>
  <Override PartName="/xl/revisions/revisionLog79.xml" ContentType="application/vnd.openxmlformats-officedocument.spreadsheetml.revisionLog+xml"/>
  <Override PartName="/xl/revisions/revisionLog1111.xml" ContentType="application/vnd.openxmlformats-officedocument.spreadsheetml.revisionLog+xml"/>
  <Override PartName="/xl/revisions/revisionLog137.xml" ContentType="application/vnd.openxmlformats-officedocument.spreadsheetml.revisionLog+xml"/>
  <Override PartName="/xl/revisions/revisionLog173.xml" ContentType="application/vnd.openxmlformats-officedocument.spreadsheetml.revisionLog+xml"/>
  <Override PartName="/xl/revisions/revisionLog126.xml" ContentType="application/vnd.openxmlformats-officedocument.spreadsheetml.revisionLog+xml"/>
  <Override PartName="/xl/revisions/revisionLog68.xml" ContentType="application/vnd.openxmlformats-officedocument.spreadsheetml.revisionLog+xml"/>
  <Override PartName="/xl/revisions/revisionLog312.xml" ContentType="application/vnd.openxmlformats-officedocument.spreadsheetml.revisionLog+xml"/>
  <Override PartName="/xl/revisions/revisionLog104.xml" ContentType="application/vnd.openxmlformats-officedocument.spreadsheetml.revisionLog+xml"/>
  <Override PartName="/xl/revisions/revisionLog151.xml" ContentType="application/vnd.openxmlformats-officedocument.spreadsheetml.revisionLog+xml"/>
  <Override PartName="/xl/revisions/revisionLog162.xml" ContentType="application/vnd.openxmlformats-officedocument.spreadsheetml.revisionLog+xml"/>
  <Override PartName="/xl/revisions/revisionLog301.xml" ContentType="application/vnd.openxmlformats-officedocument.spreadsheetml.revisionLog+xml"/>
  <Override PartName="/xl/revisions/revisionLog93.xml" ContentType="application/vnd.openxmlformats-officedocument.spreadsheetml.revisionLog+xml"/>
  <Override PartName="/xl/revisions/revisionLog296.xml" ContentType="application/vnd.openxmlformats-officedocument.spreadsheetml.revisionLog+xml"/>
  <Override PartName="/xl/revisions/revisionLog249.xml" ContentType="application/vnd.openxmlformats-officedocument.spreadsheetml.revisionLog+xml"/>
  <Override PartName="/xl/revisions/revisionLog57.xml" ContentType="application/vnd.openxmlformats-officedocument.spreadsheetml.revisionLog+xml"/>
  <Override PartName="/xl/revisions/revisionLog46.xml" ContentType="application/vnd.openxmlformats-officedocument.spreadsheetml.revisionLog+xml"/>
  <Override PartName="/xl/revisions/revisionLog115.xml" ContentType="application/vnd.openxmlformats-officedocument.spreadsheetml.revisionLog+xml"/>
  <Override PartName="/docProps/app.xml" ContentType="application/vnd.openxmlformats-officedocument.extended-properties+xml"/>
  <Override PartName="/xl/revisions/revisionLog140.xml" ContentType="application/vnd.openxmlformats-officedocument.spreadsheetml.revisionLog+xml"/>
  <Override PartName="/xl/revisions/revisionLog82.xml" ContentType="application/vnd.openxmlformats-officedocument.spreadsheetml.revisionLog+xml"/>
  <Override PartName="/xl/revisions/revisionLog285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238.xml" ContentType="application/vnd.openxmlformats-officedocument.spreadsheetml.revisionLog+xml"/>
  <Override PartName="/xl/revisions/revisionHeaders.xml" ContentType="application/vnd.openxmlformats-officedocument.spreadsheetml.revisionHeaders+xml"/>
  <Override PartName="/xl/revisions/revisionLog263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216.xml" ContentType="application/vnd.openxmlformats-officedocument.spreadsheetml.revisionLog+xml"/>
  <Override PartName="/xl/revisions/revisionLog227.xml" ContentType="application/vnd.openxmlformats-officedocument.spreadsheetml.revisionLog+xml"/>
  <Override PartName="/xl/revisions/revisionLog71.xml" ContentType="application/vnd.openxmlformats-officedocument.spreadsheetml.revisionLog+xml"/>
  <Override PartName="/xl/revisions/revisionLog274.xml" ContentType="application/vnd.openxmlformats-officedocument.spreadsheetml.revisionLog+xml"/>
  <Override PartName="/xl/calcChain.xml" ContentType="application/vnd.openxmlformats-officedocument.spreadsheetml.calcChain+xml"/>
  <Override PartName="/xl/revisions/revisionLog13.xml" ContentType="application/vnd.openxmlformats-officedocument.spreadsheetml.revisionLog+xml"/>
  <Override PartName="/xl/revisions/revisionLog205.xml" ContentType="application/vnd.openxmlformats-officedocument.spreadsheetml.revisionLog+xml"/>
  <Override PartName="/xl/revisions/revisionLog252.xml" ContentType="application/vnd.openxmlformats-officedocument.spreadsheetml.revisionLog+xml"/>
  <Override PartName="/xl/revisions/revisionLog60.xml" ContentType="application/vnd.openxmlformats-officedocument.spreadsheetml.revisionLog+xml"/>
  <Override PartName="/xl/revisions/revisionLog241.xml" ContentType="application/vnd.openxmlformats-officedocument.spreadsheetml.revisionLog+xml"/>
  <Override PartName="/xl/revisions/revisionLog189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317.xml" ContentType="application/vnd.openxmlformats-officedocument.spreadsheetml.revisionLog+xml"/>
  <Override PartName="/xl/revisions/revisionLog167.xml" ContentType="application/vnd.openxmlformats-officedocument.spreadsheetml.revisionLog+xml"/>
  <Override PartName="/xl/revisions/revisionLog178.xml" ContentType="application/vnd.openxmlformats-officedocument.spreadsheetml.revisionLog+xml"/>
  <Override PartName="/xl/revisions/revisionLog1152.xml" ContentType="application/vnd.openxmlformats-officedocument.spreadsheetml.revisionLog+xml"/>
  <Override PartName="/xl/revisions/revisionLog230.xml" ContentType="application/vnd.openxmlformats-officedocument.spreadsheetml.revisionLog+xml"/>
  <Override PartName="/xl/revisions/revisionLog306.xml" ContentType="application/vnd.openxmlformats-officedocument.spreadsheetml.revisionLog+xml"/>
  <Override PartName="/xl/revisions/revisionLog98.xml" ContentType="application/vnd.openxmlformats-officedocument.spreadsheetml.revisionLog+xml"/>
  <Override PartName="/xl/revisions/revisionLog156.xml" ContentType="application/vnd.openxmlformats-officedocument.spreadsheetml.revisionLog+xml"/>
  <Override PartName="/xl/revisions/revisionLog109.xml" ContentType="application/vnd.openxmlformats-officedocument.spreadsheetml.revisionLog+xml"/>
  <Override PartName="/xl/revisions/revisionLog1141.xml" ContentType="application/vnd.openxmlformats-officedocument.spreadsheetml.revisionLog+xml"/>
  <Override PartName="/xl/revisions/userNames.xml" ContentType="application/vnd.openxmlformats-officedocument.spreadsheetml.userNames+xml"/>
  <Override PartName="/xl/revisions/revisionLog192.xml" ContentType="application/vnd.openxmlformats-officedocument.spreadsheetml.revisionLog+xml"/>
  <Override PartName="/xl/revisions/revisionLog279.xml" ContentType="application/vnd.openxmlformats-officedocument.spreadsheetml.revisionLog+xml"/>
  <Override PartName="/xl/revisions/revisionLog87.xml" ContentType="application/vnd.openxmlformats-officedocument.spreadsheetml.revisionLog+xml"/>
  <Override PartName="/xl/revisions/revisionLog145.xml" ContentType="application/vnd.openxmlformats-officedocument.spreadsheetml.revisionLog+xml"/>
  <Override PartName="/xl/revisions/revisionLog14111.xml" ContentType="application/vnd.openxmlformats-officedocument.spreadsheetml.revisionLog+xml"/>
  <Override PartName="/xl/revisions/revisionLog170.xml" ContentType="application/vnd.openxmlformats-officedocument.spreadsheetml.revisionLog+xml"/>
  <Override PartName="/xl/revisions/revisionLog181.xml" ContentType="application/vnd.openxmlformats-officedocument.spreadsheetml.revisionLog+xml"/>
  <Override PartName="/xl/revisions/revisionLog268.xml" ContentType="application/vnd.openxmlformats-officedocument.spreadsheetml.revisionLog+xml"/>
  <Override PartName="/xl/revisions/revisionLog76.xml" ContentType="application/vnd.openxmlformats-officedocument.spreadsheetml.revisionLog+xml"/>
  <Override PartName="/xl/revisions/revisionLog65.xml" ContentType="application/vnd.openxmlformats-officedocument.spreadsheetml.revisionLog+xml"/>
  <Override PartName="/xl/revisions/revisionLog134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123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320.xml" ContentType="application/vnd.openxmlformats-officedocument.spreadsheetml.revisionLog+xml"/>
  <Override PartName="/xl/revisions/revisionLog257.xml" ContentType="application/vnd.openxmlformats-officedocument.spreadsheetml.revisionLog+xml"/>
  <Override PartName="/xl/revisions/revisionLog54.xml" ContentType="application/vnd.openxmlformats-officedocument.spreadsheetml.revisionLog+xml"/>
  <Override PartName="/xl/revisions/revisionLog112.xml" ContentType="application/vnd.openxmlformats-officedocument.spreadsheetml.revisionLog+xml"/>
  <Override PartName="/xl/revisions/revisionLog43.xml" ContentType="application/vnd.openxmlformats-officedocument.spreadsheetml.revisionLog+xml"/>
  <Override PartName="/xl/revisions/revisionLog235.xml" ContentType="application/vnd.openxmlformats-officedocument.spreadsheetml.revisionLog+xml"/>
  <Override PartName="/xl/revisions/revisionLog246.xml" ContentType="application/vnd.openxmlformats-officedocument.spreadsheetml.revisionLog+xml"/>
  <Override PartName="/xl/revisions/revisionLog282.xml" ContentType="application/vnd.openxmlformats-officedocument.spreadsheetml.revisionLog+xml"/>
  <Override PartName="/xl/revisions/revisionLog90.xml" ContentType="application/vnd.openxmlformats-officedocument.spreadsheetml.revisionLog+xml"/>
  <Override PartName="/xl/revisions/revisionLog293.xml" ContentType="application/vnd.openxmlformats-officedocument.spreadsheetml.revisionLog+xml"/>
  <Override PartName="/xl/revisions/revisionLog101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224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271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213.xml" ContentType="application/vnd.openxmlformats-officedocument.spreadsheetml.revisionLog+xml"/>
  <Override PartName="/xl/revisions/revisionLog197.xml" ContentType="application/vnd.openxmlformats-officedocument.spreadsheetml.revisionLog+xml"/>
  <Override PartName="/xl/revisions/revisionLog260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39.xml" ContentType="application/vnd.openxmlformats-officedocument.spreadsheetml.revisionLog+xml"/>
  <Override PartName="/xl/revisions/revisionLog202.xml" ContentType="application/vnd.openxmlformats-officedocument.spreadsheetml.revisionLog+xml"/>
  <Override PartName="/xl/revisions/revisionLog186.xml" ContentType="application/vnd.openxmlformats-officedocument.spreadsheetml.revisionLog+xml"/>
  <Override PartName="/xl/revisions/revisionLog128.xml" ContentType="application/vnd.openxmlformats-officedocument.spreadsheetml.revisionLog+xml"/>
  <Override PartName="/xl/revisions/revisionLog175.xml" ContentType="application/vnd.openxmlformats-officedocument.spreadsheetml.revisionLog+xml"/>
  <Override PartName="/xl/revisions/revisionLog314.xml" ContentType="application/vnd.openxmlformats-officedocument.spreadsheetml.revisionLog+xml"/>
  <Override PartName="/xl/revisions/revisionLog117.xml" ContentType="application/vnd.openxmlformats-officedocument.spreadsheetml.revisionLog+xml"/>
  <Override PartName="/xl/revisions/revisionLog95.xml" ContentType="application/vnd.openxmlformats-officedocument.spreadsheetml.revisionLog+xml"/>
  <Override PartName="/xl/revisions/revisionLog298.xml" ContentType="application/vnd.openxmlformats-officedocument.spreadsheetml.revisionLog+xml"/>
  <Override PartName="/xl/revisions/revisionLog153.xml" ContentType="application/vnd.openxmlformats-officedocument.spreadsheetml.revisionLog+xml"/>
  <Override PartName="/xl/revisions/revisionLog106.xml" ContentType="application/vnd.openxmlformats-officedocument.spreadsheetml.revisionLog+xml"/>
  <Override PartName="/xl/revisions/revisionLog164.xml" ContentType="application/vnd.openxmlformats-officedocument.spreadsheetml.revisionLog+xml"/>
  <Override PartName="/xl/revisions/revisionLog303.xml" ContentType="application/vnd.openxmlformats-officedocument.spreadsheetml.revisionLog+xml"/>
  <Override PartName="/xl/revisions/revisionLog48.xml" ContentType="application/vnd.openxmlformats-officedocument.spreadsheetml.revisionLog+xml"/>
  <Override PartName="/xl/revisions/revisionLog59.xml" ContentType="application/vnd.openxmlformats-officedocument.spreadsheetml.revisionLog+xml"/>
  <Override PartName="/xl/revisions/revisionLog84.xml" ContentType="application/vnd.openxmlformats-officedocument.spreadsheetml.revisionLog+xml"/>
  <Override PartName="/xl/revisions/revisionLog287.xml" ContentType="application/vnd.openxmlformats-officedocument.spreadsheetml.revisionLog+xml"/>
  <Override PartName="/xl/revisions/revisionLog142.xml" ContentType="application/vnd.openxmlformats-officedocument.spreadsheetml.revisionLog+xml"/>
  <Override PartName="/xl/revisions/revisionLog1411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73.xml" ContentType="application/vnd.openxmlformats-officedocument.spreadsheetml.revisionLog+xml"/>
  <Override PartName="/xl/revisions/revisionLog276.xml" ContentType="application/vnd.openxmlformats-officedocument.spreadsheetml.revisionLog+xml"/>
  <Override PartName="/xl/revisions/revisionLog160.xml" ContentType="application/vnd.openxmlformats-officedocument.spreadsheetml.revisionLog+xml"/>
  <Override PartName="/xl/revisions/revisionLog44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131.xml" ContentType="application/vnd.openxmlformats-officedocument.spreadsheetml.revisionLog+xml"/>
  <Override PartName="/xl/revisions/revisionLog247.xml" ContentType="application/vnd.openxmlformats-officedocument.spreadsheetml.revisionLog+xml"/>
  <Override PartName="/xl/revisions/revisionLog55.xml" ContentType="application/vnd.openxmlformats-officedocument.spreadsheetml.revisionLog+xml"/>
  <Override PartName="/xl/revisions/revisionLog218.xml" ContentType="application/vnd.openxmlformats-officedocument.spreadsheetml.revisionLog+xml"/>
  <Override PartName="/xl/revisions/revisionLog113.xml" ContentType="application/vnd.openxmlformats-officedocument.spreadsheetml.revisionLog+xml"/>
  <Override PartName="/xl/revisions/revisionLog229.xml" ContentType="application/vnd.openxmlformats-officedocument.spreadsheetml.revisionLog+xml"/>
  <Override PartName="/xl/revisions/revisionLog91.xml" ContentType="application/vnd.openxmlformats-officedocument.spreadsheetml.revisionLog+xml"/>
  <Override PartName="/xl/revisions/revisionLog294.xml" ContentType="application/vnd.openxmlformats-officedocument.spreadsheetml.revisionLog+xml"/>
  <Override PartName="/xl/revisions/revisionLog102.xml" ContentType="application/vnd.openxmlformats-officedocument.spreadsheetml.revisionLog+xml"/>
  <Override PartName="/xl/revisions/revisionLog265.xml" ContentType="application/vnd.openxmlformats-officedocument.spreadsheetml.revisionLog+xml"/>
  <Override PartName="/xl/revisions/revisionLog254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62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236.xml" ContentType="application/vnd.openxmlformats-officedocument.spreadsheetml.revisionLog+xml"/>
  <Override PartName="/xl/revisions/revisionLog120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207.xml" ContentType="application/vnd.openxmlformats-officedocument.spreadsheetml.revisionLog+xml"/>
  <Override PartName="/xl/revisions/revisionLog80.xml" ContentType="application/vnd.openxmlformats-officedocument.spreadsheetml.revisionLog+xml"/>
  <Override PartName="/xl/revisions/revisionLog283.xml" ContentType="application/vnd.openxmlformats-officedocument.spreadsheetml.revisionLog+xml"/>
  <Override PartName="/xl/revisions/revisionLog243.xml" ContentType="application/vnd.openxmlformats-officedocument.spreadsheetml.revisionLog+xml"/>
  <Override PartName="/xl/revisions/revisionLog51.xml" ContentType="application/vnd.openxmlformats-officedocument.spreadsheetml.revisionLog+xml"/>
  <Override PartName="/xl/revisions/revisionLog214.xml" ContentType="application/vnd.openxmlformats-officedocument.spreadsheetml.revisionLog+xml"/>
  <Override PartName="/xl/revisions/revisionLog225.xml" ContentType="application/vnd.openxmlformats-officedocument.spreadsheetml.revisionLog+xml"/>
  <Override PartName="/xl/revisions/revisionLog290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272.xml" ContentType="application/vnd.openxmlformats-officedocument.spreadsheetml.revisionLog+xml"/>
  <Override PartName="/xl/revisions/revisionLog261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232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203.xml" ContentType="application/vnd.openxmlformats-officedocument.spreadsheetml.revisionLog+xml"/>
  <Override PartName="/xl/revisions/revisionLog169.xml" ContentType="application/vnd.openxmlformats-officedocument.spreadsheetml.revisionLog+xml"/>
  <Override PartName="/xl/revisions/revisionLog221.xml" ContentType="application/vnd.openxmlformats-officedocument.spreadsheetml.revisionLog+xml"/>
  <Override PartName="/xl/revisions/revisionLog319.xml" ContentType="application/vnd.openxmlformats-officedocument.spreadsheetml.revisionLog+xml"/>
  <Override PartName="/xl/revisions/revisionLog250.xml" ContentType="application/vnd.openxmlformats-officedocument.spreadsheetml.revisionLog+xml"/>
  <Override PartName="/xl/revisions/revisionLog198.xml" ContentType="application/vnd.openxmlformats-officedocument.spreadsheetml.revisionLog+xml"/>
  <Override PartName="/xl/revisions/revisionLog129.xml" ContentType="application/vnd.openxmlformats-officedocument.spreadsheetml.revisionLog+xml"/>
  <Override PartName="/xl/revisions/revisionLog308.xml" ContentType="application/vnd.openxmlformats-officedocument.spreadsheetml.revisionLog+xml"/>
  <Override PartName="/xl/revisions/revisionLog1311.xml" ContentType="application/vnd.openxmlformats-officedocument.spreadsheetml.revisionLog+xml"/>
  <Override PartName="/xl/revisions/revisionLog158.xml" ContentType="application/vnd.openxmlformats-officedocument.spreadsheetml.revisionLog+xml"/>
  <Override PartName="/xl/revisions/revisionLog210.xml" ContentType="application/vnd.openxmlformats-officedocument.spreadsheetml.revisionLog+xml"/>
  <Override PartName="/xl/revisions/revisionLog176.xml" ContentType="application/vnd.openxmlformats-officedocument.spreadsheetml.revisionLog+xml"/>
  <Override PartName="/xl/revisions/revisionLog187.xml" ContentType="application/vnd.openxmlformats-officedocument.spreadsheetml.revisionLog+xml"/>
  <Override PartName="/xl/revisions/revisionLog194.xml" ContentType="application/vnd.openxmlformats-officedocument.spreadsheetml.revisionLog+xml"/>
  <Override PartName="/xl/revisions/revisionLog89.xml" ContentType="application/vnd.openxmlformats-officedocument.spreadsheetml.revisionLog+xml"/>
  <Override PartName="/xl/revisions/revisionLog1121.xml" ContentType="application/vnd.openxmlformats-officedocument.spreadsheetml.revisionLog+xml"/>
  <Override PartName="/xl/revisions/revisionLog147.xml" ContentType="application/vnd.openxmlformats-officedocument.spreadsheetml.revisionLog+xml"/>
  <Override PartName="/xl/revisions/revisionLog172.xml" ContentType="application/vnd.openxmlformats-officedocument.spreadsheetml.revisionLog+xml"/>
  <Override PartName="/xl/revisions/revisionLog183.xml" ContentType="application/vnd.openxmlformats-officedocument.spreadsheetml.revisionLog+xml"/>
  <Override PartName="/xl/revisions/revisionLog67.xml" ContentType="application/vnd.openxmlformats-officedocument.spreadsheetml.revisionLog+xml"/>
  <Override PartName="/xl/revisions/revisionLog78.xml" ContentType="application/vnd.openxmlformats-officedocument.spreadsheetml.revisionLog+xml"/>
  <Override PartName="/xl/revisions/revisionLog141111.xml" ContentType="application/vnd.openxmlformats-officedocument.spreadsheetml.revisionLog+xml"/>
  <Override PartName="/xl/revisions/revisionLog136.xml" ContentType="application/vnd.openxmlformats-officedocument.spreadsheetml.revisionLog+xml"/>
  <Override PartName="/xl/revisions/revisionLog125.xml" ContentType="application/vnd.openxmlformats-officedocument.spreadsheetml.revisionLog+xml"/>
  <Override PartName="/xl/revisions/revisionLog161.xml" ContentType="application/vnd.openxmlformats-officedocument.spreadsheetml.revisionLog+xml"/>
  <Override PartName="/xl/revisions/revisionLog56.xml" ContentType="application/vnd.openxmlformats-officedocument.spreadsheetml.revisionLog+xml"/>
  <Override PartName="/xl/revisions/revisionLog1761.xml" ContentType="application/vnd.openxmlformats-officedocument.spreadsheetml.revisionLog+xml"/>
  <Override PartName="/xl/revisions/revisionLog259.xml" ContentType="application/vnd.openxmlformats-officedocument.spreadsheetml.revisionLog+xml"/>
  <Override PartName="/xl/revisions/revisionLog114.xml" ContentType="application/vnd.openxmlformats-officedocument.spreadsheetml.revisionLog+xml"/>
  <Override PartName="/xl/revisions/revisionLog311.xml" ContentType="application/vnd.openxmlformats-officedocument.spreadsheetml.revisionLog+xml"/>
  <Override PartName="/xl/revisions/revisionLog300.xml" ContentType="application/vnd.openxmlformats-officedocument.spreadsheetml.revisionLog+xml"/>
  <Override PartName="/xl/revisions/revisionLog45.xml" ContentType="application/vnd.openxmlformats-officedocument.spreadsheetml.revisionLog+xml"/>
  <Override PartName="/xl/revisions/revisionLog103.xml" ContentType="application/vnd.openxmlformats-officedocument.spreadsheetml.revisionLog+xml"/>
  <Override PartName="/xl/revisions/revisionLog150.xml" ContentType="application/vnd.openxmlformats-officedocument.spreadsheetml.revisionLog+xml"/>
  <Override PartName="/xl/revisions/revisionLog237.xml" ContentType="application/vnd.openxmlformats-officedocument.spreadsheetml.revisionLog+xml"/>
  <Override PartName="/xl/revisions/revisionLog248.xml" ContentType="application/vnd.openxmlformats-officedocument.spreadsheetml.revisionLog+xml"/>
  <Override PartName="/xl/revisions/revisionLog284.xml" ContentType="application/vnd.openxmlformats-officedocument.spreadsheetml.revisionLog+xml"/>
  <Override PartName="/xl/revisions/revisionLog92.xml" ContentType="application/vnd.openxmlformats-officedocument.spreadsheetml.revisionLog+xml"/>
  <Override PartName="/xl/revisions/revisionLog295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226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70.xml" ContentType="application/vnd.openxmlformats-officedocument.spreadsheetml.revisionLog+xml"/>
  <Override PartName="/xl/revisions/revisionLog273.xml" ContentType="application/vnd.openxmlformats-officedocument.spreadsheetml.revisionLog+xml"/>
  <Override PartName="/xl/revisions/revisionLog81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215.xml" ContentType="application/vnd.openxmlformats-officedocument.spreadsheetml.revisionLog+xml"/>
  <Override PartName="/xl/revisions/revisionLog199.xml" ContentType="application/vnd.openxmlformats-officedocument.spreadsheetml.revisionLog+xml"/>
  <Override PartName="/xl/revisions/revisionLog262.xml" ContentType="application/vnd.openxmlformats-officedocument.spreadsheetml.revisionLog+xml"/>
  <Override PartName="/xl/sharedStrings.xml" ContentType="application/vnd.openxmlformats-officedocument.spreadsheetml.sharedStrings+xml"/>
  <Override PartName="/xl/revisions/revisionLog204.xml" ContentType="application/vnd.openxmlformats-officedocument.spreadsheetml.revisionLog+xml"/>
  <Override PartName="/xl/revisions/revisionLog240.xml" ContentType="application/vnd.openxmlformats-officedocument.spreadsheetml.revisionLog+xml"/>
  <Override PartName="/xl/revisions/revisionLog188.xml" ContentType="application/vnd.openxmlformats-officedocument.spreadsheetml.revisionLog+xml"/>
  <Override PartName="/xl/revisions/revisionLog251.xml" ContentType="application/vnd.openxmlformats-officedocument.spreadsheetml.revisionLog+xml"/>
  <Override PartName="/xl/revisions/revisionLog1151.xml" ContentType="application/vnd.openxmlformats-officedocument.spreadsheetml.revisionLog+xml"/>
  <Override PartName="/xl/revisions/revisionLog177.xml" ContentType="application/vnd.openxmlformats-officedocument.spreadsheetml.revisionLog+xml"/>
  <Default Extension="bin" ContentType="application/vnd.openxmlformats-officedocument.spreadsheetml.printerSettings"/>
  <Override PartName="/xl/revisions/revisionLog119.xml" ContentType="application/vnd.openxmlformats-officedocument.spreadsheetml.revisionLog+xml"/>
  <Override PartName="/xl/revisions/revisionLog316.xml" ContentType="application/vnd.openxmlformats-officedocument.spreadsheetml.revisionLog+xml"/>
  <Override PartName="/xl/revisions/revisionLog305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166.xml" ContentType="application/vnd.openxmlformats-officedocument.spreadsheetml.revisionLog+xml"/>
  <Override PartName="/xl/revisions/revisionLog191.xml" ContentType="application/vnd.openxmlformats-officedocument.spreadsheetml.revisionLog+xml"/>
  <Override PartName="/xl/revisions/revisionLog86.xml" ContentType="application/vnd.openxmlformats-officedocument.spreadsheetml.revisionLog+xml"/>
  <Override PartName="/xl/revisions/revisionLog97.xml" ContentType="application/vnd.openxmlformats-officedocument.spreadsheetml.revisionLog+xml"/>
  <Override PartName="/xl/revisions/revisionLog289.xml" ContentType="application/vnd.openxmlformats-officedocument.spreadsheetml.revisionLog+xml"/>
  <Override PartName="/xl/revisions/revisionLog144.xml" ContentType="application/vnd.openxmlformats-officedocument.spreadsheetml.revisionLog+xml"/>
  <Override PartName="/xl/revisions/revisionLog155.xml" ContentType="application/vnd.openxmlformats-officedocument.spreadsheetml.revisionLog+xml"/>
  <Override PartName="/xl/revisions/revisionLog108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267.xml" ContentType="application/vnd.openxmlformats-officedocument.spreadsheetml.revisionLog+xml"/>
  <Override PartName="/xl/revisions/revisionLog75.xml" ContentType="application/vnd.openxmlformats-officedocument.spreadsheetml.revisionLog+xml"/>
  <Override PartName="/xl/revisions/revisionLog278.xml" ContentType="application/vnd.openxmlformats-officedocument.spreadsheetml.revisionLog+xml"/>
  <Override PartName="/xl/revisions/revisionLog133.xml" ContentType="application/vnd.openxmlformats-officedocument.spreadsheetml.revisionLog+xml"/>
  <Override PartName="/xl/revisions/revisionLog180.xml" ContentType="application/vnd.openxmlformats-officedocument.spreadsheetml.revisionLog+xml"/>
  <Override PartName="/xl/revisions/revisionLog28.xml" ContentType="application/vnd.openxmlformats-officedocument.spreadsheetml.revisionLog+xml"/>
  <Override PartName="/xl/workbook.xml" ContentType="application/vnd.openxmlformats-officedocument.spreadsheetml.sheet.main+xml"/>
  <Override PartName="/xl/revisions/revisionLog256.xml" ContentType="application/vnd.openxmlformats-officedocument.spreadsheetml.revisionLog+xml"/>
  <Override PartName="/xl/revisions/revisionLog1711.xml" ContentType="application/vnd.openxmlformats-officedocument.spreadsheetml.revisionLog+xml"/>
  <Override PartName="/xl/revisions/revisionLog64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122.xml" ContentType="application/vnd.openxmlformats-officedocument.spreadsheetml.revisionLog+xml"/>
  <Override PartName="/xl/revisions/revisionLog209.xml" ContentType="application/vnd.openxmlformats-officedocument.spreadsheetml.revisionLog+xml"/>
  <Override PartName="/xl/revisions/revisionLog42.xml" ContentType="application/vnd.openxmlformats-officedocument.spreadsheetml.revisionLog+xml"/>
  <Override PartName="/xl/revisions/revisionLog245.xml" ContentType="application/vnd.openxmlformats-officedocument.spreadsheetml.revisionLog+xml"/>
  <Override PartName="/xl/revisions/revisionLog53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292.xml" ContentType="application/vnd.openxmlformats-officedocument.spreadsheetml.revisionLog+xml"/>
  <Override PartName="/xl/revisions/revisionLog100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234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281.xml" ContentType="application/vnd.openxmlformats-officedocument.spreadsheetml.revisionLog+xml"/>
  <Override PartName="/xl/revisions/revisionLog212.xml" ContentType="application/vnd.openxmlformats-officedocument.spreadsheetml.revisionLog+xml"/>
  <Override PartName="/xl/revisions/revisionLog223.xml" ContentType="application/vnd.openxmlformats-officedocument.spreadsheetml.revisionLog+xml"/>
  <Override PartName="/xl/revisions/revisionLog270.xml" ContentType="application/vnd.openxmlformats-officedocument.spreadsheetml.revisionLog+xml"/>
  <Override PartName="/xl/revisions/revisionLog20.xml" ContentType="application/vnd.openxmlformats-officedocument.spreadsheetml.revisionLog+xml"/>
  <Override PartName="/docProps/core.xml" ContentType="application/vnd.openxmlformats-package.core-properties+xml"/>
  <Override PartName="/xl/revisions/revisionLog201.xml" ContentType="application/vnd.openxmlformats-officedocument.spreadsheetml.revisionLog+xml"/>
  <Override PartName="/xl/revisions/revisionLog149.xml" ContentType="application/vnd.openxmlformats-officedocument.spreadsheetml.revisionLog+xml"/>
  <Override PartName="/xl/revisions/revisionLog1801.xml" ContentType="application/vnd.openxmlformats-officedocument.spreadsheetml.revisionLog+xml"/>
  <Override PartName="/xl/revisions/revisionLog196.xml" ContentType="application/vnd.openxmlformats-officedocument.spreadsheetml.revisionLog+xml"/>
  <Override PartName="/xl/revisions/revisionLog127.xml" ContentType="application/vnd.openxmlformats-officedocument.spreadsheetml.revisionLog+xml"/>
  <Override PartName="/xl/revisions/revisionLog174.xml" ContentType="application/vnd.openxmlformats-officedocument.spreadsheetml.revisionLog+xml"/>
  <Override PartName="/xl/revisions/revisionLog185.xml" ContentType="application/vnd.openxmlformats-officedocument.spreadsheetml.revisionLog+xml"/>
  <Override PartName="/xl/revisions/revisionLog138.xml" ContentType="application/vnd.openxmlformats-officedocument.spreadsheetml.revisionLog+xml"/>
  <Override PartName="/xl/revisions/revisionLog69.xml" ContentType="application/vnd.openxmlformats-officedocument.spreadsheetml.revisionLog+xml"/>
  <Override PartName="/xl/revisions/revisionLog1971.xml" ContentType="application/vnd.openxmlformats-officedocument.spreadsheetml.revisionLog+xml"/>
  <Override PartName="/xl/theme/theme1.xml" ContentType="application/vnd.openxmlformats-officedocument.theme+xml"/>
  <Override PartName="/xl/revisions/revisionLog116.xml" ContentType="application/vnd.openxmlformats-officedocument.spreadsheetml.revisionLog+xml"/>
  <Override PartName="/xl/revisions/revisionLog163.xml" ContentType="application/vnd.openxmlformats-officedocument.spreadsheetml.revisionLog+xml"/>
  <Override PartName="/xl/revisions/revisionLog313.xml" ContentType="application/vnd.openxmlformats-officedocument.spreadsheetml.revisionLog+xml"/>
  <Override PartName="/xl/revisions/revisionLog58.xml" ContentType="application/vnd.openxmlformats-officedocument.spreadsheetml.revisionLog+xml"/>
  <Override PartName="/xl/revisions/revisionLog1101.xml" ContentType="application/vnd.openxmlformats-officedocument.spreadsheetml.revisionLog+xml"/>
  <Default Extension="rels" ContentType="application/vnd.openxmlformats-package.relationships+xml"/>
  <Override PartName="/xl/revisions/revisionLog286.xml" ContentType="application/vnd.openxmlformats-officedocument.spreadsheetml.revisionLog+xml"/>
  <Override PartName="/xl/revisions/revisionLog94.xml" ContentType="application/vnd.openxmlformats-officedocument.spreadsheetml.revisionLog+xml"/>
  <Override PartName="/xl/revisions/revisionLog297.xml" ContentType="application/vnd.openxmlformats-officedocument.spreadsheetml.revisionLog+xml"/>
  <Override PartName="/xl/revisions/revisionLog152.xml" ContentType="application/vnd.openxmlformats-officedocument.spreadsheetml.revisionLog+xml"/>
  <Override PartName="/xl/revisions/revisionLog105.xml" ContentType="application/vnd.openxmlformats-officedocument.spreadsheetml.revisionLog+xml"/>
  <Override PartName="/xl/revisions/revisionLog302.xml" ContentType="application/vnd.openxmlformats-officedocument.spreadsheetml.revisionLog+xml"/>
  <Override PartName="/xl/revisions/revisionLog239.xml" ContentType="application/vnd.openxmlformats-officedocument.spreadsheetml.revisionLog+xml"/>
  <Override PartName="/xl/revisions/revisionLog47.xml" ContentType="application/vnd.openxmlformats-officedocument.spreadsheetml.revisionLog+xml"/>
  <Override PartName="/xl/revisions/revisionLog83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141.xml" ContentType="application/vnd.openxmlformats-officedocument.spreadsheetml.revisionLog+xml"/>
  <Override PartName="/xl/revisions/revisionLog72.xml" ContentType="application/vnd.openxmlformats-officedocument.spreadsheetml.revisionLog+xml"/>
  <Override PartName="/xl/revisions/revisionLog275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228.xml" ContentType="application/vnd.openxmlformats-officedocument.spreadsheetml.revisionLog+xml"/>
  <Override PartName="/xl/revisions/revisionLog61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130.xml" ContentType="application/vnd.openxmlformats-officedocument.spreadsheetml.revisionLog+xml"/>
  <Override PartName="/xl/revisions/revisionLog217.xml" ContentType="application/vnd.openxmlformats-officedocument.spreadsheetml.revisionLog+xml"/>
  <Override PartName="/xl/revisions/revisionLog264.xml" ContentType="application/vnd.openxmlformats-officedocument.spreadsheetml.revisionLog+xml"/>
  <Override PartName="/xl/worksheets/sheet1.xml" ContentType="application/vnd.openxmlformats-officedocument.spreadsheetml.worksheet+xml"/>
  <Override PartName="/xl/revisions/revisionLog50.xml" ContentType="application/vnd.openxmlformats-officedocument.spreadsheetml.revisionLog+xml"/>
  <Override PartName="/xl/revisions/revisionLog253.xml" ContentType="application/vnd.openxmlformats-officedocument.spreadsheetml.revisionLog+xml"/>
  <Override PartName="/xl/revisions/revisionLog242.xml" ContentType="application/vnd.openxmlformats-officedocument.spreadsheetml.revisionLog+xml"/>
  <Override PartName="/xl/revisions/revisionLog206.xml" ContentType="application/vnd.openxmlformats-officedocument.spreadsheetml.revisionLog+xml"/>
  <Override PartName="/xl/revisions/revisionLog179.xml" ContentType="application/vnd.openxmlformats-officedocument.spreadsheetml.revisionLog+xml"/>
  <Override PartName="/xl/revisions/revisionLog231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307.xml" ContentType="application/vnd.openxmlformats-officedocument.spreadsheetml.revisionLog+xml"/>
  <Override PartName="/xl/revisions/revisionLog220.xml" ContentType="application/vnd.openxmlformats-officedocument.spreadsheetml.revisionLog+xml"/>
  <Override PartName="/xl/revisions/revisionLog318.xml" ContentType="application/vnd.openxmlformats-officedocument.spreadsheetml.revisionLog+xml"/>
  <Override PartName="/xl/revisions/revisionLog168.xml" ContentType="application/vnd.openxmlformats-officedocument.spreadsheetml.revisionLog+xml"/>
  <Override PartName="/xl/revisions/revisionLog193.xml" ContentType="application/vnd.openxmlformats-officedocument.spreadsheetml.revisionLog+xml"/>
  <Override PartName="/xl/revisions/revisionLog88.xml" ContentType="application/vnd.openxmlformats-officedocument.spreadsheetml.revisionLog+xml"/>
  <Override PartName="/xl/revisions/revisionLog99.xml" ContentType="application/vnd.openxmlformats-officedocument.spreadsheetml.revisionLog+xml"/>
  <Override PartName="/xl/revisions/revisionLog146.xml" ContentType="application/vnd.openxmlformats-officedocument.spreadsheetml.revisionLog+xml"/>
  <Override PartName="/xl/revisions/revisionLog1131.xml" ContentType="application/vnd.openxmlformats-officedocument.spreadsheetml.revisionLog+xml"/>
  <Override PartName="/xl/revisions/revisionLog157.xml" ContentType="application/vnd.openxmlformats-officedocument.spreadsheetml.revisionLog+xml"/>
  <Override PartName="/xl/revisions/revisionLog182.xml" ContentType="application/vnd.openxmlformats-officedocument.spreadsheetml.revisionLog+xml"/>
  <Override PartName="/xl/revisions/revisionLog77.xml" ContentType="application/vnd.openxmlformats-officedocument.spreadsheetml.revisionLog+xml"/>
  <Override PartName="/xl/revisions/revisionLog135.xml" ContentType="application/vnd.openxmlformats-officedocument.spreadsheetml.revisionLog+xml"/>
  <Override PartName="/xl/revisions/revisionLog171.xml" ContentType="application/vnd.openxmlformats-officedocument.spreadsheetml.revisionLog+xml"/>
  <Override PartName="/xl/revisions/revisionLog66.xml" ContentType="application/vnd.openxmlformats-officedocument.spreadsheetml.revisionLog+xml"/>
  <Override PartName="/xl/revisions/revisionLog269.xml" ContentType="application/vnd.openxmlformats-officedocument.spreadsheetml.revisionLog+xml"/>
  <Override PartName="/xl/revisions/revisionLog310.xml" ContentType="application/vnd.openxmlformats-officedocument.spreadsheetml.revisionLog+xml"/>
  <Override PartName="/xl/revisions/revisionLog258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1771.xml" ContentType="application/vnd.openxmlformats-officedocument.spreadsheetml.revisionLog+xml"/>
  <Override PartName="/xl/revisions/revisionLog124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-120" yWindow="-120" windowWidth="29040" windowHeight="15840"/>
  </bookViews>
  <sheets>
    <sheet name="Ведом.структура" sheetId="1" r:id="rId1"/>
  </sheets>
  <definedNames>
    <definedName name="_xlnm._FilterDatabase" localSheetId="0" hidden="1">Ведом.структура!$A$18:$J$502</definedName>
    <definedName name="Top" localSheetId="0">Ведом.структура!#REF!</definedName>
    <definedName name="Z_7AB046A2_2A29_454F_BB23_276250580C29_.wvu.FilterData" localSheetId="0" hidden="1">Ведом.структура!$A$18:$J$502</definedName>
    <definedName name="Z_7AB046A2_2A29_454F_BB23_276250580C29_.wvu.PrintArea" localSheetId="0" hidden="1">Ведом.структура!$A$5:$H$499</definedName>
    <definedName name="Z_801120BA_B954_4593_9604_40DB367A76F1_.wvu.FilterData" localSheetId="0" hidden="1">Ведом.структура!$A$18:$J$502</definedName>
    <definedName name="Z_97D49131_2F31_4758_9B36_E03ACEBCB875_.wvu.FilterData" localSheetId="0" hidden="1">Ведом.структура!$A$18:$J$502</definedName>
    <definedName name="Z_97D49131_2F31_4758_9B36_E03ACEBCB875_.wvu.PrintArea" localSheetId="0" hidden="1">Ведом.структура!$A$5:$H$499</definedName>
    <definedName name="Z_9D6EBFCB_9822_4AA9_8E93_9467BFFED620_.wvu.FilterData" localSheetId="0" hidden="1">Ведом.структура!$A$18:$J$502</definedName>
    <definedName name="Z_9D6EBFCB_9822_4AA9_8E93_9467BFFED620_.wvu.PrintArea" localSheetId="0" hidden="1">Ведом.структура!$A$5:$H$499</definedName>
    <definedName name="Z_C3AB6D4E_B182_4B4E_9857_CCDAA3BB30EB_.wvu.FilterData" localSheetId="0" hidden="1">Ведом.структура!$A$18:$H$502</definedName>
    <definedName name="Z_D0470EA7_3659_4DDD_ACD1_C0471656C951_.wvu.FilterData" localSheetId="0" hidden="1">Ведом.структура!$A$18:$J$499</definedName>
    <definedName name="Z_DB8DE2AF_87B0_4892_B17C_442F71A49B14_.wvu.FilterData" localSheetId="0" hidden="1">Ведом.структура!$A$18:$J$502</definedName>
    <definedName name="Z_E50FE2FB_E2CD_42FB_A643_54AB564D1B47_.wvu.FilterData" localSheetId="0" hidden="1">Ведом.структура!$A$18:$J$502</definedName>
    <definedName name="Z_E50FE2FB_E2CD_42FB_A643_54AB564D1B47_.wvu.PrintArea" localSheetId="0" hidden="1">Ведом.структура!$A$1:$H$499</definedName>
    <definedName name="Z_E9E577B3_C457_4984_949A_B5AD6CE2E229_.wvu.FilterData" localSheetId="0" hidden="1">Ведом.структура!$A$18:$J$502</definedName>
    <definedName name="Z_E9E577B3_C457_4984_949A_B5AD6CE2E229_.wvu.PrintArea" localSheetId="0" hidden="1">Ведом.структура!$A$1:$H$499</definedName>
    <definedName name="_xlnm.Print_Area" localSheetId="0">Ведом.структура!$A$1:$H$499</definedName>
  </definedNames>
  <calcPr calcId="125725"/>
  <customWorkbookViews>
    <customWorkbookView name="Пользователь - Личное представление" guid="{E50FE2FB-E2CD-42FB-A643-54AB564D1B47}" mergeInterval="0" personalView="1" maximized="1" xWindow="-8" yWindow="-8" windowWidth="1936" windowHeight="1056" activeSheetId="1"/>
    <customWorkbookView name="БутытоваСГ - Личное представление" guid="{9D6EBFCB-9822-4AA9-8E93-9467BFFED620}" mergeInterval="0" personalView="1" maximized="1" xWindow="-8" yWindow="-8" windowWidth="1936" windowHeight="1056" activeSheetId="1"/>
    <customWorkbookView name="Александр Михайлович - Личное представление" guid="{7AB046A2-2A29-454F-BB23-276250580C29}" mergeInterval="0" personalView="1" maximized="1" xWindow="-8" yWindow="-8" windowWidth="1936" windowHeight="1056" activeSheetId="1"/>
    <customWorkbookView name="User - Личное представление" guid="{97D49131-2F31-4758-9B36-E03ACEBCB875}" mergeInterval="0" personalView="1" maximized="1" xWindow="1" yWindow="1" windowWidth="1916" windowHeight="850" activeSheetId="1"/>
    <customWorkbookView name="Ольга Владимировна - Личное представление" guid="{E9E577B3-C457-4984-949A-B5AD6CE2E229}" mergeInterval="0" personalView="1" maximized="1" xWindow="1" yWindow="1" windowWidth="1916" windowHeight="822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85" i="1"/>
  <c r="H284" s="1"/>
  <c r="H283" s="1"/>
  <c r="H282" s="1"/>
  <c r="H281" s="1"/>
  <c r="H280" s="1"/>
  <c r="G285"/>
  <c r="G284" s="1"/>
  <c r="G283" s="1"/>
  <c r="G282" s="1"/>
  <c r="G281" s="1"/>
  <c r="G280" s="1"/>
  <c r="G502" l="1"/>
  <c r="G177"/>
  <c r="H318" l="1"/>
  <c r="G318"/>
  <c r="H117" l="1"/>
  <c r="G117"/>
  <c r="H317"/>
  <c r="H316" s="1"/>
  <c r="H315" s="1"/>
  <c r="G317"/>
  <c r="G316" s="1"/>
  <c r="G315" s="1"/>
  <c r="G314" s="1"/>
  <c r="H122"/>
  <c r="G122"/>
  <c r="G154" l="1"/>
  <c r="G159"/>
  <c r="H471" l="1"/>
  <c r="G471"/>
  <c r="H496"/>
  <c r="H495" s="1"/>
  <c r="H494" s="1"/>
  <c r="H493" s="1"/>
  <c r="G496"/>
  <c r="G495" s="1"/>
  <c r="G494" s="1"/>
  <c r="G493" s="1"/>
  <c r="H491"/>
  <c r="H490" s="1"/>
  <c r="G491"/>
  <c r="G490" s="1"/>
  <c r="H489"/>
  <c r="H488" s="1"/>
  <c r="H487" s="1"/>
  <c r="G489"/>
  <c r="G488" s="1"/>
  <c r="G487" s="1"/>
  <c r="H482"/>
  <c r="G482"/>
  <c r="H479"/>
  <c r="G479"/>
  <c r="H467"/>
  <c r="H466" s="1"/>
  <c r="H465" s="1"/>
  <c r="G467"/>
  <c r="G466" s="1"/>
  <c r="G465" s="1"/>
  <c r="G464" s="1"/>
  <c r="G239"/>
  <c r="G232"/>
  <c r="H402"/>
  <c r="H401" s="1"/>
  <c r="H400" s="1"/>
  <c r="H399" s="1"/>
  <c r="H398" s="1"/>
  <c r="G402"/>
  <c r="G401" s="1"/>
  <c r="G400" s="1"/>
  <c r="G399" s="1"/>
  <c r="G398" s="1"/>
  <c r="G486" l="1"/>
  <c r="G485" s="1"/>
  <c r="G484" s="1"/>
  <c r="H486"/>
  <c r="H485" s="1"/>
  <c r="H484" s="1"/>
  <c r="G478"/>
  <c r="G477" s="1"/>
  <c r="G476" s="1"/>
  <c r="H478"/>
  <c r="H477" s="1"/>
  <c r="H476" s="1"/>
  <c r="H464"/>
  <c r="H470" l="1"/>
  <c r="H469" s="1"/>
  <c r="H463" s="1"/>
  <c r="H462" s="1"/>
  <c r="G470"/>
  <c r="G469" s="1"/>
  <c r="G463" s="1"/>
  <c r="G462" s="1"/>
  <c r="H119" l="1"/>
  <c r="H116" s="1"/>
  <c r="G119"/>
  <c r="G116" s="1"/>
  <c r="H103"/>
  <c r="G103"/>
  <c r="H80" l="1"/>
  <c r="G80"/>
  <c r="H177"/>
  <c r="H326"/>
  <c r="G326"/>
  <c r="H388"/>
  <c r="G388"/>
  <c r="H325"/>
  <c r="H310"/>
  <c r="G310"/>
  <c r="H258"/>
  <c r="G258"/>
  <c r="H257"/>
  <c r="G257"/>
  <c r="H199"/>
  <c r="G199"/>
  <c r="H197"/>
  <c r="G197"/>
  <c r="H193"/>
  <c r="G193"/>
  <c r="H179"/>
  <c r="H178" s="1"/>
  <c r="G179"/>
  <c r="G178" s="1"/>
  <c r="H59"/>
  <c r="G59"/>
  <c r="G228"/>
  <c r="G294"/>
  <c r="H294"/>
  <c r="H256" l="1"/>
  <c r="G256"/>
  <c r="G212"/>
  <c r="H216"/>
  <c r="G216"/>
  <c r="H217" l="1"/>
  <c r="G217"/>
  <c r="H207" l="1"/>
  <c r="G207"/>
  <c r="H223"/>
  <c r="G223"/>
  <c r="G150"/>
  <c r="G149" s="1"/>
  <c r="G148" s="1"/>
  <c r="G147" s="1"/>
  <c r="G100"/>
  <c r="H150"/>
  <c r="H149" s="1"/>
  <c r="H148" s="1"/>
  <c r="H147" s="1"/>
  <c r="H164" l="1"/>
  <c r="G164"/>
  <c r="H163"/>
  <c r="G163"/>
  <c r="H139"/>
  <c r="H138" s="1"/>
  <c r="H137" s="1"/>
  <c r="H136" s="1"/>
  <c r="G139"/>
  <c r="G138" s="1"/>
  <c r="G137" s="1"/>
  <c r="G136" s="1"/>
  <c r="H198"/>
  <c r="G198"/>
  <c r="H162" l="1"/>
  <c r="G162"/>
  <c r="G153" s="1"/>
  <c r="G115" l="1"/>
  <c r="G114" s="1"/>
  <c r="G113" s="1"/>
  <c r="H115"/>
  <c r="H114" s="1"/>
  <c r="H113" s="1"/>
  <c r="G35" l="1"/>
  <c r="G27"/>
  <c r="G24"/>
  <c r="G23" l="1"/>
  <c r="H200" l="1"/>
  <c r="G200"/>
  <c r="H184" l="1"/>
  <c r="G184"/>
  <c r="H409" l="1"/>
  <c r="G409"/>
  <c r="H420" l="1"/>
  <c r="G420"/>
  <c r="G349"/>
  <c r="G431"/>
  <c r="H190"/>
  <c r="G190"/>
  <c r="H230"/>
  <c r="G230"/>
  <c r="H228"/>
  <c r="H176"/>
  <c r="G176"/>
  <c r="H431" l="1"/>
  <c r="H408"/>
  <c r="G408"/>
  <c r="G249" l="1"/>
  <c r="H174"/>
  <c r="G175"/>
  <c r="G174" s="1"/>
  <c r="H355" l="1"/>
  <c r="G355"/>
  <c r="H349"/>
  <c r="G351"/>
  <c r="G348" l="1"/>
  <c r="G347" s="1"/>
  <c r="H387"/>
  <c r="G387"/>
  <c r="G386" l="1"/>
  <c r="G385" s="1"/>
  <c r="H386"/>
  <c r="H385" s="1"/>
  <c r="H460"/>
  <c r="H459" s="1"/>
  <c r="H458" s="1"/>
  <c r="H457" s="1"/>
  <c r="G460"/>
  <c r="G459" s="1"/>
  <c r="G458" s="1"/>
  <c r="G457" s="1"/>
  <c r="G313" l="1"/>
  <c r="G312" s="1"/>
  <c r="H396"/>
  <c r="H395" s="1"/>
  <c r="H394" s="1"/>
  <c r="H393" s="1"/>
  <c r="G396"/>
  <c r="G395" s="1"/>
  <c r="G394" s="1"/>
  <c r="G393" s="1"/>
  <c r="H192" l="1"/>
  <c r="G192"/>
  <c r="G188"/>
  <c r="G110"/>
  <c r="G109" s="1"/>
  <c r="G108" s="1"/>
  <c r="G107" s="1"/>
  <c r="G106" s="1"/>
  <c r="H188"/>
  <c r="H110"/>
  <c r="H109" s="1"/>
  <c r="H108" s="1"/>
  <c r="H107" s="1"/>
  <c r="H106" s="1"/>
  <c r="H206"/>
  <c r="H205" s="1"/>
  <c r="G206"/>
  <c r="G205" s="1"/>
  <c r="H65"/>
  <c r="H64" s="1"/>
  <c r="H63" s="1"/>
  <c r="G65"/>
  <c r="G64" s="1"/>
  <c r="G63" s="1"/>
  <c r="H24"/>
  <c r="H27"/>
  <c r="H345"/>
  <c r="H343"/>
  <c r="G345"/>
  <c r="H422"/>
  <c r="H419" s="1"/>
  <c r="G422"/>
  <c r="G419" s="1"/>
  <c r="H212"/>
  <c r="H277"/>
  <c r="H276" s="1"/>
  <c r="H275" s="1"/>
  <c r="H274" s="1"/>
  <c r="H273" s="1"/>
  <c r="H272" s="1"/>
  <c r="H292"/>
  <c r="G277"/>
  <c r="G276" s="1"/>
  <c r="G275" s="1"/>
  <c r="G274" s="1"/>
  <c r="G273" s="1"/>
  <c r="G272" s="1"/>
  <c r="G292"/>
  <c r="H302"/>
  <c r="H301" s="1"/>
  <c r="H306"/>
  <c r="H305" s="1"/>
  <c r="H309"/>
  <c r="H308" s="1"/>
  <c r="H324"/>
  <c r="H323" s="1"/>
  <c r="G302"/>
  <c r="G301" s="1"/>
  <c r="G306"/>
  <c r="G305" s="1"/>
  <c r="G309"/>
  <c r="G308" s="1"/>
  <c r="G324"/>
  <c r="G323" s="1"/>
  <c r="H440"/>
  <c r="H439" s="1"/>
  <c r="G440"/>
  <c r="G439" s="1"/>
  <c r="H77"/>
  <c r="H76" s="1"/>
  <c r="H75" s="1"/>
  <c r="G77"/>
  <c r="G76" s="1"/>
  <c r="G75" s="1"/>
  <c r="H85"/>
  <c r="H91"/>
  <c r="H97"/>
  <c r="H96" s="1"/>
  <c r="H100"/>
  <c r="H99" s="1"/>
  <c r="G85"/>
  <c r="G91"/>
  <c r="G97"/>
  <c r="G96" s="1"/>
  <c r="G99"/>
  <c r="H428"/>
  <c r="H427" s="1"/>
  <c r="H426" s="1"/>
  <c r="H425" s="1"/>
  <c r="G428"/>
  <c r="G427" s="1"/>
  <c r="G426" s="1"/>
  <c r="G425" s="1"/>
  <c r="H407"/>
  <c r="H391"/>
  <c r="G407"/>
  <c r="H364"/>
  <c r="H367"/>
  <c r="G364"/>
  <c r="G367"/>
  <c r="H334"/>
  <c r="H336"/>
  <c r="G334"/>
  <c r="G336"/>
  <c r="H246"/>
  <c r="H249"/>
  <c r="H244"/>
  <c r="H239"/>
  <c r="H238" s="1"/>
  <c r="H237" s="1"/>
  <c r="H261"/>
  <c r="H260" s="1"/>
  <c r="H264"/>
  <c r="H263" s="1"/>
  <c r="G246"/>
  <c r="G244"/>
  <c r="G261"/>
  <c r="G260" s="1"/>
  <c r="G264"/>
  <c r="G263" s="1"/>
  <c r="H215"/>
  <c r="G215"/>
  <c r="H172"/>
  <c r="H171" s="1"/>
  <c r="G172"/>
  <c r="G171" s="1"/>
  <c r="H145"/>
  <c r="H144" s="1"/>
  <c r="H143" s="1"/>
  <c r="H142" s="1"/>
  <c r="H154"/>
  <c r="H159"/>
  <c r="G145"/>
  <c r="G144" s="1"/>
  <c r="G143" s="1"/>
  <c r="G142" s="1"/>
  <c r="H314"/>
  <c r="H313" s="1"/>
  <c r="H312" s="1"/>
  <c r="H58"/>
  <c r="H57" s="1"/>
  <c r="G58"/>
  <c r="G57" s="1"/>
  <c r="H35"/>
  <c r="H34" s="1"/>
  <c r="H33" s="1"/>
  <c r="H32" s="1"/>
  <c r="H41"/>
  <c r="H40" s="1"/>
  <c r="H39" s="1"/>
  <c r="H38" s="1"/>
  <c r="H50"/>
  <c r="H48" s="1"/>
  <c r="H55"/>
  <c r="H54" s="1"/>
  <c r="H60"/>
  <c r="H69"/>
  <c r="H68" s="1"/>
  <c r="H67" s="1"/>
  <c r="H73"/>
  <c r="H72" s="1"/>
  <c r="H71" s="1"/>
  <c r="H46"/>
  <c r="H45" s="1"/>
  <c r="H44" s="1"/>
  <c r="H127"/>
  <c r="H126" s="1"/>
  <c r="H125" s="1"/>
  <c r="H131"/>
  <c r="H130" s="1"/>
  <c r="H129" s="1"/>
  <c r="H134"/>
  <c r="H133" s="1"/>
  <c r="H186"/>
  <c r="H196"/>
  <c r="H194"/>
  <c r="H203"/>
  <c r="H202" s="1"/>
  <c r="H232"/>
  <c r="H222"/>
  <c r="H221" s="1"/>
  <c r="H269"/>
  <c r="H268" s="1"/>
  <c r="H267" s="1"/>
  <c r="H266" s="1"/>
  <c r="H354"/>
  <c r="H353" s="1"/>
  <c r="H351"/>
  <c r="H358"/>
  <c r="H357" s="1"/>
  <c r="H373"/>
  <c r="H372" s="1"/>
  <c r="H371" s="1"/>
  <c r="H378"/>
  <c r="H377" s="1"/>
  <c r="H376" s="1"/>
  <c r="H375" s="1"/>
  <c r="H443"/>
  <c r="H445"/>
  <c r="H448"/>
  <c r="H450"/>
  <c r="H454"/>
  <c r="H453" s="1"/>
  <c r="G34"/>
  <c r="G33" s="1"/>
  <c r="G32" s="1"/>
  <c r="G41"/>
  <c r="G40" s="1"/>
  <c r="G39" s="1"/>
  <c r="G38" s="1"/>
  <c r="G50"/>
  <c r="G48" s="1"/>
  <c r="G55"/>
  <c r="G54" s="1"/>
  <c r="G60"/>
  <c r="G69"/>
  <c r="G68" s="1"/>
  <c r="G67" s="1"/>
  <c r="G73"/>
  <c r="G72" s="1"/>
  <c r="G71" s="1"/>
  <c r="G46"/>
  <c r="G45" s="1"/>
  <c r="G44" s="1"/>
  <c r="G127"/>
  <c r="G126" s="1"/>
  <c r="G125" s="1"/>
  <c r="G131"/>
  <c r="G130" s="1"/>
  <c r="G129" s="1"/>
  <c r="G134"/>
  <c r="G133" s="1"/>
  <c r="G186"/>
  <c r="G196"/>
  <c r="G194"/>
  <c r="G203"/>
  <c r="G202" s="1"/>
  <c r="G227"/>
  <c r="G222"/>
  <c r="G220" s="1"/>
  <c r="G219" s="1"/>
  <c r="G218" s="1"/>
  <c r="G269"/>
  <c r="G268" s="1"/>
  <c r="G267" s="1"/>
  <c r="G266" s="1"/>
  <c r="G354"/>
  <c r="G353" s="1"/>
  <c r="G343"/>
  <c r="G358"/>
  <c r="G357" s="1"/>
  <c r="G373"/>
  <c r="G372" s="1"/>
  <c r="G371" s="1"/>
  <c r="G378"/>
  <c r="G377" s="1"/>
  <c r="G376" s="1"/>
  <c r="G375" s="1"/>
  <c r="G391"/>
  <c r="G443"/>
  <c r="G445"/>
  <c r="G448"/>
  <c r="G450"/>
  <c r="G454"/>
  <c r="G453" s="1"/>
  <c r="H61"/>
  <c r="G61"/>
  <c r="G243" l="1"/>
  <c r="G242" s="1"/>
  <c r="H243"/>
  <c r="H242" s="1"/>
  <c r="G390"/>
  <c r="G389" s="1"/>
  <c r="H390"/>
  <c r="H389" s="1"/>
  <c r="H438"/>
  <c r="G438"/>
  <c r="H183"/>
  <c r="G183"/>
  <c r="G182" s="1"/>
  <c r="G170"/>
  <c r="G169" s="1"/>
  <c r="G168" s="1"/>
  <c r="H124"/>
  <c r="H112" s="1"/>
  <c r="G124"/>
  <c r="G112" s="1"/>
  <c r="G442"/>
  <c r="G291"/>
  <c r="G290" s="1"/>
  <c r="G289" s="1"/>
  <c r="G288" s="1"/>
  <c r="G287" s="1"/>
  <c r="G271" s="1"/>
  <c r="H53"/>
  <c r="G333"/>
  <c r="G332" s="1"/>
  <c r="G331" s="1"/>
  <c r="G330" s="1"/>
  <c r="G363"/>
  <c r="G362" s="1"/>
  <c r="G361" s="1"/>
  <c r="G360" s="1"/>
  <c r="G53"/>
  <c r="G79"/>
  <c r="G342"/>
  <c r="G341" s="1"/>
  <c r="G340" s="1"/>
  <c r="H79"/>
  <c r="G300"/>
  <c r="G299" s="1"/>
  <c r="G298" s="1"/>
  <c r="G297" s="1"/>
  <c r="H153"/>
  <c r="H152" s="1"/>
  <c r="H141" s="1"/>
  <c r="G424"/>
  <c r="G211"/>
  <c r="G210" s="1"/>
  <c r="G208" s="1"/>
  <c r="H211"/>
  <c r="H210" s="1"/>
  <c r="H208" s="1"/>
  <c r="H170"/>
  <c r="H169" s="1"/>
  <c r="H168" s="1"/>
  <c r="H322"/>
  <c r="H321" s="1"/>
  <c r="H320" s="1"/>
  <c r="H311" s="1"/>
  <c r="G322"/>
  <c r="G321" s="1"/>
  <c r="G320" s="1"/>
  <c r="G311" s="1"/>
  <c r="H363"/>
  <c r="H362" s="1"/>
  <c r="H361" s="1"/>
  <c r="H342"/>
  <c r="H341" s="1"/>
  <c r="H348"/>
  <c r="H347" s="1"/>
  <c r="H333"/>
  <c r="H332" s="1"/>
  <c r="H331" s="1"/>
  <c r="H330" s="1"/>
  <c r="G238"/>
  <c r="G237" s="1"/>
  <c r="G413"/>
  <c r="G49"/>
  <c r="G22"/>
  <c r="G21" s="1"/>
  <c r="G20" s="1"/>
  <c r="G19" s="1"/>
  <c r="G152"/>
  <c r="G141" s="1"/>
  <c r="H413"/>
  <c r="H442"/>
  <c r="G221"/>
  <c r="G226"/>
  <c r="G225" s="1"/>
  <c r="G224" s="1"/>
  <c r="H220"/>
  <c r="H219" s="1"/>
  <c r="H218" s="1"/>
  <c r="H227"/>
  <c r="H226" s="1"/>
  <c r="H225" s="1"/>
  <c r="H224" s="1"/>
  <c r="H418"/>
  <c r="H417" s="1"/>
  <c r="H416" s="1"/>
  <c r="H23"/>
  <c r="H22" s="1"/>
  <c r="H21" s="1"/>
  <c r="H20" s="1"/>
  <c r="H19" s="1"/>
  <c r="H49"/>
  <c r="H424"/>
  <c r="G418"/>
  <c r="G417" s="1"/>
  <c r="G416" s="1"/>
  <c r="G259"/>
  <c r="H259"/>
  <c r="H291"/>
  <c r="H290" s="1"/>
  <c r="H289" s="1"/>
  <c r="H288" s="1"/>
  <c r="H287" s="1"/>
  <c r="H271" s="1"/>
  <c r="H300"/>
  <c r="H299" s="1"/>
  <c r="H298" s="1"/>
  <c r="H297" s="1"/>
  <c r="G52" l="1"/>
  <c r="G31" s="1"/>
  <c r="G30" s="1"/>
  <c r="H52"/>
  <c r="H31" s="1"/>
  <c r="H437"/>
  <c r="H436" s="1"/>
  <c r="H435" s="1"/>
  <c r="G437"/>
  <c r="G436" s="1"/>
  <c r="G435" s="1"/>
  <c r="H384"/>
  <c r="H383" s="1"/>
  <c r="H382" s="1"/>
  <c r="G384"/>
  <c r="G383" s="1"/>
  <c r="G382" s="1"/>
  <c r="H296"/>
  <c r="G296"/>
  <c r="G236"/>
  <c r="G235" s="1"/>
  <c r="G329"/>
  <c r="H329"/>
  <c r="H412"/>
  <c r="H411" s="1"/>
  <c r="H406" s="1"/>
  <c r="G412"/>
  <c r="G411" s="1"/>
  <c r="G406" s="1"/>
  <c r="G339"/>
  <c r="H360"/>
  <c r="H340"/>
  <c r="H339" s="1"/>
  <c r="H236"/>
  <c r="H235" s="1"/>
  <c r="H209"/>
  <c r="G209"/>
  <c r="H182"/>
  <c r="H181" s="1"/>
  <c r="H180" s="1"/>
  <c r="G181"/>
  <c r="G180" s="1"/>
  <c r="G405" l="1"/>
  <c r="G404" s="1"/>
  <c r="H405"/>
  <c r="H404" s="1"/>
  <c r="G338"/>
  <c r="G328" s="1"/>
  <c r="H30"/>
  <c r="H338"/>
  <c r="H328" s="1"/>
  <c r="H167"/>
  <c r="G167"/>
  <c r="G166" s="1"/>
  <c r="H381" l="1"/>
  <c r="G381"/>
  <c r="G499" s="1"/>
  <c r="H166"/>
  <c r="G503" l="1"/>
  <c r="H499"/>
  <c r="H503" s="1"/>
</calcChain>
</file>

<file path=xl/sharedStrings.xml><?xml version="1.0" encoding="utf-8"?>
<sst xmlns="http://schemas.openxmlformats.org/spreadsheetml/2006/main" count="2264" uniqueCount="516">
  <si>
    <t>Основное мероприятие "Проведение ежегодного совещания по подведению итогов работы АПК за отчетный год"</t>
  </si>
  <si>
    <t>13001 82900</t>
  </si>
  <si>
    <t>Муниципальное казенное учреждение Управление сельского хозяйства Селенгинского района</t>
  </si>
  <si>
    <t>976</t>
  </si>
  <si>
    <t>Расходы на обеспечение деятельности (оказание услуг) учреждений сельского хозяйства</t>
  </si>
  <si>
    <t>99900 83510</t>
  </si>
  <si>
    <t>975</t>
  </si>
  <si>
    <t>Муниципальное казенное учреждение Комитет по физической культуре, спорту и молодежной политике  администрации муниципального образования "Селенгинский район"</t>
  </si>
  <si>
    <t>Муниципальное казенное учреждение Комитет по культуре администрации муниципального образования "Селенгинский район"</t>
  </si>
  <si>
    <t>Расходы, связанные с выполнением деятельности учреждений физической культуры и спорта</t>
  </si>
  <si>
    <t>Другие вопросы в области физической культуры и спорта</t>
  </si>
  <si>
    <t>Спорт высших достижений</t>
  </si>
  <si>
    <t>Благоустройство</t>
  </si>
  <si>
    <t>Профессиональная подготовка, переподготовка и повышение квалификации</t>
  </si>
  <si>
    <t>10201 S2890</t>
  </si>
  <si>
    <t>Резервные фонды</t>
  </si>
  <si>
    <t>Сельское хозяйство и рыболовство</t>
  </si>
  <si>
    <t>Дошкольное образование</t>
  </si>
  <si>
    <t>Общее образование</t>
  </si>
  <si>
    <t>Другие вопросы в области образования</t>
  </si>
  <si>
    <t>Культура</t>
  </si>
  <si>
    <t>Пенсионное обеспечение</t>
  </si>
  <si>
    <t>Наименование показателя</t>
  </si>
  <si>
    <t>01</t>
  </si>
  <si>
    <t>00</t>
  </si>
  <si>
    <t>02</t>
  </si>
  <si>
    <t>04</t>
  </si>
  <si>
    <t>07</t>
  </si>
  <si>
    <t>05</t>
  </si>
  <si>
    <t>09</t>
  </si>
  <si>
    <t>08</t>
  </si>
  <si>
    <t>06</t>
  </si>
  <si>
    <t>10</t>
  </si>
  <si>
    <t>Раздел</t>
  </si>
  <si>
    <t>Подраздел</t>
  </si>
  <si>
    <t>Целевая статья</t>
  </si>
  <si>
    <t>Вид расхода</t>
  </si>
  <si>
    <t>Коды ведомственной классификации</t>
  </si>
  <si>
    <t>03</t>
  </si>
  <si>
    <t xml:space="preserve">01 </t>
  </si>
  <si>
    <t xml:space="preserve">08 </t>
  </si>
  <si>
    <t>ВСЕГО  РАСХОДОВ</t>
  </si>
  <si>
    <t>Молодежная политика и оздоровление детей</t>
  </si>
  <si>
    <t>11</t>
  </si>
  <si>
    <t>12</t>
  </si>
  <si>
    <t>14</t>
  </si>
  <si>
    <t>УСЛОВНО УТВЕРЖДАЕМЫЕ РАСХОДЫ</t>
  </si>
  <si>
    <t>Осуществление государственных полномочий по хранению, формированию, учету и использованию архивного фонда Республики Бурятия</t>
  </si>
  <si>
    <t>Доплаты к пенсиям, дополнительное пенсионное обеспечение</t>
  </si>
  <si>
    <t>Выравнивание бюджетной обеспеченности поселений из районного фонда финансовой поддержки</t>
  </si>
  <si>
    <t>Резервные фонды местных администраций</t>
  </si>
  <si>
    <t>Другие вопросы в области социальной политики</t>
  </si>
  <si>
    <t>Осуществление государственных полномочий по созданию и организации деятельности  административных комиссий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</si>
  <si>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</si>
  <si>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Администрация муниципального образования "Селенгинский район"</t>
  </si>
  <si>
    <t>Комитет по финансам муниципального образования "Селенгинский район"</t>
  </si>
  <si>
    <t>Районный Совет депутатов муниципального образования "Селенгинский район"</t>
  </si>
  <si>
    <t xml:space="preserve"> «О бюджете муниципального образования</t>
  </si>
  <si>
    <t>Осуществление отдельных государственных полномочий по уведомительной регистрации коллективных договоров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</si>
  <si>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</si>
  <si>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13</t>
  </si>
  <si>
    <t>Дорожное хозяйство (дорожные фонды)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</si>
  <si>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</si>
  <si>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высшего должностного лица субъекта Российской Федерации и муниципального образования</t>
  </si>
  <si>
    <t>Дотации на выравнивание бюджетной обеспеченности субъектов Российской Федерации и муниципальных образований</t>
  </si>
  <si>
    <t>Массовый спорт</t>
  </si>
  <si>
    <t>Другие вопросы в области национальной экономики</t>
  </si>
  <si>
    <t>Осуществление государственных полномочий по организации и осуществлению деятельности по опеке и попечительству в Республике Бурятия</t>
  </si>
  <si>
    <t>Осуществление государственных полномочий по образованию и организации деятельности комиссий по делам несовершеннолетних и защите их прав в Республике Бурятия</t>
  </si>
  <si>
    <t>Осуществление отдельного государственного полномочия по поддержке сельскохозяйственного производства</t>
  </si>
  <si>
    <t>Осуществление отдельных государственных полномочий по регулирование тарифов на перевозки пассажиров и багажа всеми видами общественного транспорта в городском и пригородном сообщении (кроме железнодорожного транспорта)</t>
  </si>
  <si>
    <t>Другие общегосударственные вопросы</t>
  </si>
  <si>
    <t>Комитет по имуществу, землепользованию и градостроительству Селенгинского района</t>
  </si>
  <si>
    <t>121</t>
  </si>
  <si>
    <t>Закупка товаров, работ и услуг в сфере информационно-коммуникационных технологий</t>
  </si>
  <si>
    <t>242</t>
  </si>
  <si>
    <t>Прочие закупки товаров, работ и услуг для государственных (муниципальных) нужд</t>
  </si>
  <si>
    <t>244</t>
  </si>
  <si>
    <t>Уплата налога на имущество организаций и земельного налога</t>
  </si>
  <si>
    <t>851</t>
  </si>
  <si>
    <t>852</t>
  </si>
  <si>
    <t>Резервные средства</t>
  </si>
  <si>
    <t>ОБЩЕГОСУДАРСТВЕННЫЕ ВОПРОСЫ</t>
  </si>
  <si>
    <t>870</t>
  </si>
  <si>
    <t>540</t>
  </si>
  <si>
    <t>НАЦИОНАЛЬНАЯ ЭКОНОМИКА</t>
  </si>
  <si>
    <t>ОБРАЗОВАНИЕ</t>
  </si>
  <si>
    <t>СОЦИАЛЬНАЯ ПОЛИТИКА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</si>
  <si>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</si>
  <si>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</si>
  <si>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</si>
  <si>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612</t>
  </si>
  <si>
    <t>КУЛЬТУРА, КИНЕМАТОГРАФИЯ</t>
  </si>
  <si>
    <t>621</t>
  </si>
  <si>
    <t>611</t>
  </si>
  <si>
    <t>ФИЗИЧЕСКАЯ КУЛЬТУРА И СПОРТ</t>
  </si>
  <si>
    <t>МЕЖБЮДЖЕТНЫЕ ТРАНСФЕРТЫ ОБЩЕГО ХАРАКТЕРА БЮДЖЕТАМ СУБЪЕКТОВ РОССИЙСКОЙ ФЕДЕРАЦИИ И МУНИЦИПАЛЬНЫХ ОБРАЗОВАНИЙ</t>
  </si>
  <si>
    <t>511</t>
  </si>
  <si>
    <t>ЖИЛИЩНО-КОММУНАЛЬНОЕ ХОЗЯЙСТВО</t>
  </si>
  <si>
    <t>Функционирование законодательных (представительных) органов государственной власти и представительных органов местного самоуправления</t>
  </si>
  <si>
    <t>ГРБС</t>
  </si>
  <si>
    <t>Субсидии автономным учреждениям на иные цели</t>
  </si>
  <si>
    <t>622</t>
  </si>
  <si>
    <t>НАЦИОНАЛЬНАЯ БЕЗОПАСНОСТЬ И ПРАВООХРАНИТЕЛЬНАЯ ДЕЯТЕЛЬНОСТЬ</t>
  </si>
  <si>
    <t>Расходы на обеспечение функций органов местного самоуправления</t>
  </si>
  <si>
    <t>Расходы на обеспечение деятельности (оказание услуг) учреждений хозяйственного обслуживания</t>
  </si>
  <si>
    <t>111</t>
  </si>
  <si>
    <t>Доплаты к пенсиям  муниципальных служащих</t>
  </si>
  <si>
    <t>Осуществление государственных полномочий по расчету и предоставлению дотаций поселениям</t>
  </si>
  <si>
    <t>Дотации на выравнивание бюджетной обеспеченности</t>
  </si>
  <si>
    <t>Расходы на обеспечение функционирования высшего должностного лица муниципального образования</t>
  </si>
  <si>
    <t>Администрирование передаваемого отдельного государственного полномочия по поддержке сельскохозяйственного производства органам местного самоуправления</t>
  </si>
  <si>
    <t>Расходы на обеспечение деятельности (оказание услуг) муниципальных учреждений</t>
  </si>
  <si>
    <t xml:space="preserve">Другие вопросы в области культуры, кинематографии </t>
  </si>
  <si>
    <t>(тыс. рублей)</t>
  </si>
  <si>
    <t>969</t>
  </si>
  <si>
    <t>Непрограммные расходы</t>
  </si>
  <si>
    <t>973</t>
  </si>
  <si>
    <t>Расходы на обеспечение функционирования представительного органа муниципального образования</t>
  </si>
  <si>
    <t>968</t>
  </si>
  <si>
    <t xml:space="preserve">968 </t>
  </si>
  <si>
    <t>Социальное обеспечение населения</t>
  </si>
  <si>
    <t>Финансовое обеспечение получения дошкольного образования в образовательных организациях</t>
  </si>
  <si>
    <t>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</t>
  </si>
  <si>
    <t>Увеличение фонда оплаты труда педагогических работников муниципальных  учреждений дополнительного образования</t>
  </si>
  <si>
    <t>Предоставление мер социальной поддержки по оплате коммунальных услуг педагогическим работникам, проживающим, работающим в сельских населенных пунктах, рабочих поселках (поселках городского типа) на территории Республики Бурятия</t>
  </si>
  <si>
    <t>Прочие мероприятия , связанные с выполнением обязательств ОМСУ</t>
  </si>
  <si>
    <t>971</t>
  </si>
  <si>
    <t xml:space="preserve">Расходы на проведение мероприятий в области физической культуры и  спорта </t>
  </si>
  <si>
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</si>
  <si>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Иные межбюджетные трансферты</t>
  </si>
  <si>
    <t>Муниципальное казенное учреждение "Селенгинское районное управление образованием"</t>
  </si>
  <si>
    <t>129</t>
  </si>
  <si>
    <t>02101 81020</t>
  </si>
  <si>
    <t>02000 00000</t>
  </si>
  <si>
    <t>02100 00000</t>
  </si>
  <si>
    <t>02101 00000</t>
  </si>
  <si>
    <t>Основное мероприятие "Повышение качества управления муниципальными финансами"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</si>
  <si>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</si>
  <si>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</si>
  <si>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99900 00000</t>
  </si>
  <si>
    <t>02200 00000</t>
  </si>
  <si>
    <t>Основное мероприятие "Межбюджетные трансферты бюджетам муниципальных образований поселений"</t>
  </si>
  <si>
    <t>02201 00000</t>
  </si>
  <si>
    <t>02201 73090</t>
  </si>
  <si>
    <t>99900 81000</t>
  </si>
  <si>
    <t>99900 81020</t>
  </si>
  <si>
    <t>99900 81030</t>
  </si>
  <si>
    <t>02201 61010</t>
  </si>
  <si>
    <t>99900 81010</t>
  </si>
  <si>
    <t>99900 86000</t>
  </si>
  <si>
    <t>99900 73100</t>
  </si>
  <si>
    <t>99900 73110</t>
  </si>
  <si>
    <t>99900 73120</t>
  </si>
  <si>
    <t>99900 83500</t>
  </si>
  <si>
    <t>99900 83590</t>
  </si>
  <si>
    <t>119</t>
  </si>
  <si>
    <t xml:space="preserve">Уплата прочих налогов, сборов </t>
  </si>
  <si>
    <t>04000 00000</t>
  </si>
  <si>
    <t>04100 00000</t>
  </si>
  <si>
    <t>05000 00000</t>
  </si>
  <si>
    <t>99900 73070</t>
  </si>
  <si>
    <t>99900 73080</t>
  </si>
  <si>
    <t>99900 73010</t>
  </si>
  <si>
    <t>99900 85000</t>
  </si>
  <si>
    <t>99900 85010</t>
  </si>
  <si>
    <t>99900 73130</t>
  </si>
  <si>
    <t>Расходы на осуществление мероприятий, связанных с владением, пользованием и распоряжением имуществом, находящимся в муниципальной собственности</t>
  </si>
  <si>
    <t>99900 73150</t>
  </si>
  <si>
    <t>08000 00000</t>
  </si>
  <si>
    <t>08300 00000</t>
  </si>
  <si>
    <t>Основное мероприятие «Дополнительное образование в сфере культуры»</t>
  </si>
  <si>
    <t>08301 00000</t>
  </si>
  <si>
    <t>Расходы на обеспечение деятельности (оказание услуг) общеобразовательных учреждений дополнительного образования</t>
  </si>
  <si>
    <t>08301 83030</t>
  </si>
  <si>
    <t>08100 00000</t>
  </si>
  <si>
    <t>Основное мероприятие "Организация библиотечно-информационного обслуживания населения"</t>
  </si>
  <si>
    <t>08101 00000</t>
  </si>
  <si>
    <t>Расходы на обеспечение деятельности (оказание услуг) учреждений культуры (библиотеки)</t>
  </si>
  <si>
    <t>08101 83120</t>
  </si>
  <si>
    <t>Повышение средней заработной платы работников муниципальных учреждений культуры</t>
  </si>
  <si>
    <t>08200 00000</t>
  </si>
  <si>
    <t>Основное мероприятие "Организация отдыха и досуга населения"</t>
  </si>
  <si>
    <t>08201 00000</t>
  </si>
  <si>
    <t>Расходы на обеспечение деятельности (оказание услуг) учреждений культуры (дома культуры, другие учреждения культуры)</t>
  </si>
  <si>
    <t>08201 83110</t>
  </si>
  <si>
    <t>08400 00000</t>
  </si>
  <si>
    <t>Основное мероприятие "Организация и проведение праздничных мероприятий"</t>
  </si>
  <si>
    <t>08401 00000</t>
  </si>
  <si>
    <t>Расходы, связанные с выполнением деятельности муниципальных учреждений культуры</t>
  </si>
  <si>
    <t>08401 83160</t>
  </si>
  <si>
    <t>08402 83160</t>
  </si>
  <si>
    <t xml:space="preserve">Непрограммные расходы </t>
  </si>
  <si>
    <t>99900 73180</t>
  </si>
  <si>
    <t>09000 00000</t>
  </si>
  <si>
    <t>10000 00000</t>
  </si>
  <si>
    <t>10100 00000</t>
  </si>
  <si>
    <t>Основное мероприятие " Реализация общеобразовательных программ дошкольного образования"</t>
  </si>
  <si>
    <t>10101 00000</t>
  </si>
  <si>
    <t>Расходы на обеспечение деятельности (оказание услуг) детских дошкольных учреждений</t>
  </si>
  <si>
    <t>10101 83010</t>
  </si>
  <si>
    <t>10101 73020</t>
  </si>
  <si>
    <t>10200 00000</t>
  </si>
  <si>
    <t>Основное мероприятие " Реализация общеобразовательных программ дополнительного образования"</t>
  </si>
  <si>
    <t>10201 00000</t>
  </si>
  <si>
    <t>Расходы на обеспечение деятельности (оказание услуг) общеобразовательных учреждений(школы-детские сады, начальные школы, неполные средние, средние)</t>
  </si>
  <si>
    <t xml:space="preserve"> 10201 83020</t>
  </si>
  <si>
    <t>10201 83020</t>
  </si>
  <si>
    <t>Основное мероприятие " Реализация общеобразовательных программ общего образования"</t>
  </si>
  <si>
    <t xml:space="preserve">10201 73030 </t>
  </si>
  <si>
    <t>10201 73030</t>
  </si>
  <si>
    <t xml:space="preserve">10201 73040 </t>
  </si>
  <si>
    <t>10300 00000</t>
  </si>
  <si>
    <t>10301 00000</t>
  </si>
  <si>
    <t>Расходы на обеспечение деятельности (оказание услуг) образовательных учреждений дополнительного образования</t>
  </si>
  <si>
    <t>10301 83030</t>
  </si>
  <si>
    <t xml:space="preserve">10000 00000 </t>
  </si>
  <si>
    <t xml:space="preserve">10400 00000  </t>
  </si>
  <si>
    <t>Основное мероприятие " Организация и обеспечение отдыха и оздоровления детей"</t>
  </si>
  <si>
    <t>10401 00000</t>
  </si>
  <si>
    <t>10401 73050</t>
  </si>
  <si>
    <t>10401 73140</t>
  </si>
  <si>
    <t>10500 00000</t>
  </si>
  <si>
    <t>Основное мероприятие"Организация обеспечения  функционирования образовательных учреждений"</t>
  </si>
  <si>
    <t>10501 00000</t>
  </si>
  <si>
    <t>Расходы на обеспечение деятельности (оказания услуг) муниципальных учреждений (учебно-методические кабинеты, централизованные бухгалтерии, группы хозяйственного обслуживания,пр.)</t>
  </si>
  <si>
    <t>10501 83040</t>
  </si>
  <si>
    <t>10501 73060</t>
  </si>
  <si>
    <t>Основное мероприятие "Уничтожение очагов произрастания дикорастущих наркотикосодержащих растений"</t>
  </si>
  <si>
    <t>04102 81020</t>
  </si>
  <si>
    <t>04103 82100</t>
  </si>
  <si>
    <t>к решению районного Совета депутатов</t>
  </si>
  <si>
    <t>МО "Селенгинский район"</t>
  </si>
  <si>
    <t>Взносы по обязательному социальному страхованию на выплаты по оплате труда работников и иные выплаты работникам  учреждений</t>
  </si>
  <si>
    <t xml:space="preserve">Фонд оплаты труда учреждений </t>
  </si>
  <si>
    <t xml:space="preserve">Фонд оплаты труда  учреждений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</si>
  <si>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</si>
  <si>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08402 81020</t>
  </si>
  <si>
    <t>10501 81020</t>
  </si>
  <si>
    <t>Фонд оплаты труда учреждений</t>
  </si>
  <si>
    <t>10401 73190</t>
  </si>
  <si>
    <t>Организация деятельности по обеспечению прав детей, находящихся в трудной жизненной ситуации, на отдых и оздоровление</t>
  </si>
  <si>
    <t>Комплексные меры противодействия злоупотреблением наркотиками и их незаконному обороту</t>
  </si>
  <si>
    <t>Дополнительное образование детей</t>
  </si>
  <si>
    <t>Обеспечение прав детей, находящихся в трудной жизненной ситуации, на отдых и оздоровление</t>
  </si>
  <si>
    <t>Администрирование передаваемых органам местного самоуправления  государственных полномочий по организации и обеспечению отдыха и оздоровления детей</t>
  </si>
  <si>
    <t xml:space="preserve"> Осуществление 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</si>
  <si>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</si>
  <si>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>10401 73160</t>
  </si>
  <si>
    <t>12000 00000</t>
  </si>
  <si>
    <t>Прочие мероприятия, связанные с выполнением обязательств ОМСУ</t>
  </si>
  <si>
    <t>01000 00000</t>
  </si>
  <si>
    <t>На обеспечение профессиональной подготовки на повышение квалификации глав муниципальных образований и муниципальных служащих</t>
  </si>
  <si>
    <t>Основное мероприятие "Продвижение туристского продукта МО "Селенгнинский район" на внутреннем и внешних рынках"</t>
  </si>
  <si>
    <t>10600 00000</t>
  </si>
  <si>
    <t>Основное мероприятие "Поддержка талантливых и одаренных детей"</t>
  </si>
  <si>
    <t>10601 00000</t>
  </si>
  <si>
    <t>Расходы на проведение мероприятий  для детей и молодежи</t>
  </si>
  <si>
    <t>10601 82500</t>
  </si>
  <si>
    <t>99900 73220</t>
  </si>
  <si>
    <t>99900 73200</t>
  </si>
  <si>
    <t>Основное мероприятие «Мероприятия, посвященные Дню Победы в Великой Отечественной войне 1941-1945гг.»</t>
  </si>
  <si>
    <t>01001 82900</t>
  </si>
  <si>
    <t>03000 00000</t>
  </si>
  <si>
    <t>03001 00000</t>
  </si>
  <si>
    <t>03001 82900</t>
  </si>
  <si>
    <t>05001 00000</t>
  </si>
  <si>
    <t>05001 82900</t>
  </si>
  <si>
    <t>01001 00000</t>
  </si>
  <si>
    <t>Расходы на обеспечение деятельности учреждений строительства</t>
  </si>
  <si>
    <t>10201 L3040</t>
  </si>
  <si>
    <t>10201S2К90</t>
  </si>
  <si>
    <t xml:space="preserve">Подготовка проектов межевания и проведение кадастровых работ в отношении земельных участков, выделяемых в счет земельных долей
</t>
  </si>
  <si>
    <t>312</t>
  </si>
  <si>
    <t>Иные пенсии, социальные доплаты к пенсиям</t>
  </si>
  <si>
    <t>Осуществление отдельного государственного полномочия на капитальный (текущий) ремонт  и содержание  сибирьязвенных  захоронений и скотомогильников (биотермических ям)</t>
  </si>
  <si>
    <t>99900 73170</t>
  </si>
  <si>
    <t>Администрирование отдельного государственного полномочия на капитальный (текущий) ремонт и содержанию сибиреязвенных захоронений и скотомогильников (биотермических ям)</t>
  </si>
  <si>
    <t>99900 73240</t>
  </si>
  <si>
    <t>Основное мероприятие "Предоставление муниципального имущества, земельных участков в собственность и в аренду"</t>
  </si>
  <si>
    <t>Основное мероприятие "Обеспечение проведения кадастровых работ по объектам недвижимости, земельных участков"</t>
  </si>
  <si>
    <t>08301 S2270</t>
  </si>
  <si>
    <t>08101 S2340</t>
  </si>
  <si>
    <t>08201 S2340</t>
  </si>
  <si>
    <t>99900 S2340</t>
  </si>
  <si>
    <t>Расходы, связанные с выполнением деятельности (оказание услуг) многофункционального межпоселенческого Дома Молодежи</t>
  </si>
  <si>
    <t>09100 00000</t>
  </si>
  <si>
    <t>09101 82600</t>
  </si>
  <si>
    <t>09201 00000</t>
  </si>
  <si>
    <t>09201 S2200</t>
  </si>
  <si>
    <t>Основное мероприятие «Развитие Спортивной школы Олимпийского резерва»</t>
  </si>
  <si>
    <t>09301 00000</t>
  </si>
  <si>
    <t>09301 83180</t>
  </si>
  <si>
    <t>10301 S2120</t>
  </si>
  <si>
    <t>09401 81020</t>
  </si>
  <si>
    <t>09401 83170</t>
  </si>
  <si>
    <t>Реализация полномочий местного самоуправления в сфере культуры</t>
  </si>
  <si>
    <t>Основное мероприятие "Организация и проведение профессионального праздника День местного самоуправления"</t>
  </si>
  <si>
    <t>Основное мероприятие "Повышение квалификации, переподготовка муниципальных служащих"</t>
  </si>
  <si>
    <t xml:space="preserve">01002 00000 </t>
  </si>
  <si>
    <t>09300 00000</t>
  </si>
  <si>
    <t>Расходы связанные с выполнением деятельности Спортивной школы олимпийского резерва</t>
  </si>
  <si>
    <t>09400 00000</t>
  </si>
  <si>
    <t>14000 00000</t>
  </si>
  <si>
    <t>14001 00000</t>
  </si>
  <si>
    <t>14001 82900</t>
  </si>
  <si>
    <t>09301 S2E90</t>
  </si>
  <si>
    <t xml:space="preserve">10201 S2В40 </t>
  </si>
  <si>
    <t xml:space="preserve">Судебная система </t>
  </si>
  <si>
    <t>Составление (изменение, дополнение) списков кандидатов в присяжные заседатели федеральных судов общей юрисдикции в РФ</t>
  </si>
  <si>
    <t>99900 51200</t>
  </si>
  <si>
    <t>Подпрограмма"Совершенствование межбюджетных отношений"</t>
  </si>
  <si>
    <t>Подпрограмма "Дошкольное образование в Селенгинском районе"</t>
  </si>
  <si>
    <t>Подпрограмма "Общее образование в Селенгинском районе"</t>
  </si>
  <si>
    <t>Подпрограмма "Дополнительное образование  в Селенгинском районе"</t>
  </si>
  <si>
    <t>Подпрограмма "Детский отдых в Селенгинском районе"</t>
  </si>
  <si>
    <t>Подпрограмма "Другие вопросы в области образования в Селенгинском районе"</t>
  </si>
  <si>
    <t>Подпрограмма "Семья и дети"</t>
  </si>
  <si>
    <t>Основное мероприятие "Поощрение муниципальным учреждениям по итогам выборов в Селенгинском районе"</t>
  </si>
  <si>
    <t>Подпрограмма «Повышение эффективности управления муниципальными финансами»</t>
  </si>
  <si>
    <t>Подпрограмма «Повышение качества управления муниципальным имуществом и земельными участками на территории Селенгинского района»</t>
  </si>
  <si>
    <t>Подпрограмма «Развитие художественно-эстетического образования и воспитания»</t>
  </si>
  <si>
    <t>Подпрограмма «Развитие библиотечного дела»</t>
  </si>
  <si>
    <t>Подпрограмма «Организация досуга и народного творчества»</t>
  </si>
  <si>
    <t>Подпрограмма «Другие вопросы в области культуры»</t>
  </si>
  <si>
    <t xml:space="preserve">Подпрограмма «Развитие молодежной политики в Селенгинском районе»  </t>
  </si>
  <si>
    <t>Подпрограмма «Развитие физической культуры и спорта»</t>
  </si>
  <si>
    <t>Подпрограмма «Развитие спорта высших достижений»</t>
  </si>
  <si>
    <t>Подпрограмма «Другие вопросы в области физической культуры и спорта»</t>
  </si>
  <si>
    <t>Подпрограмма «Содержание инструкторов по физической культуре и спорту»</t>
  </si>
  <si>
    <t>09600 00000</t>
  </si>
  <si>
    <t>09601 00000</t>
  </si>
  <si>
    <t>Основное мероприятие "Повышение квалификации, переподготовка лиц, замещающих должности, не относящиеся к должностям муниципальной службы"</t>
  </si>
  <si>
    <t>01005 00000</t>
  </si>
  <si>
    <t>01005 82900</t>
  </si>
  <si>
    <t>Основное мероприятие "Капитальный ремонт учреждений общего образования"</t>
  </si>
  <si>
    <t>10203 00000</t>
  </si>
  <si>
    <t>10203 S2140</t>
  </si>
  <si>
    <t>09601 83190</t>
  </si>
  <si>
    <t>Основное мероприятие "Организация временного трудоустройства несовершеннолетних граждан от 14 до 18 лет"</t>
  </si>
  <si>
    <t>10202 00000</t>
  </si>
  <si>
    <t>Расходы, связанные с выполнением деятельности учреждений образования</t>
  </si>
  <si>
    <t>10202 83060</t>
  </si>
  <si>
    <t>Приобретение товаров, работ, услуг в пользу граждан в целях их социального обеспечения</t>
  </si>
  <si>
    <t>323</t>
  </si>
  <si>
    <t>Основное мероприятие "Поддержка детей сирот и детей, оставшихся без попечения и находящихся в трудной жизненной ситуации"</t>
  </si>
  <si>
    <t>10602 00000</t>
  </si>
  <si>
    <t>Расходы на реализацию мероприятий по поддержке детей сирот и детей, оставшихся без попечения и находящихся в трудной жизненной ситуации</t>
  </si>
  <si>
    <t>10602 82710</t>
  </si>
  <si>
    <t>13000 00000</t>
  </si>
  <si>
    <t>13001 00000</t>
  </si>
  <si>
    <t>Основное мероприятие "Организация общественных работ"</t>
  </si>
  <si>
    <t>243</t>
  </si>
  <si>
    <t>Закупка товаров, работ, услуг в целях капитального ремонта государственного (муниципального) имущества</t>
  </si>
  <si>
    <t>01002 S2870</t>
  </si>
  <si>
    <t>Основное мероприятие "Финансовая и имущественная поддержка субъектов малого предпримательства и организаций"</t>
  </si>
  <si>
    <t>04103 00000</t>
  </si>
  <si>
    <t>12002 00000</t>
  </si>
  <si>
    <t>12002 82900</t>
  </si>
  <si>
    <t>99900 83210</t>
  </si>
  <si>
    <t>04102 00000</t>
  </si>
  <si>
    <t>06000 00000</t>
  </si>
  <si>
    <t>Плановый период</t>
  </si>
  <si>
    <t>Защита населения и территории от чрезвычайных ситуаций природного и техногенного характера, пожарная безопасность</t>
  </si>
  <si>
    <t>18000 00000</t>
  </si>
  <si>
    <t>18002 00000</t>
  </si>
  <si>
    <t>18002 82300</t>
  </si>
  <si>
    <t>Мероприятия по предупреждению и ликвидации от ЧС природного и техногенного характера</t>
  </si>
  <si>
    <t>Основное мероприятие "Участие в предупреждении и ликвидации последствий ЧС в границах муниципального образования "Селенгинский район""</t>
  </si>
  <si>
    <t>811</t>
  </si>
  <si>
    <t>Субсидии на возмещение недополученных доходов и (или) возмещение фактически понесенных затрат в связи с производством (реализацией) товаров, выполнением работ, оказанием услуг</t>
  </si>
  <si>
    <t>Осуществление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</si>
  <si>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99900 73250</t>
  </si>
  <si>
    <t>247</t>
  </si>
  <si>
    <t>Закупка энергетических ресурсов</t>
  </si>
  <si>
    <t>Приложение № 8</t>
  </si>
  <si>
    <t>09401 00000</t>
  </si>
  <si>
    <t>Реализация мероприятий регионального проекта "Социальная активность"</t>
  </si>
  <si>
    <t>09401 83890</t>
  </si>
  <si>
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</si>
  <si>
    <t>Основное мероприятие "Реализация полномочий местного самоуправления в сфере культуры"</t>
  </si>
  <si>
    <t>08402 00000</t>
  </si>
  <si>
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</si>
  <si>
    <t>На дорожную деятельность в отношении автомобильных дорог общего пользования местного значения</t>
  </si>
  <si>
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</si>
  <si>
    <t>Организация горячего питания обучающихся, получающих основное общее, среднее общее образование в муниципальных образовательных организациях</t>
  </si>
  <si>
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</si>
  <si>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Обеспечение муниципальных дошкольных и общеобразовательных организаций педагогическими работниками</t>
  </si>
  <si>
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</si>
  <si>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Реализация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</t>
  </si>
  <si>
    <t>99900 S2980</t>
  </si>
  <si>
    <t>Администрирование передаваемых органам местного самоуправления государственных полномочий по Закону Республики Бурятия от 8 июля 2008 года № 394-IV «О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образования»</t>
  </si>
  <si>
    <t>Организация и обеспечение отдыха и оздоровления детей в загородных стационарных детских оздоровительных лагерях, оздоровительных лагерях с дневным пребыванием и иных детских лагерях сезонного действия (за исключением загородных стационарных детских оздоровительных лагерей), за исключением организации отдыха детей в каникулярное время и обеспечения прав детей, находящихся в трудной жизненной ситуации, на отдых и оздоровление</t>
  </si>
  <si>
    <t>Выплата вознаграждения за выполнение функций классного руководителя педагогическим работникам муниципальных образовательных организаций, реализующих образовательные программы начального общего, основного общего, среднего общего образования</t>
  </si>
  <si>
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</si>
  <si>
    <t>10101 74650</t>
  </si>
  <si>
    <t>Расходы на содержание инструкторов по физической культуре и спорту</t>
  </si>
  <si>
    <t>Основное мероприятие "Содержание инструкторов по физической культуре и спорта"</t>
  </si>
  <si>
    <t>Основное мероприятие "Расходы, связанные с выполнением деятельности учреждений физической культуры и спорта"</t>
  </si>
  <si>
    <t>Субсидии муниципальным учреждениям, реализующим программы спортивной подготовки</t>
  </si>
  <si>
    <t>Основное мероприятие "Расходы на проведение мероприятий в области физической культуры и спорт"</t>
  </si>
  <si>
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</si>
  <si>
    <t>10201 53030</t>
  </si>
  <si>
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</si>
  <si>
    <t>Обеспечение комплексного развития сельских территорий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</si>
  <si>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</si>
  <si>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102EВ 51790</t>
  </si>
  <si>
    <t>Коммунальное хозяйство</t>
  </si>
  <si>
    <t>04103 S2310</t>
  </si>
  <si>
    <t>360</t>
  </si>
  <si>
    <t>Иные выплаты населению</t>
  </si>
  <si>
    <t>Субсидии автономным учреждениям на иные цели</t>
  </si>
  <si>
    <t>06010 00000</t>
  </si>
  <si>
    <t>06010 82900</t>
  </si>
  <si>
    <t>06040 00000</t>
  </si>
  <si>
    <t>06040 L5760</t>
  </si>
  <si>
    <t>Подпрограмма "Развитие дорожной сети в Селенгинском районе"</t>
  </si>
  <si>
    <t>Основное мероприятие "Содержание автомобильных дорог общего пользования местного значения"</t>
  </si>
  <si>
    <t>04300 00000</t>
  </si>
  <si>
    <t>04304 00000</t>
  </si>
  <si>
    <t>04304 S21Д0</t>
  </si>
  <si>
    <t>04304 82200</t>
  </si>
  <si>
    <t>043R1 722Д0</t>
  </si>
  <si>
    <t xml:space="preserve">Расходы на содержание автомобильных дорог общего пользования местного значения </t>
  </si>
  <si>
    <t>Основное мероприятие "Проведение мониторинга несанкционированных свалок"</t>
  </si>
  <si>
    <t>25000 00000</t>
  </si>
  <si>
    <t>25001 00000</t>
  </si>
  <si>
    <t>25001 82900</t>
  </si>
  <si>
    <t>Основное мероприятие "Выполнение работ по санитарной очистке территорий Селенгинского района"</t>
  </si>
  <si>
    <t>Основное мероприятие "Повышение уровня благоустройства территории"</t>
  </si>
  <si>
    <t>25002 00000</t>
  </si>
  <si>
    <t>25002 82900</t>
  </si>
  <si>
    <t>25003 00000</t>
  </si>
  <si>
    <t>25003 82900</t>
  </si>
  <si>
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</si>
  <si>
    <t>10201 S2Р40</t>
  </si>
  <si>
    <t>Основное мероприятие "Проведение мероприятий в целях снижения уровня аварийности и травматизма на дорогах района"</t>
  </si>
  <si>
    <t>15000 00000</t>
  </si>
  <si>
    <t>15001 00000</t>
  </si>
  <si>
    <t>15001 82900</t>
  </si>
  <si>
    <t>24000 00000</t>
  </si>
  <si>
    <t>24001 00000</t>
  </si>
  <si>
    <t>24001 82900</t>
  </si>
  <si>
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</si>
  <si>
    <t>21000 00000</t>
  </si>
  <si>
    <t>21001 00000</t>
  </si>
  <si>
    <t>21001 82900</t>
  </si>
  <si>
    <t>Компенсация выпадающих доходов по электроэнергии, вырабатываемой дизельными электростанциями</t>
  </si>
  <si>
    <t>99900 S2180</t>
  </si>
  <si>
    <t>Муниципальная Программа «Развитие муниципальной службы в Селенгинском районе на 2020 - 2025 годы»</t>
  </si>
  <si>
    <t>Муниципальная программа  «Развитие туризма и благоустройство мест массового отдыха в Селенгинском районе на 2020-2025 годы»</t>
  </si>
  <si>
    <t>Муниципальная программа «Организация общественных работ на территории Селенгинского района на 2020-2025 годы</t>
  </si>
  <si>
    <t>Муниципальная программа «Поддержка сельских и городских инициатив в Селенгинском районе на 2020-2025 годы»</t>
  </si>
  <si>
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</si>
  <si>
    <t>Муниципальная программа «Комплексное развитие сельских территорий в Селенгинском районе на 2023-2025 годы»</t>
  </si>
  <si>
    <t>МП «Развитие образования в Селенгинском районе на 2020-2025 годы"</t>
  </si>
  <si>
    <t>Муниципальная Программа «Управление муниципальными финансами и муниципальным долгом на 2020-2025 годы</t>
  </si>
  <si>
    <t>Основное мероприятие "Приобщение различных групп населения к систематическим занятиям физической культурой и спортом"</t>
  </si>
  <si>
    <t>Основние мероприятие "Реализация деятельности Многофункционального межпоселенческого Дома молодежи Селенги"</t>
  </si>
  <si>
    <t>09101 00000</t>
  </si>
  <si>
    <t>Иные выплаты персоналу государственных (муниципальных) органов, за исключением фонда оплаты труда</t>
  </si>
  <si>
    <t>122</t>
  </si>
  <si>
    <t>Ведомственная структура расходов местного бюджета на 2025-2026 годы</t>
  </si>
  <si>
    <t>09200 00000</t>
  </si>
  <si>
    <t>«Селенгинский район» на 2024 год</t>
  </si>
  <si>
    <t>плановый период 2025-2026 годов"</t>
  </si>
  <si>
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</si>
  <si>
    <t>Субсидии гражданам на приобретение жилья</t>
  </si>
  <si>
    <t>99900 51560</t>
  </si>
  <si>
    <t>322</t>
  </si>
  <si>
    <t>Софинансирование расходных обязательств муниципальных районов (городских округов)</t>
  </si>
  <si>
    <t>10101 S2160</t>
  </si>
  <si>
    <t>10501 S2160</t>
  </si>
  <si>
    <t>10501  S2160</t>
  </si>
  <si>
    <t>Субсидии на проведение комплексных кадастровых работ</t>
  </si>
  <si>
    <t>04103 L5110</t>
  </si>
  <si>
    <t>Муниципальная программа «Развитие малого и среднего предпринимательства в Селенгинском районе на 2023-2025 годы</t>
  </si>
  <si>
    <t>Муниципальная программа "Охрана окружающей среды в муниципальном образовании "Селенгинский район" на 2023-2027годы"</t>
  </si>
  <si>
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2023-2027 годы</t>
  </si>
  <si>
    <t>Муниципальная программа "Повышение безопасности дорожного движения в Селенгинском районе» в Селенгинском районе на 2023 – 2027 годы»</t>
  </si>
  <si>
    <t>Муниципальная программа "Профилактика преступлений и иных правонарушений в Селенгинском районе на 2023-2027 годы"</t>
  </si>
  <si>
    <t>Муниципальная программа "Охрана окружающей среды в муниципальном образовании "Селенгинский район" на 2023-2027 годы"</t>
  </si>
  <si>
    <t>Муниципальная Программа «Развитие культуры в Селенгинском районе на 2023 – 2027 годы»</t>
  </si>
  <si>
    <t>Муниципальная программа «Старшее поколение на 2023-2027 годы</t>
  </si>
  <si>
    <t>Муниципальная Программа «Развитие физической культуры, спорта и молодежной политики в Селенгинском районе на  2023 – 2027 годы»</t>
  </si>
  <si>
    <t>Муниципальная программа «Комплексные меры противодействия злоупотреблению наркотикам и их незаконному обороту в Селенгинском районе на 2023-2027 годы»</t>
  </si>
  <si>
    <t>от "27" декабря  2023  № 310</t>
  </si>
  <si>
    <t>465</t>
  </si>
  <si>
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</si>
  <si>
    <t>Охрана семьи и детства</t>
  </si>
  <si>
    <t>Муниципальная Программа «Развитие физической культуры, спорта и молодежной политики в Селенгинском районе на  2020 – 2025 годы»</t>
  </si>
  <si>
    <t>Подпрограмма «Обеспечение жильем молодых семей»</t>
  </si>
  <si>
    <t>09500 00000</t>
  </si>
  <si>
    <t>Основное мероприятие «Обеспечение жильем молодых семей»</t>
  </si>
  <si>
    <t>09501 00000</t>
  </si>
  <si>
    <t>Реализация мероприятий по обеспечению жильем молодых семей</t>
  </si>
  <si>
    <t>09501 L4970</t>
  </si>
  <si>
    <t>977</t>
  </si>
  <si>
    <t>Муниципальное казенное учреждение "Управление по инфраструктуре" Администрации МО "Селенгинский район"</t>
  </si>
  <si>
    <t>99900 83200</t>
  </si>
  <si>
    <t>99900 83220</t>
  </si>
  <si>
    <t>Расходы на обеспечение деятельности учреждений по инфраструктуре</t>
  </si>
  <si>
    <t>к решению районного Совета депутатов МО "Селенгинский район"</t>
  </si>
  <si>
    <t>04304 S1Д0</t>
  </si>
  <si>
    <t>Приложение № 6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</si>
  <si>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</si>
  <si>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</si>
  <si>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Подпрограмма «Управление муниципальным долгом»</t>
  </si>
  <si>
    <t>02300 00000</t>
  </si>
  <si>
    <t>Основное мероприятие "Обслуживание муниципального долга"</t>
  </si>
  <si>
    <t>02301 00000</t>
  </si>
  <si>
    <t>Процентные платежи по муниципальному долгу</t>
  </si>
  <si>
    <t>02301 87010</t>
  </si>
  <si>
    <t>Обслуживание муниципального долга</t>
  </si>
  <si>
    <t>730</t>
  </si>
  <si>
    <t>от "___" декабря 2024    № __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</si>
</sst>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0.00000"/>
    <numFmt numFmtId="165" formatCode="_-* #,##0.00000\ _₽_-;\-* #,##0.00000\ _₽_-;_-* &quot;-&quot;??\ _₽_-;_-@_-"/>
    <numFmt numFmtId="166" formatCode="_-* #,##0.00000\ _₽_-;\-* #,##0.00000\ _₽_-;_-* &quot;-&quot;?????\ _₽_-;_-@_-"/>
    <numFmt numFmtId="167" formatCode="_-* #,##0.0000\ _₽_-;\-* #,##0.0000\ _₽_-;_-* &quot;-&quot;??\ _₽_-;_-@_-"/>
  </numFmts>
  <fonts count="22">
    <font>
      <sz val="10"/>
      <name val="Arial Cyr"/>
      <charset val="204"/>
    </font>
    <font>
      <sz val="10"/>
      <name val="Times New Roman CYR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 CYR"/>
      <family val="1"/>
      <charset val="204"/>
    </font>
    <font>
      <i/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sz val="10"/>
      <name val="Times New Roman CYR"/>
      <charset val="204"/>
    </font>
    <font>
      <b/>
      <i/>
      <sz val="10"/>
      <name val="Times New Roman CYR"/>
      <family val="1"/>
      <charset val="204"/>
    </font>
    <font>
      <sz val="10"/>
      <name val="Arial Cyr"/>
      <charset val="204"/>
    </font>
    <font>
      <b/>
      <sz val="10"/>
      <name val="Times New Roman CYR"/>
      <charset val="204"/>
    </font>
    <font>
      <sz val="12"/>
      <name val="Times New Roman CYR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</cellStyleXfs>
  <cellXfs count="125">
    <xf numFmtId="0" fontId="0" fillId="0" borderId="0" xfId="0"/>
    <xf numFmtId="0" fontId="1" fillId="0" borderId="0" xfId="0" applyFont="1" applyAlignment="1">
      <alignment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3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164" fontId="6" fillId="0" borderId="1" xfId="0" applyNumberFormat="1" applyFont="1" applyBorder="1" applyAlignment="1">
      <alignment horizontal="center" vertical="center" wrapText="1"/>
    </xf>
    <xf numFmtId="0" fontId="1" fillId="5" borderId="0" xfId="0" applyFont="1" applyFill="1" applyAlignment="1">
      <alignment wrapText="1"/>
    </xf>
    <xf numFmtId="0" fontId="2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6" fillId="0" borderId="0" xfId="0" applyFont="1"/>
    <xf numFmtId="0" fontId="2" fillId="3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2" fillId="6" borderId="1" xfId="0" applyFont="1" applyFill="1" applyBorder="1" applyAlignment="1">
      <alignment horizontal="left" wrapText="1"/>
    </xf>
    <xf numFmtId="49" fontId="6" fillId="0" borderId="1" xfId="0" applyNumberFormat="1" applyFont="1" applyBorder="1" applyAlignment="1">
      <alignment horizontal="left" wrapText="1"/>
    </xf>
    <xf numFmtId="0" fontId="9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7" fillId="0" borderId="1" xfId="0" applyFont="1" applyBorder="1" applyAlignment="1">
      <alignment horizontal="left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3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9" fontId="2" fillId="7" borderId="1" xfId="0" applyNumberFormat="1" applyFont="1" applyFill="1" applyBorder="1" applyAlignment="1">
      <alignment horizontal="center" vertical="center" wrapText="1"/>
    </xf>
    <xf numFmtId="164" fontId="2" fillId="7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49" fontId="2" fillId="7" borderId="1" xfId="0" applyNumberFormat="1" applyFont="1" applyFill="1" applyBorder="1" applyAlignment="1">
      <alignment horizontal="left" vertical="center" wrapText="1"/>
    </xf>
    <xf numFmtId="49" fontId="2" fillId="7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1" fillId="5" borderId="0" xfId="0" applyFont="1" applyFill="1" applyAlignment="1">
      <alignment wrapText="1"/>
    </xf>
    <xf numFmtId="0" fontId="15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18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49" fontId="4" fillId="6" borderId="1" xfId="0" applyNumberFormat="1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/>
    <xf numFmtId="164" fontId="2" fillId="0" borderId="1" xfId="0" applyNumberFormat="1" applyFont="1" applyBorder="1" applyAlignment="1">
      <alignment horizontal="center" wrapText="1"/>
    </xf>
    <xf numFmtId="0" fontId="4" fillId="6" borderId="1" xfId="0" applyFont="1" applyFill="1" applyBorder="1" applyAlignment="1">
      <alignment horizontal="left" vertical="center" wrapText="1"/>
    </xf>
    <xf numFmtId="49" fontId="7" fillId="6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1" fillId="0" borderId="0" xfId="1" applyNumberFormat="1" applyFont="1" applyAlignment="1">
      <alignment wrapText="1"/>
    </xf>
    <xf numFmtId="164" fontId="20" fillId="0" borderId="0" xfId="0" applyNumberFormat="1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wrapText="1"/>
    </xf>
    <xf numFmtId="164" fontId="6" fillId="8" borderId="1" xfId="0" applyNumberFormat="1" applyFont="1" applyFill="1" applyBorder="1" applyAlignment="1">
      <alignment horizontal="center" vertical="center"/>
    </xf>
    <xf numFmtId="164" fontId="6" fillId="8" borderId="1" xfId="0" applyNumberFormat="1" applyFont="1" applyFill="1" applyBorder="1" applyAlignment="1">
      <alignment horizontal="center" vertical="center" wrapText="1"/>
    </xf>
    <xf numFmtId="164" fontId="21" fillId="0" borderId="0" xfId="0" applyNumberFormat="1" applyFont="1" applyAlignment="1">
      <alignment wrapText="1"/>
    </xf>
    <xf numFmtId="43" fontId="1" fillId="0" borderId="0" xfId="0" applyNumberFormat="1" applyFont="1" applyAlignment="1">
      <alignment wrapText="1"/>
    </xf>
    <xf numFmtId="43" fontId="1" fillId="0" borderId="0" xfId="1" applyFont="1" applyAlignment="1">
      <alignment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7" fillId="8" borderId="1" xfId="0" applyNumberFormat="1" applyFont="1" applyFill="1" applyBorder="1" applyAlignment="1">
      <alignment horizontal="center" vertical="center" wrapText="1"/>
    </xf>
    <xf numFmtId="164" fontId="2" fillId="8" borderId="1" xfId="0" applyNumberFormat="1" applyFont="1" applyFill="1" applyBorder="1" applyAlignment="1">
      <alignment horizontal="center" vertical="center"/>
    </xf>
    <xf numFmtId="165" fontId="2" fillId="7" borderId="1" xfId="0" applyNumberFormat="1" applyFont="1" applyFill="1" applyBorder="1" applyAlignment="1">
      <alignment horizontal="center" vertical="center" wrapText="1"/>
    </xf>
    <xf numFmtId="166" fontId="1" fillId="0" borderId="0" xfId="0" applyNumberFormat="1" applyFont="1" applyAlignment="1">
      <alignment horizontal="right" wrapText="1"/>
    </xf>
    <xf numFmtId="49" fontId="6" fillId="8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49" fontId="2" fillId="8" borderId="1" xfId="0" applyNumberFormat="1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left" vertical="center" wrapText="1"/>
    </xf>
    <xf numFmtId="49" fontId="2" fillId="9" borderId="1" xfId="0" applyNumberFormat="1" applyFont="1" applyFill="1" applyBorder="1" applyAlignment="1">
      <alignment horizontal="center" vertical="center" wrapText="1"/>
    </xf>
    <xf numFmtId="164" fontId="2" fillId="9" borderId="1" xfId="0" applyNumberFormat="1" applyFont="1" applyFill="1" applyBorder="1" applyAlignment="1">
      <alignment horizontal="center" vertical="center" wrapText="1"/>
    </xf>
    <xf numFmtId="49" fontId="4" fillId="8" borderId="1" xfId="0" applyNumberFormat="1" applyFont="1" applyFill="1" applyBorder="1" applyAlignment="1">
      <alignment horizontal="center" vertical="center" wrapText="1"/>
    </xf>
    <xf numFmtId="164" fontId="7" fillId="8" borderId="1" xfId="0" applyNumberFormat="1" applyFont="1" applyFill="1" applyBorder="1" applyAlignment="1">
      <alignment horizontal="center" vertical="center"/>
    </xf>
    <xf numFmtId="0" fontId="6" fillId="8" borderId="0" xfId="0" applyFont="1" applyFill="1"/>
    <xf numFmtId="0" fontId="6" fillId="8" borderId="0" xfId="0" applyFont="1" applyFill="1" applyAlignment="1">
      <alignment horizontal="right"/>
    </xf>
    <xf numFmtId="0" fontId="3" fillId="0" borderId="0" xfId="0" applyFont="1" applyAlignment="1">
      <alignment wrapText="1"/>
    </xf>
    <xf numFmtId="0" fontId="3" fillId="8" borderId="1" xfId="0" applyFont="1" applyFill="1" applyBorder="1" applyAlignment="1">
      <alignment horizontal="left" vertical="center" wrapText="1"/>
    </xf>
    <xf numFmtId="0" fontId="5" fillId="8" borderId="1" xfId="0" applyFont="1" applyFill="1" applyBorder="1" applyAlignment="1">
      <alignment horizontal="left" vertical="center" wrapText="1"/>
    </xf>
    <xf numFmtId="0" fontId="6" fillId="8" borderId="1" xfId="0" applyFont="1" applyFill="1" applyBorder="1" applyAlignment="1">
      <alignment wrapText="1"/>
    </xf>
    <xf numFmtId="164" fontId="4" fillId="8" borderId="1" xfId="0" applyNumberFormat="1" applyFont="1" applyFill="1" applyBorder="1" applyAlignment="1">
      <alignment horizontal="center" vertical="center"/>
    </xf>
    <xf numFmtId="165" fontId="2" fillId="8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164" fontId="2" fillId="8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167" fontId="1" fillId="0" borderId="0" xfId="0" applyNumberFormat="1" applyFont="1" applyAlignment="1">
      <alignment wrapText="1"/>
    </xf>
    <xf numFmtId="0" fontId="3" fillId="6" borderId="1" xfId="0" applyFont="1" applyFill="1" applyBorder="1" applyAlignment="1">
      <alignment horizontal="left" vertical="center" wrapText="1"/>
    </xf>
    <xf numFmtId="0" fontId="6" fillId="0" borderId="1" xfId="0" applyFont="1" applyBorder="1"/>
    <xf numFmtId="0" fontId="9" fillId="3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6" fillId="8" borderId="0" xfId="0" applyFont="1" applyFill="1" applyAlignment="1">
      <alignment horizontal="right"/>
    </xf>
    <xf numFmtId="0" fontId="14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9">
    <cellStyle name="Обычный" xfId="0" builtinId="0"/>
    <cellStyle name="Финансовый" xfId="1" builtinId="3"/>
    <cellStyle name="Финансовый 2" xfId="2"/>
    <cellStyle name="Финансовый 2 2" xfId="4"/>
    <cellStyle name="Финансовый 2 2 2" xfId="8"/>
    <cellStyle name="Финансовый 2 3" xfId="6"/>
    <cellStyle name="Финансовый 3" xfId="3"/>
    <cellStyle name="Финансовый 3 2" xfId="7"/>
    <cellStyle name="Финансовый 4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117" Type="http://schemas.openxmlformats.org/officeDocument/2006/relationships/revisionLog" Target="revisionLog83.xml"/><Relationship Id="rId299" Type="http://schemas.openxmlformats.org/officeDocument/2006/relationships/revisionLog" Target="revisionLog263.xml"/><Relationship Id="rId303" Type="http://schemas.openxmlformats.org/officeDocument/2006/relationships/revisionLog" Target="revisionLog11.xml"/><Relationship Id="rId63" Type="http://schemas.openxmlformats.org/officeDocument/2006/relationships/revisionLog" Target="revisionLog12.xml"/><Relationship Id="rId159" Type="http://schemas.openxmlformats.org/officeDocument/2006/relationships/revisionLog" Target="revisionLog127.xml"/><Relationship Id="rId324" Type="http://schemas.openxmlformats.org/officeDocument/2006/relationships/revisionLog" Target="revisionLog286.xml"/><Relationship Id="rId42" Type="http://schemas.openxmlformats.org/officeDocument/2006/relationships/revisionLog" Target="revisionLog41.xml"/><Relationship Id="rId84" Type="http://schemas.openxmlformats.org/officeDocument/2006/relationships/revisionLog" Target="revisionLog50.xml"/><Relationship Id="rId138" Type="http://schemas.openxmlformats.org/officeDocument/2006/relationships/revisionLog" Target="revisionLog104.xml"/><Relationship Id="rId345" Type="http://schemas.openxmlformats.org/officeDocument/2006/relationships/revisionLog" Target="revisionLog306.xml"/><Relationship Id="rId170" Type="http://schemas.openxmlformats.org/officeDocument/2006/relationships/revisionLog" Target="revisionLog139.xml"/><Relationship Id="rId226" Type="http://schemas.openxmlformats.org/officeDocument/2006/relationships/revisionLog" Target="revisionLog190.xml"/><Relationship Id="rId191" Type="http://schemas.openxmlformats.org/officeDocument/2006/relationships/revisionLog" Target="revisionLog159.xml"/><Relationship Id="rId205" Type="http://schemas.openxmlformats.org/officeDocument/2006/relationships/revisionLog" Target="revisionLog170.xml"/><Relationship Id="rId247" Type="http://schemas.openxmlformats.org/officeDocument/2006/relationships/revisionLog" Target="revisionLog211.xml"/><Relationship Id="rId268" Type="http://schemas.openxmlformats.org/officeDocument/2006/relationships/revisionLog" Target="revisionLog232.xml"/><Relationship Id="rId107" Type="http://schemas.openxmlformats.org/officeDocument/2006/relationships/revisionLog" Target="revisionLog73.xml"/><Relationship Id="rId289" Type="http://schemas.openxmlformats.org/officeDocument/2006/relationships/revisionLog" Target="revisionLog253.xml"/><Relationship Id="rId32" Type="http://schemas.openxmlformats.org/officeDocument/2006/relationships/revisionLog" Target="revisionLog31.xml"/><Relationship Id="rId74" Type="http://schemas.openxmlformats.org/officeDocument/2006/relationships/revisionLog" Target="revisionLog23.xml"/><Relationship Id="rId128" Type="http://schemas.openxmlformats.org/officeDocument/2006/relationships/revisionLog" Target="revisionLog94.xml"/><Relationship Id="rId335" Type="http://schemas.openxmlformats.org/officeDocument/2006/relationships/revisionLog" Target="revisionLog297.xml"/><Relationship Id="rId53" Type="http://schemas.openxmlformats.org/officeDocument/2006/relationships/revisionLog" Target="revisionLog3.xml"/><Relationship Id="rId149" Type="http://schemas.openxmlformats.org/officeDocument/2006/relationships/revisionLog" Target="revisionLog116.xml"/><Relationship Id="rId314" Type="http://schemas.openxmlformats.org/officeDocument/2006/relationships/revisionLog" Target="revisionLog276.xml"/><Relationship Id="rId356" Type="http://schemas.openxmlformats.org/officeDocument/2006/relationships/revisionLog" Target="revisionLog314.xml"/><Relationship Id="rId181" Type="http://schemas.openxmlformats.org/officeDocument/2006/relationships/revisionLog" Target="revisionLog151.xml"/><Relationship Id="rId237" Type="http://schemas.openxmlformats.org/officeDocument/2006/relationships/revisionLog" Target="revisionLog201.xml"/><Relationship Id="rId95" Type="http://schemas.openxmlformats.org/officeDocument/2006/relationships/revisionLog" Target="revisionLog61.xml"/><Relationship Id="rId160" Type="http://schemas.openxmlformats.org/officeDocument/2006/relationships/revisionLog" Target="revisionLog128.xml"/><Relationship Id="rId216" Type="http://schemas.openxmlformats.org/officeDocument/2006/relationships/revisionLog" Target="revisionLog181.xml"/><Relationship Id="rId279" Type="http://schemas.openxmlformats.org/officeDocument/2006/relationships/revisionLog" Target="revisionLog243.xml"/><Relationship Id="rId258" Type="http://schemas.openxmlformats.org/officeDocument/2006/relationships/revisionLog" Target="revisionLog222.xml"/><Relationship Id="rId43" Type="http://schemas.openxmlformats.org/officeDocument/2006/relationships/revisionLog" Target="revisionLog42.xml"/><Relationship Id="rId139" Type="http://schemas.openxmlformats.org/officeDocument/2006/relationships/revisionLog" Target="revisionLog16.xml"/><Relationship Id="rId290" Type="http://schemas.openxmlformats.org/officeDocument/2006/relationships/revisionLog" Target="revisionLog254.xml"/><Relationship Id="rId304" Type="http://schemas.openxmlformats.org/officeDocument/2006/relationships/revisionLog" Target="revisionLog13.xml"/><Relationship Id="rId346" Type="http://schemas.openxmlformats.org/officeDocument/2006/relationships/revisionLog" Target="revisionLog307.xml"/><Relationship Id="rId64" Type="http://schemas.openxmlformats.org/officeDocument/2006/relationships/revisionLog" Target="revisionLog15.xml"/><Relationship Id="rId118" Type="http://schemas.openxmlformats.org/officeDocument/2006/relationships/revisionLog" Target="revisionLog84.xml"/><Relationship Id="rId325" Type="http://schemas.openxmlformats.org/officeDocument/2006/relationships/revisionLog" Target="revisionLog287.xml"/><Relationship Id="rId85" Type="http://schemas.openxmlformats.org/officeDocument/2006/relationships/revisionLog" Target="revisionLog51.xml"/><Relationship Id="rId150" Type="http://schemas.openxmlformats.org/officeDocument/2006/relationships/revisionLog" Target="revisionLog117.xml"/><Relationship Id="rId192" Type="http://schemas.openxmlformats.org/officeDocument/2006/relationships/revisionLog" Target="revisionLog160.xml"/><Relationship Id="rId206" Type="http://schemas.openxmlformats.org/officeDocument/2006/relationships/revisionLog" Target="revisionLog172.xml"/><Relationship Id="rId171" Type="http://schemas.openxmlformats.org/officeDocument/2006/relationships/revisionLog" Target="revisionLog140.xml"/><Relationship Id="rId227" Type="http://schemas.openxmlformats.org/officeDocument/2006/relationships/revisionLog" Target="revisionLog191.xml"/><Relationship Id="rId248" Type="http://schemas.openxmlformats.org/officeDocument/2006/relationships/revisionLog" Target="revisionLog212.xml"/><Relationship Id="rId269" Type="http://schemas.openxmlformats.org/officeDocument/2006/relationships/revisionLog" Target="revisionLog233.xml"/><Relationship Id="rId108" Type="http://schemas.openxmlformats.org/officeDocument/2006/relationships/revisionLog" Target="revisionLog74.xml"/><Relationship Id="rId315" Type="http://schemas.openxmlformats.org/officeDocument/2006/relationships/revisionLog" Target="revisionLog277.xml"/><Relationship Id="rId357" Type="http://schemas.openxmlformats.org/officeDocument/2006/relationships/revisionLog" Target="revisionLog14.xml"/><Relationship Id="rId33" Type="http://schemas.openxmlformats.org/officeDocument/2006/relationships/revisionLog" Target="revisionLog32.xml"/><Relationship Id="rId129" Type="http://schemas.openxmlformats.org/officeDocument/2006/relationships/revisionLog" Target="revisionLog95.xml"/><Relationship Id="rId280" Type="http://schemas.openxmlformats.org/officeDocument/2006/relationships/revisionLog" Target="revisionLog244.xml"/><Relationship Id="rId336" Type="http://schemas.openxmlformats.org/officeDocument/2006/relationships/revisionLog" Target="revisionLog298.xml"/><Relationship Id="rId54" Type="http://schemas.openxmlformats.org/officeDocument/2006/relationships/revisionLog" Target="revisionLog4.xml"/><Relationship Id="rId96" Type="http://schemas.openxmlformats.org/officeDocument/2006/relationships/revisionLog" Target="revisionLog62.xml"/><Relationship Id="rId161" Type="http://schemas.openxmlformats.org/officeDocument/2006/relationships/revisionLog" Target="revisionLog129.xml"/><Relationship Id="rId217" Type="http://schemas.openxmlformats.org/officeDocument/2006/relationships/revisionLog" Target="revisionLog182.xml"/><Relationship Id="rId75" Type="http://schemas.openxmlformats.org/officeDocument/2006/relationships/revisionLog" Target="revisionLog24.xml"/><Relationship Id="rId140" Type="http://schemas.openxmlformats.org/officeDocument/2006/relationships/revisionLog" Target="revisionLog171.xml"/><Relationship Id="rId182" Type="http://schemas.openxmlformats.org/officeDocument/2006/relationships/revisionLog" Target="revisionLog152.xml"/><Relationship Id="rId259" Type="http://schemas.openxmlformats.org/officeDocument/2006/relationships/revisionLog" Target="revisionLog223.xml"/><Relationship Id="rId238" Type="http://schemas.openxmlformats.org/officeDocument/2006/relationships/revisionLog" Target="revisionLog202.xml"/><Relationship Id="rId119" Type="http://schemas.openxmlformats.org/officeDocument/2006/relationships/revisionLog" Target="revisionLog85.xml"/><Relationship Id="rId270" Type="http://schemas.openxmlformats.org/officeDocument/2006/relationships/revisionLog" Target="revisionLog234.xml"/><Relationship Id="rId326" Type="http://schemas.openxmlformats.org/officeDocument/2006/relationships/revisionLog" Target="revisionLog288.xml"/><Relationship Id="rId291" Type="http://schemas.openxmlformats.org/officeDocument/2006/relationships/revisionLog" Target="revisionLog255.xml"/><Relationship Id="rId305" Type="http://schemas.openxmlformats.org/officeDocument/2006/relationships/revisionLog" Target="revisionLog267.xml"/><Relationship Id="rId347" Type="http://schemas.openxmlformats.org/officeDocument/2006/relationships/revisionLog" Target="revisionLog308.xml"/><Relationship Id="rId65" Type="http://schemas.openxmlformats.org/officeDocument/2006/relationships/revisionLog" Target="revisionLog161.xml"/><Relationship Id="rId130" Type="http://schemas.openxmlformats.org/officeDocument/2006/relationships/revisionLog" Target="revisionLog96.xml"/><Relationship Id="rId44" Type="http://schemas.openxmlformats.org/officeDocument/2006/relationships/revisionLog" Target="revisionLog43.xml"/><Relationship Id="rId86" Type="http://schemas.openxmlformats.org/officeDocument/2006/relationships/revisionLog" Target="revisionLog52.xml"/><Relationship Id="rId151" Type="http://schemas.openxmlformats.org/officeDocument/2006/relationships/revisionLog" Target="revisionLog118.xml"/><Relationship Id="rId172" Type="http://schemas.openxmlformats.org/officeDocument/2006/relationships/revisionLog" Target="revisionLog142.xml"/><Relationship Id="rId228" Type="http://schemas.openxmlformats.org/officeDocument/2006/relationships/revisionLog" Target="revisionLog192.xml"/><Relationship Id="rId193" Type="http://schemas.openxmlformats.org/officeDocument/2006/relationships/revisionLog" Target="revisionLog162.xml"/><Relationship Id="rId207" Type="http://schemas.openxmlformats.org/officeDocument/2006/relationships/revisionLog" Target="revisionLog173.xml"/><Relationship Id="rId249" Type="http://schemas.openxmlformats.org/officeDocument/2006/relationships/revisionLog" Target="revisionLog213.xml"/><Relationship Id="rId281" Type="http://schemas.openxmlformats.org/officeDocument/2006/relationships/revisionLog" Target="revisionLog245.xml"/><Relationship Id="rId337" Type="http://schemas.openxmlformats.org/officeDocument/2006/relationships/revisionLog" Target="revisionLog299.xml"/><Relationship Id="rId109" Type="http://schemas.openxmlformats.org/officeDocument/2006/relationships/revisionLog" Target="revisionLog75.xml"/><Relationship Id="rId260" Type="http://schemas.openxmlformats.org/officeDocument/2006/relationships/revisionLog" Target="revisionLog224.xml"/><Relationship Id="rId316" Type="http://schemas.openxmlformats.org/officeDocument/2006/relationships/revisionLog" Target="revisionLog278.xml"/><Relationship Id="rId34" Type="http://schemas.openxmlformats.org/officeDocument/2006/relationships/revisionLog" Target="revisionLog33.xml"/><Relationship Id="rId76" Type="http://schemas.openxmlformats.org/officeDocument/2006/relationships/revisionLog" Target="revisionLog25.xml"/><Relationship Id="rId141" Type="http://schemas.openxmlformats.org/officeDocument/2006/relationships/revisionLog" Target="revisionLog105.xml"/><Relationship Id="rId55" Type="http://schemas.openxmlformats.org/officeDocument/2006/relationships/revisionLog" Target="revisionLog5.xml"/><Relationship Id="rId97" Type="http://schemas.openxmlformats.org/officeDocument/2006/relationships/revisionLog" Target="revisionLog63.xml"/><Relationship Id="rId120" Type="http://schemas.openxmlformats.org/officeDocument/2006/relationships/revisionLog" Target="revisionLog86.xml"/><Relationship Id="rId358" Type="http://schemas.openxmlformats.org/officeDocument/2006/relationships/revisionLog" Target="revisionLog315.xml"/><Relationship Id="rId183" Type="http://schemas.openxmlformats.org/officeDocument/2006/relationships/revisionLog" Target="revisionLog153.xml"/><Relationship Id="rId239" Type="http://schemas.openxmlformats.org/officeDocument/2006/relationships/revisionLog" Target="revisionLog203.xml"/><Relationship Id="rId162" Type="http://schemas.openxmlformats.org/officeDocument/2006/relationships/revisionLog" Target="revisionLog130.xml"/><Relationship Id="rId218" Type="http://schemas.openxmlformats.org/officeDocument/2006/relationships/revisionLog" Target="revisionLog183.xml"/><Relationship Id="rId250" Type="http://schemas.openxmlformats.org/officeDocument/2006/relationships/revisionLog" Target="revisionLog214.xml"/><Relationship Id="rId292" Type="http://schemas.openxmlformats.org/officeDocument/2006/relationships/revisionLog" Target="revisionLog256.xml"/><Relationship Id="rId306" Type="http://schemas.openxmlformats.org/officeDocument/2006/relationships/revisionLog" Target="revisionLog268.xml"/><Relationship Id="rId271" Type="http://schemas.openxmlformats.org/officeDocument/2006/relationships/revisionLog" Target="revisionLog235.xml"/><Relationship Id="rId45" Type="http://schemas.openxmlformats.org/officeDocument/2006/relationships/revisionLog" Target="revisionLog44.xml"/><Relationship Id="rId66" Type="http://schemas.openxmlformats.org/officeDocument/2006/relationships/revisionLog" Target="revisionLog1711.xml"/><Relationship Id="rId87" Type="http://schemas.openxmlformats.org/officeDocument/2006/relationships/revisionLog" Target="revisionLog53.xml"/><Relationship Id="rId110" Type="http://schemas.openxmlformats.org/officeDocument/2006/relationships/revisionLog" Target="revisionLog76.xml"/><Relationship Id="rId131" Type="http://schemas.openxmlformats.org/officeDocument/2006/relationships/revisionLog" Target="revisionLog97.xml"/><Relationship Id="rId327" Type="http://schemas.openxmlformats.org/officeDocument/2006/relationships/revisionLog" Target="revisionLog289.xml"/><Relationship Id="rId348" Type="http://schemas.openxmlformats.org/officeDocument/2006/relationships/revisionLog" Target="revisionLog309.xml"/><Relationship Id="rId152" Type="http://schemas.openxmlformats.org/officeDocument/2006/relationships/revisionLog" Target="revisionLog119.xml"/><Relationship Id="rId173" Type="http://schemas.openxmlformats.org/officeDocument/2006/relationships/revisionLog" Target="revisionLog143.xml"/><Relationship Id="rId194" Type="http://schemas.openxmlformats.org/officeDocument/2006/relationships/revisionLog" Target="revisionLog163.xml"/><Relationship Id="rId208" Type="http://schemas.openxmlformats.org/officeDocument/2006/relationships/revisionLog" Target="revisionLog174.xml"/><Relationship Id="rId229" Type="http://schemas.openxmlformats.org/officeDocument/2006/relationships/revisionLog" Target="revisionLog193.xml"/><Relationship Id="rId240" Type="http://schemas.openxmlformats.org/officeDocument/2006/relationships/revisionLog" Target="revisionLog204.xml"/><Relationship Id="rId261" Type="http://schemas.openxmlformats.org/officeDocument/2006/relationships/revisionLog" Target="revisionLog225.xml"/><Relationship Id="rId35" Type="http://schemas.openxmlformats.org/officeDocument/2006/relationships/revisionLog" Target="revisionLog34.xml"/><Relationship Id="rId56" Type="http://schemas.openxmlformats.org/officeDocument/2006/relationships/revisionLog" Target="revisionLog6.xml"/><Relationship Id="rId77" Type="http://schemas.openxmlformats.org/officeDocument/2006/relationships/revisionLog" Target="revisionLog26.xml"/><Relationship Id="rId100" Type="http://schemas.openxmlformats.org/officeDocument/2006/relationships/revisionLog" Target="revisionLog66.xml"/><Relationship Id="rId282" Type="http://schemas.openxmlformats.org/officeDocument/2006/relationships/revisionLog" Target="revisionLog246.xml"/><Relationship Id="rId317" Type="http://schemas.openxmlformats.org/officeDocument/2006/relationships/revisionLog" Target="revisionLog279.xml"/><Relationship Id="rId338" Type="http://schemas.openxmlformats.org/officeDocument/2006/relationships/revisionLog" Target="revisionLog300.xml"/><Relationship Id="rId359" Type="http://schemas.openxmlformats.org/officeDocument/2006/relationships/revisionLog" Target="revisionLog316.xml"/><Relationship Id="rId98" Type="http://schemas.openxmlformats.org/officeDocument/2006/relationships/revisionLog" Target="revisionLog64.xml"/><Relationship Id="rId121" Type="http://schemas.openxmlformats.org/officeDocument/2006/relationships/revisionLog" Target="revisionLog87.xml"/><Relationship Id="rId142" Type="http://schemas.openxmlformats.org/officeDocument/2006/relationships/revisionLog" Target="revisionLog106.xml"/><Relationship Id="rId163" Type="http://schemas.openxmlformats.org/officeDocument/2006/relationships/revisionLog" Target="revisionLog132.xml"/><Relationship Id="rId184" Type="http://schemas.openxmlformats.org/officeDocument/2006/relationships/revisionLog" Target="revisionLog154.xml"/><Relationship Id="rId219" Type="http://schemas.openxmlformats.org/officeDocument/2006/relationships/revisionLog" Target="revisionLog184.xml"/><Relationship Id="rId230" Type="http://schemas.openxmlformats.org/officeDocument/2006/relationships/revisionLog" Target="revisionLog194.xml"/><Relationship Id="rId251" Type="http://schemas.openxmlformats.org/officeDocument/2006/relationships/revisionLog" Target="revisionLog215.xml"/><Relationship Id="rId214" Type="http://schemas.openxmlformats.org/officeDocument/2006/relationships/revisionLog" Target="revisionLog179.xml"/><Relationship Id="rId235" Type="http://schemas.openxmlformats.org/officeDocument/2006/relationships/revisionLog" Target="revisionLog199.xml"/><Relationship Id="rId256" Type="http://schemas.openxmlformats.org/officeDocument/2006/relationships/revisionLog" Target="revisionLog220.xml"/><Relationship Id="rId277" Type="http://schemas.openxmlformats.org/officeDocument/2006/relationships/revisionLog" Target="revisionLog241.xml"/><Relationship Id="rId298" Type="http://schemas.openxmlformats.org/officeDocument/2006/relationships/revisionLog" Target="revisionLog262.xml"/><Relationship Id="rId46" Type="http://schemas.openxmlformats.org/officeDocument/2006/relationships/revisionLog" Target="revisionLog45.xml"/><Relationship Id="rId67" Type="http://schemas.openxmlformats.org/officeDocument/2006/relationships/revisionLog" Target="revisionLog131.xml"/><Relationship Id="rId272" Type="http://schemas.openxmlformats.org/officeDocument/2006/relationships/revisionLog" Target="revisionLog236.xml"/><Relationship Id="rId293" Type="http://schemas.openxmlformats.org/officeDocument/2006/relationships/revisionLog" Target="revisionLog257.xml"/><Relationship Id="rId307" Type="http://schemas.openxmlformats.org/officeDocument/2006/relationships/revisionLog" Target="revisionLog269.xml"/><Relationship Id="rId328" Type="http://schemas.openxmlformats.org/officeDocument/2006/relationships/revisionLog" Target="revisionLog290.xml"/><Relationship Id="rId349" Type="http://schemas.openxmlformats.org/officeDocument/2006/relationships/revisionLog" Target="revisionLog141.xml"/><Relationship Id="rId116" Type="http://schemas.openxmlformats.org/officeDocument/2006/relationships/revisionLog" Target="revisionLog82.xml"/><Relationship Id="rId137" Type="http://schemas.openxmlformats.org/officeDocument/2006/relationships/revisionLog" Target="revisionLog103.xml"/><Relationship Id="rId158" Type="http://schemas.openxmlformats.org/officeDocument/2006/relationships/revisionLog" Target="revisionLog126.xml"/><Relationship Id="rId302" Type="http://schemas.openxmlformats.org/officeDocument/2006/relationships/revisionLog" Target="revisionLog266.xml"/><Relationship Id="rId323" Type="http://schemas.openxmlformats.org/officeDocument/2006/relationships/revisionLog" Target="revisionLog285.xml"/><Relationship Id="rId344" Type="http://schemas.openxmlformats.org/officeDocument/2006/relationships/revisionLog" Target="revisionLog305.xml"/><Relationship Id="rId88" Type="http://schemas.openxmlformats.org/officeDocument/2006/relationships/revisionLog" Target="revisionLog54.xml"/><Relationship Id="rId111" Type="http://schemas.openxmlformats.org/officeDocument/2006/relationships/revisionLog" Target="revisionLog77.xml"/><Relationship Id="rId132" Type="http://schemas.openxmlformats.org/officeDocument/2006/relationships/revisionLog" Target="revisionLog98.xml"/><Relationship Id="rId153" Type="http://schemas.openxmlformats.org/officeDocument/2006/relationships/revisionLog" Target="revisionLog120.xml"/><Relationship Id="rId174" Type="http://schemas.openxmlformats.org/officeDocument/2006/relationships/revisionLog" Target="revisionLog144.xml"/><Relationship Id="rId195" Type="http://schemas.openxmlformats.org/officeDocument/2006/relationships/revisionLog" Target="revisionLog164.xml"/><Relationship Id="rId209" Type="http://schemas.openxmlformats.org/officeDocument/2006/relationships/revisionLog" Target="revisionLog175.xml"/><Relationship Id="rId360" Type="http://schemas.openxmlformats.org/officeDocument/2006/relationships/revisionLog" Target="revisionLog17.xml"/><Relationship Id="rId41" Type="http://schemas.openxmlformats.org/officeDocument/2006/relationships/revisionLog" Target="revisionLog40.xml"/><Relationship Id="rId62" Type="http://schemas.openxmlformats.org/officeDocument/2006/relationships/revisionLog" Target="revisionLog1311.xml"/><Relationship Id="rId83" Type="http://schemas.openxmlformats.org/officeDocument/2006/relationships/revisionLog" Target="revisionLog49.xml"/><Relationship Id="rId179" Type="http://schemas.openxmlformats.org/officeDocument/2006/relationships/revisionLog" Target="revisionLog149.xml"/><Relationship Id="rId365" Type="http://schemas.openxmlformats.org/officeDocument/2006/relationships/revisionLog" Target="revisionLog1.xml"/><Relationship Id="rId220" Type="http://schemas.openxmlformats.org/officeDocument/2006/relationships/revisionLog" Target="revisionLog185.xml"/><Relationship Id="rId241" Type="http://schemas.openxmlformats.org/officeDocument/2006/relationships/revisionLog" Target="revisionLog205.xml"/><Relationship Id="rId190" Type="http://schemas.openxmlformats.org/officeDocument/2006/relationships/revisionLog" Target="revisionLog158.xml"/><Relationship Id="rId204" Type="http://schemas.openxmlformats.org/officeDocument/2006/relationships/revisionLog" Target="revisionLog169.xml"/><Relationship Id="rId225" Type="http://schemas.openxmlformats.org/officeDocument/2006/relationships/revisionLog" Target="revisionLog189.xml"/><Relationship Id="rId246" Type="http://schemas.openxmlformats.org/officeDocument/2006/relationships/revisionLog" Target="revisionLog210.xml"/><Relationship Id="rId267" Type="http://schemas.openxmlformats.org/officeDocument/2006/relationships/revisionLog" Target="revisionLog231.xml"/><Relationship Id="rId288" Type="http://schemas.openxmlformats.org/officeDocument/2006/relationships/revisionLog" Target="revisionLog252.xml"/><Relationship Id="rId36" Type="http://schemas.openxmlformats.org/officeDocument/2006/relationships/revisionLog" Target="revisionLog35.xml"/><Relationship Id="rId57" Type="http://schemas.openxmlformats.org/officeDocument/2006/relationships/revisionLog" Target="revisionLog7.xml"/><Relationship Id="rId262" Type="http://schemas.openxmlformats.org/officeDocument/2006/relationships/revisionLog" Target="revisionLog226.xml"/><Relationship Id="rId283" Type="http://schemas.openxmlformats.org/officeDocument/2006/relationships/revisionLog" Target="revisionLog247.xml"/><Relationship Id="rId318" Type="http://schemas.openxmlformats.org/officeDocument/2006/relationships/revisionLog" Target="revisionLog280.xml"/><Relationship Id="rId339" Type="http://schemas.openxmlformats.org/officeDocument/2006/relationships/revisionLog" Target="revisionLog301.xml"/><Relationship Id="rId106" Type="http://schemas.openxmlformats.org/officeDocument/2006/relationships/revisionLog" Target="revisionLog72.xml"/><Relationship Id="rId127" Type="http://schemas.openxmlformats.org/officeDocument/2006/relationships/revisionLog" Target="revisionLog93.xml"/><Relationship Id="rId313" Type="http://schemas.openxmlformats.org/officeDocument/2006/relationships/revisionLog" Target="revisionLog275.xml"/><Relationship Id="rId78" Type="http://schemas.openxmlformats.org/officeDocument/2006/relationships/revisionLog" Target="revisionLog27.xml"/><Relationship Id="rId99" Type="http://schemas.openxmlformats.org/officeDocument/2006/relationships/revisionLog" Target="revisionLog65.xml"/><Relationship Id="rId101" Type="http://schemas.openxmlformats.org/officeDocument/2006/relationships/revisionLog" Target="revisionLog67.xml"/><Relationship Id="rId122" Type="http://schemas.openxmlformats.org/officeDocument/2006/relationships/revisionLog" Target="revisionLog88.xml"/><Relationship Id="rId143" Type="http://schemas.openxmlformats.org/officeDocument/2006/relationships/revisionLog" Target="revisionLog107.xml"/><Relationship Id="rId164" Type="http://schemas.openxmlformats.org/officeDocument/2006/relationships/revisionLog" Target="revisionLog133.xml"/><Relationship Id="rId185" Type="http://schemas.openxmlformats.org/officeDocument/2006/relationships/revisionLog" Target="revisionLog155.xml"/><Relationship Id="rId350" Type="http://schemas.openxmlformats.org/officeDocument/2006/relationships/revisionLog" Target="revisionLog310.xml"/><Relationship Id="rId31" Type="http://schemas.openxmlformats.org/officeDocument/2006/relationships/revisionLog" Target="revisionLog30.xml"/><Relationship Id="rId52" Type="http://schemas.openxmlformats.org/officeDocument/2006/relationships/revisionLog" Target="revisionLog2.xml"/><Relationship Id="rId73" Type="http://schemas.openxmlformats.org/officeDocument/2006/relationships/revisionLog" Target="revisionLog22.xml"/><Relationship Id="rId94" Type="http://schemas.openxmlformats.org/officeDocument/2006/relationships/revisionLog" Target="revisionLog60.xml"/><Relationship Id="rId148" Type="http://schemas.openxmlformats.org/officeDocument/2006/relationships/revisionLog" Target="revisionLog1151.xml"/><Relationship Id="rId169" Type="http://schemas.openxmlformats.org/officeDocument/2006/relationships/revisionLog" Target="revisionLog138.xml"/><Relationship Id="rId334" Type="http://schemas.openxmlformats.org/officeDocument/2006/relationships/revisionLog" Target="revisionLog296.xml"/><Relationship Id="rId355" Type="http://schemas.openxmlformats.org/officeDocument/2006/relationships/revisionLog" Target="revisionLog313.xml"/><Relationship Id="rId210" Type="http://schemas.openxmlformats.org/officeDocument/2006/relationships/revisionLog" Target="revisionLog180.xml"/><Relationship Id="rId180" Type="http://schemas.openxmlformats.org/officeDocument/2006/relationships/revisionLog" Target="revisionLog150.xml"/><Relationship Id="rId215" Type="http://schemas.openxmlformats.org/officeDocument/2006/relationships/revisionLog" Target="revisionLog1801.xml"/><Relationship Id="rId236" Type="http://schemas.openxmlformats.org/officeDocument/2006/relationships/revisionLog" Target="revisionLog200.xml"/><Relationship Id="rId257" Type="http://schemas.openxmlformats.org/officeDocument/2006/relationships/revisionLog" Target="revisionLog221.xml"/><Relationship Id="rId278" Type="http://schemas.openxmlformats.org/officeDocument/2006/relationships/revisionLog" Target="revisionLog242.xml"/><Relationship Id="rId231" Type="http://schemas.openxmlformats.org/officeDocument/2006/relationships/revisionLog" Target="revisionLog195.xml"/><Relationship Id="rId252" Type="http://schemas.openxmlformats.org/officeDocument/2006/relationships/revisionLog" Target="revisionLog216.xml"/><Relationship Id="rId273" Type="http://schemas.openxmlformats.org/officeDocument/2006/relationships/revisionLog" Target="revisionLog237.xml"/><Relationship Id="rId294" Type="http://schemas.openxmlformats.org/officeDocument/2006/relationships/revisionLog" Target="revisionLog258.xml"/><Relationship Id="rId308" Type="http://schemas.openxmlformats.org/officeDocument/2006/relationships/revisionLog" Target="revisionLog270.xml"/><Relationship Id="rId329" Type="http://schemas.openxmlformats.org/officeDocument/2006/relationships/revisionLog" Target="revisionLog291.xml"/><Relationship Id="rId47" Type="http://schemas.openxmlformats.org/officeDocument/2006/relationships/revisionLog" Target="revisionLog111.xml"/><Relationship Id="rId68" Type="http://schemas.openxmlformats.org/officeDocument/2006/relationships/revisionLog" Target="revisionLog134.xml"/><Relationship Id="rId89" Type="http://schemas.openxmlformats.org/officeDocument/2006/relationships/revisionLog" Target="revisionLog55.xml"/><Relationship Id="rId112" Type="http://schemas.openxmlformats.org/officeDocument/2006/relationships/revisionLog" Target="revisionLog78.xml"/><Relationship Id="rId133" Type="http://schemas.openxmlformats.org/officeDocument/2006/relationships/revisionLog" Target="revisionLog99.xml"/><Relationship Id="rId154" Type="http://schemas.openxmlformats.org/officeDocument/2006/relationships/revisionLog" Target="revisionLog122.xml"/><Relationship Id="rId175" Type="http://schemas.openxmlformats.org/officeDocument/2006/relationships/revisionLog" Target="revisionLog145.xml"/><Relationship Id="rId340" Type="http://schemas.openxmlformats.org/officeDocument/2006/relationships/revisionLog" Target="revisionLog302.xml"/><Relationship Id="rId361" Type="http://schemas.openxmlformats.org/officeDocument/2006/relationships/revisionLog" Target="revisionLog317.xml"/><Relationship Id="rId196" Type="http://schemas.openxmlformats.org/officeDocument/2006/relationships/revisionLog" Target="revisionLog165.xml"/><Relationship Id="rId200" Type="http://schemas.openxmlformats.org/officeDocument/2006/relationships/revisionLog" Target="revisionLog1411.xml"/><Relationship Id="rId221" Type="http://schemas.openxmlformats.org/officeDocument/2006/relationships/revisionLog" Target="revisionLog186.xml"/><Relationship Id="rId242" Type="http://schemas.openxmlformats.org/officeDocument/2006/relationships/revisionLog" Target="revisionLog206.xml"/><Relationship Id="rId263" Type="http://schemas.openxmlformats.org/officeDocument/2006/relationships/revisionLog" Target="revisionLog227.xml"/><Relationship Id="rId284" Type="http://schemas.openxmlformats.org/officeDocument/2006/relationships/revisionLog" Target="revisionLog248.xml"/><Relationship Id="rId319" Type="http://schemas.openxmlformats.org/officeDocument/2006/relationships/revisionLog" Target="revisionLog281.xml"/><Relationship Id="rId37" Type="http://schemas.openxmlformats.org/officeDocument/2006/relationships/revisionLog" Target="revisionLog36.xml"/><Relationship Id="rId58" Type="http://schemas.openxmlformats.org/officeDocument/2006/relationships/revisionLog" Target="revisionLog8.xml"/><Relationship Id="rId79" Type="http://schemas.openxmlformats.org/officeDocument/2006/relationships/revisionLog" Target="revisionLog14111.xml"/><Relationship Id="rId102" Type="http://schemas.openxmlformats.org/officeDocument/2006/relationships/revisionLog" Target="revisionLog68.xml"/><Relationship Id="rId123" Type="http://schemas.openxmlformats.org/officeDocument/2006/relationships/revisionLog" Target="revisionLog89.xml"/><Relationship Id="rId144" Type="http://schemas.openxmlformats.org/officeDocument/2006/relationships/revisionLog" Target="revisionLog108.xml"/><Relationship Id="rId330" Type="http://schemas.openxmlformats.org/officeDocument/2006/relationships/revisionLog" Target="revisionLog292.xml"/><Relationship Id="rId90" Type="http://schemas.openxmlformats.org/officeDocument/2006/relationships/revisionLog" Target="revisionLog56.xml"/><Relationship Id="rId165" Type="http://schemas.openxmlformats.org/officeDocument/2006/relationships/revisionLog" Target="revisionLog1341.xml"/><Relationship Id="rId186" Type="http://schemas.openxmlformats.org/officeDocument/2006/relationships/revisionLog" Target="revisionLog156.xml"/><Relationship Id="rId351" Type="http://schemas.openxmlformats.org/officeDocument/2006/relationships/revisionLog" Target="revisionLog176.xml"/><Relationship Id="rId211" Type="http://schemas.openxmlformats.org/officeDocument/2006/relationships/revisionLog" Target="revisionLog1761.xml"/><Relationship Id="rId232" Type="http://schemas.openxmlformats.org/officeDocument/2006/relationships/revisionLog" Target="revisionLog196.xml"/><Relationship Id="rId253" Type="http://schemas.openxmlformats.org/officeDocument/2006/relationships/revisionLog" Target="revisionLog217.xml"/><Relationship Id="rId274" Type="http://schemas.openxmlformats.org/officeDocument/2006/relationships/revisionLog" Target="revisionLog238.xml"/><Relationship Id="rId295" Type="http://schemas.openxmlformats.org/officeDocument/2006/relationships/revisionLog" Target="revisionLog259.xml"/><Relationship Id="rId309" Type="http://schemas.openxmlformats.org/officeDocument/2006/relationships/revisionLog" Target="revisionLog271.xml"/><Relationship Id="rId48" Type="http://schemas.openxmlformats.org/officeDocument/2006/relationships/revisionLog" Target="revisionLog141111.xml"/><Relationship Id="rId69" Type="http://schemas.openxmlformats.org/officeDocument/2006/relationships/revisionLog" Target="revisionLog18.xml"/><Relationship Id="rId113" Type="http://schemas.openxmlformats.org/officeDocument/2006/relationships/revisionLog" Target="revisionLog79.xml"/><Relationship Id="rId134" Type="http://schemas.openxmlformats.org/officeDocument/2006/relationships/revisionLog" Target="revisionLog100.xml"/><Relationship Id="rId320" Type="http://schemas.openxmlformats.org/officeDocument/2006/relationships/revisionLog" Target="revisionLog282.xml"/><Relationship Id="rId80" Type="http://schemas.openxmlformats.org/officeDocument/2006/relationships/revisionLog" Target="revisionLog1111.xml"/><Relationship Id="rId155" Type="http://schemas.openxmlformats.org/officeDocument/2006/relationships/revisionLog" Target="revisionLog123.xml"/><Relationship Id="rId176" Type="http://schemas.openxmlformats.org/officeDocument/2006/relationships/revisionLog" Target="revisionLog146.xml"/><Relationship Id="rId197" Type="http://schemas.openxmlformats.org/officeDocument/2006/relationships/revisionLog" Target="revisionLog166.xml"/><Relationship Id="rId341" Type="http://schemas.openxmlformats.org/officeDocument/2006/relationships/revisionLog" Target="revisionLog303.xml"/><Relationship Id="rId362" Type="http://schemas.openxmlformats.org/officeDocument/2006/relationships/revisionLog" Target="revisionLog318.xml"/><Relationship Id="rId201" Type="http://schemas.openxmlformats.org/officeDocument/2006/relationships/revisionLog" Target="revisionLog177.xml"/><Relationship Id="rId222" Type="http://schemas.openxmlformats.org/officeDocument/2006/relationships/revisionLog" Target="revisionLog19.xml"/><Relationship Id="rId243" Type="http://schemas.openxmlformats.org/officeDocument/2006/relationships/revisionLog" Target="revisionLog207.xml"/><Relationship Id="rId264" Type="http://schemas.openxmlformats.org/officeDocument/2006/relationships/revisionLog" Target="revisionLog228.xml"/><Relationship Id="rId285" Type="http://schemas.openxmlformats.org/officeDocument/2006/relationships/revisionLog" Target="revisionLog249.xml"/><Relationship Id="rId38" Type="http://schemas.openxmlformats.org/officeDocument/2006/relationships/revisionLog" Target="revisionLog37.xml"/><Relationship Id="rId59" Type="http://schemas.openxmlformats.org/officeDocument/2006/relationships/revisionLog" Target="revisionLog9.xml"/><Relationship Id="rId103" Type="http://schemas.openxmlformats.org/officeDocument/2006/relationships/revisionLog" Target="revisionLog69.xml"/><Relationship Id="rId124" Type="http://schemas.openxmlformats.org/officeDocument/2006/relationships/revisionLog" Target="revisionLog90.xml"/><Relationship Id="rId310" Type="http://schemas.openxmlformats.org/officeDocument/2006/relationships/revisionLog" Target="revisionLog272.xml"/><Relationship Id="rId70" Type="http://schemas.openxmlformats.org/officeDocument/2006/relationships/revisionLog" Target="revisionLog197.xml"/><Relationship Id="rId91" Type="http://schemas.openxmlformats.org/officeDocument/2006/relationships/revisionLog" Target="revisionLog57.xml"/><Relationship Id="rId145" Type="http://schemas.openxmlformats.org/officeDocument/2006/relationships/revisionLog" Target="revisionLog109.xml"/><Relationship Id="rId166" Type="http://schemas.openxmlformats.org/officeDocument/2006/relationships/revisionLog" Target="revisionLog135.xml"/><Relationship Id="rId187" Type="http://schemas.openxmlformats.org/officeDocument/2006/relationships/revisionLog" Target="revisionLog110.xml"/><Relationship Id="rId331" Type="http://schemas.openxmlformats.org/officeDocument/2006/relationships/revisionLog" Target="revisionLog293.xml"/><Relationship Id="rId352" Type="http://schemas.openxmlformats.org/officeDocument/2006/relationships/revisionLog" Target="revisionLog112.xml"/><Relationship Id="rId212" Type="http://schemas.openxmlformats.org/officeDocument/2006/relationships/revisionLog" Target="revisionLog1771.xml"/><Relationship Id="rId233" Type="http://schemas.openxmlformats.org/officeDocument/2006/relationships/revisionLog" Target="revisionLog1971.xml"/><Relationship Id="rId254" Type="http://schemas.openxmlformats.org/officeDocument/2006/relationships/revisionLog" Target="revisionLog218.xml"/><Relationship Id="rId49" Type="http://schemas.openxmlformats.org/officeDocument/2006/relationships/revisionLog" Target="revisionLog46.xml"/><Relationship Id="rId114" Type="http://schemas.openxmlformats.org/officeDocument/2006/relationships/revisionLog" Target="revisionLog80.xml"/><Relationship Id="rId275" Type="http://schemas.openxmlformats.org/officeDocument/2006/relationships/revisionLog" Target="revisionLog239.xml"/><Relationship Id="rId296" Type="http://schemas.openxmlformats.org/officeDocument/2006/relationships/revisionLog" Target="revisionLog260.xml"/><Relationship Id="rId300" Type="http://schemas.openxmlformats.org/officeDocument/2006/relationships/revisionLog" Target="revisionLog264.xml"/><Relationship Id="rId60" Type="http://schemas.openxmlformats.org/officeDocument/2006/relationships/revisionLog" Target="revisionLog10.xml"/><Relationship Id="rId81" Type="http://schemas.openxmlformats.org/officeDocument/2006/relationships/revisionLog" Target="revisionLog1121.xml"/><Relationship Id="rId135" Type="http://schemas.openxmlformats.org/officeDocument/2006/relationships/revisionLog" Target="revisionLog101.xml"/><Relationship Id="rId156" Type="http://schemas.openxmlformats.org/officeDocument/2006/relationships/revisionLog" Target="revisionLog124.xml"/><Relationship Id="rId177" Type="http://schemas.openxmlformats.org/officeDocument/2006/relationships/revisionLog" Target="revisionLog147.xml"/><Relationship Id="rId198" Type="http://schemas.openxmlformats.org/officeDocument/2006/relationships/revisionLog" Target="revisionLog167.xml"/><Relationship Id="rId321" Type="http://schemas.openxmlformats.org/officeDocument/2006/relationships/revisionLog" Target="revisionLog283.xml"/><Relationship Id="rId342" Type="http://schemas.openxmlformats.org/officeDocument/2006/relationships/revisionLog" Target="revisionLog304.xml"/><Relationship Id="rId363" Type="http://schemas.openxmlformats.org/officeDocument/2006/relationships/revisionLog" Target="revisionLog319.xml"/><Relationship Id="rId202" Type="http://schemas.openxmlformats.org/officeDocument/2006/relationships/revisionLog" Target="revisionLog113.xml"/><Relationship Id="rId223" Type="http://schemas.openxmlformats.org/officeDocument/2006/relationships/revisionLog" Target="revisionLog187.xml"/><Relationship Id="rId244" Type="http://schemas.openxmlformats.org/officeDocument/2006/relationships/revisionLog" Target="revisionLog208.xml"/><Relationship Id="rId39" Type="http://schemas.openxmlformats.org/officeDocument/2006/relationships/revisionLog" Target="revisionLog38.xml"/><Relationship Id="rId265" Type="http://schemas.openxmlformats.org/officeDocument/2006/relationships/revisionLog" Target="revisionLog229.xml"/><Relationship Id="rId286" Type="http://schemas.openxmlformats.org/officeDocument/2006/relationships/revisionLog" Target="revisionLog250.xml"/><Relationship Id="rId50" Type="http://schemas.openxmlformats.org/officeDocument/2006/relationships/revisionLog" Target="revisionLog47.xml"/><Relationship Id="rId104" Type="http://schemas.openxmlformats.org/officeDocument/2006/relationships/revisionLog" Target="revisionLog70.xml"/><Relationship Id="rId125" Type="http://schemas.openxmlformats.org/officeDocument/2006/relationships/revisionLog" Target="revisionLog91.xml"/><Relationship Id="rId146" Type="http://schemas.openxmlformats.org/officeDocument/2006/relationships/revisionLog" Target="revisionLog1131.xml"/><Relationship Id="rId167" Type="http://schemas.openxmlformats.org/officeDocument/2006/relationships/revisionLog" Target="revisionLog136.xml"/><Relationship Id="rId188" Type="http://schemas.openxmlformats.org/officeDocument/2006/relationships/revisionLog" Target="revisionLog114.xml"/><Relationship Id="rId311" Type="http://schemas.openxmlformats.org/officeDocument/2006/relationships/revisionLog" Target="revisionLog273.xml"/><Relationship Id="rId332" Type="http://schemas.openxmlformats.org/officeDocument/2006/relationships/revisionLog" Target="revisionLog294.xml"/><Relationship Id="rId353" Type="http://schemas.openxmlformats.org/officeDocument/2006/relationships/revisionLog" Target="revisionLog311.xml"/><Relationship Id="rId71" Type="http://schemas.openxmlformats.org/officeDocument/2006/relationships/revisionLog" Target="revisionLog20.xml"/><Relationship Id="rId92" Type="http://schemas.openxmlformats.org/officeDocument/2006/relationships/revisionLog" Target="revisionLog58.xml"/><Relationship Id="rId213" Type="http://schemas.openxmlformats.org/officeDocument/2006/relationships/revisionLog" Target="revisionLog178.xml"/><Relationship Id="rId234" Type="http://schemas.openxmlformats.org/officeDocument/2006/relationships/revisionLog" Target="revisionLog198.xml"/><Relationship Id="rId29" Type="http://schemas.openxmlformats.org/officeDocument/2006/relationships/revisionLog" Target="revisionLog29.xml"/><Relationship Id="rId255" Type="http://schemas.openxmlformats.org/officeDocument/2006/relationships/revisionLog" Target="revisionLog219.xml"/><Relationship Id="rId276" Type="http://schemas.openxmlformats.org/officeDocument/2006/relationships/revisionLog" Target="revisionLog240.xml"/><Relationship Id="rId297" Type="http://schemas.openxmlformats.org/officeDocument/2006/relationships/revisionLog" Target="revisionLog261.xml"/><Relationship Id="rId40" Type="http://schemas.openxmlformats.org/officeDocument/2006/relationships/revisionLog" Target="revisionLog39.xml"/><Relationship Id="rId115" Type="http://schemas.openxmlformats.org/officeDocument/2006/relationships/revisionLog" Target="revisionLog81.xml"/><Relationship Id="rId136" Type="http://schemas.openxmlformats.org/officeDocument/2006/relationships/revisionLog" Target="revisionLog102.xml"/><Relationship Id="rId157" Type="http://schemas.openxmlformats.org/officeDocument/2006/relationships/revisionLog" Target="revisionLog125.xml"/><Relationship Id="rId178" Type="http://schemas.openxmlformats.org/officeDocument/2006/relationships/revisionLog" Target="revisionLog148.xml"/><Relationship Id="rId301" Type="http://schemas.openxmlformats.org/officeDocument/2006/relationships/revisionLog" Target="revisionLog265.xml"/><Relationship Id="rId322" Type="http://schemas.openxmlformats.org/officeDocument/2006/relationships/revisionLog" Target="revisionLog284.xml"/><Relationship Id="rId343" Type="http://schemas.openxmlformats.org/officeDocument/2006/relationships/revisionLog" Target="revisionLog115.xml"/><Relationship Id="rId364" Type="http://schemas.openxmlformats.org/officeDocument/2006/relationships/revisionLog" Target="revisionLog320.xml"/><Relationship Id="rId61" Type="http://schemas.openxmlformats.org/officeDocument/2006/relationships/revisionLog" Target="revisionLog121.xml"/><Relationship Id="rId82" Type="http://schemas.openxmlformats.org/officeDocument/2006/relationships/revisionLog" Target="revisionLog28.xml"/><Relationship Id="rId199" Type="http://schemas.openxmlformats.org/officeDocument/2006/relationships/revisionLog" Target="revisionLog168.xml"/><Relationship Id="rId203" Type="http://schemas.openxmlformats.org/officeDocument/2006/relationships/revisionLog" Target="revisionLog1152.xml"/><Relationship Id="rId224" Type="http://schemas.openxmlformats.org/officeDocument/2006/relationships/revisionLog" Target="revisionLog188.xml"/><Relationship Id="rId245" Type="http://schemas.openxmlformats.org/officeDocument/2006/relationships/revisionLog" Target="revisionLog209.xml"/><Relationship Id="rId266" Type="http://schemas.openxmlformats.org/officeDocument/2006/relationships/revisionLog" Target="revisionLog230.xml"/><Relationship Id="rId287" Type="http://schemas.openxmlformats.org/officeDocument/2006/relationships/revisionLog" Target="revisionLog251.xml"/><Relationship Id="rId30" Type="http://schemas.openxmlformats.org/officeDocument/2006/relationships/revisionLog" Target="revisionLog1101.xml"/><Relationship Id="rId105" Type="http://schemas.openxmlformats.org/officeDocument/2006/relationships/revisionLog" Target="revisionLog71.xml"/><Relationship Id="rId126" Type="http://schemas.openxmlformats.org/officeDocument/2006/relationships/revisionLog" Target="revisionLog92.xml"/><Relationship Id="rId147" Type="http://schemas.openxmlformats.org/officeDocument/2006/relationships/revisionLog" Target="revisionLog1141.xml"/><Relationship Id="rId168" Type="http://schemas.openxmlformats.org/officeDocument/2006/relationships/revisionLog" Target="revisionLog137.xml"/><Relationship Id="rId312" Type="http://schemas.openxmlformats.org/officeDocument/2006/relationships/revisionLog" Target="revisionLog274.xml"/><Relationship Id="rId333" Type="http://schemas.openxmlformats.org/officeDocument/2006/relationships/revisionLog" Target="revisionLog295.xml"/><Relationship Id="rId354" Type="http://schemas.openxmlformats.org/officeDocument/2006/relationships/revisionLog" Target="revisionLog312.xml"/><Relationship Id="rId51" Type="http://schemas.openxmlformats.org/officeDocument/2006/relationships/revisionLog" Target="revisionLog48.xml"/><Relationship Id="rId72" Type="http://schemas.openxmlformats.org/officeDocument/2006/relationships/revisionLog" Target="revisionLog21.xml"/><Relationship Id="rId93" Type="http://schemas.openxmlformats.org/officeDocument/2006/relationships/revisionLog" Target="revisionLog59.xml"/><Relationship Id="rId189" Type="http://schemas.openxmlformats.org/officeDocument/2006/relationships/revisionLog" Target="revisionLog157.xml"/></Relationships>
</file>

<file path=xl/revisions/revisionHeaders.xml><?xml version="1.0" encoding="utf-8"?>
<headers xmlns="http://schemas.openxmlformats.org/spreadsheetml/2006/main" xmlns:r="http://schemas.openxmlformats.org/officeDocument/2006/relationships" guid="{FBAAD6B0-499E-48B2-83B0-6253F1CD9C68}" diskRevisions="1" revisionId="5284" version="365">
  <header guid="{AEDEC296-FFFB-48F6-B743-784F1017FDC2}" dateTime="2021-11-11T08:05:53" maxSheetId="2" userName="Пользователь" r:id="rId29" minRId="468" maxRId="469">
    <sheetIdMap count="1">
      <sheetId val="1"/>
    </sheetIdMap>
  </header>
  <header guid="{017CD1BF-2DA0-4862-8EDF-712F4F97A15C}" dateTime="2021-11-11T09:40:33" maxSheetId="2" userName="Ольга Владимировна" r:id="rId30" minRId="470" maxRId="471">
    <sheetIdMap count="1">
      <sheetId val="1"/>
    </sheetIdMap>
  </header>
  <header guid="{E26B6A7C-5A6A-4688-914C-C3A53AE2D086}" dateTime="2021-11-11T10:16:26" maxSheetId="2" userName="Пользователь" r:id="rId31" minRId="474" maxRId="483">
    <sheetIdMap count="1">
      <sheetId val="1"/>
    </sheetIdMap>
  </header>
  <header guid="{F009C980-F580-42CB-B6E2-6A18703B9944}" dateTime="2021-11-11T13:21:08" maxSheetId="2" userName="Пользователь" r:id="rId32" minRId="484" maxRId="493">
    <sheetIdMap count="1">
      <sheetId val="1"/>
    </sheetIdMap>
  </header>
  <header guid="{B6A044E1-F142-4D5A-9A19-C3A5FD9FF897}" dateTime="2021-11-11T13:38:39" maxSheetId="2" userName="Пользователь" r:id="rId33" minRId="494" maxRId="508">
    <sheetIdMap count="1">
      <sheetId val="1"/>
    </sheetIdMap>
  </header>
  <header guid="{79FF3F34-0EF9-45D6-9090-FA6B8C825AD4}" dateTime="2021-11-11T14:46:58" maxSheetId="2" userName="Пользователь" r:id="rId34" minRId="509" maxRId="515">
    <sheetIdMap count="1">
      <sheetId val="1"/>
    </sheetIdMap>
  </header>
  <header guid="{A682AE34-63E4-4D9A-8F21-C902C2697EC2}" dateTime="2021-11-11T14:49:29" maxSheetId="2" userName="Пользователь" r:id="rId35" minRId="516">
    <sheetIdMap count="1">
      <sheetId val="1"/>
    </sheetIdMap>
  </header>
  <header guid="{F3287DA6-456C-4518-9B12-8F2E6F0C67F6}" dateTime="2021-11-11T15:24:17" maxSheetId="2" userName="Пользователь" r:id="rId36" minRId="517" maxRId="521">
    <sheetIdMap count="1">
      <sheetId val="1"/>
    </sheetIdMap>
  </header>
  <header guid="{CA079244-821E-493E-AD24-0D42D6BF83F9}" dateTime="2021-11-11T15:44:00" maxSheetId="2" userName="Пользователь" r:id="rId37" minRId="522" maxRId="533">
    <sheetIdMap count="1">
      <sheetId val="1"/>
    </sheetIdMap>
  </header>
  <header guid="{B2F97E86-7F50-4298-A3F7-CD5FE9A61877}" dateTime="2021-11-11T15:54:52" maxSheetId="2" userName="Пользователь" r:id="rId38" minRId="534" maxRId="537">
    <sheetIdMap count="1">
      <sheetId val="1"/>
    </sheetIdMap>
  </header>
  <header guid="{86B05DD8-42FD-4123-9110-AD5418544CD8}" dateTime="2021-11-11T16:09:19" maxSheetId="2" userName="Пользователь" r:id="rId39" minRId="538" maxRId="539">
    <sheetIdMap count="1">
      <sheetId val="1"/>
    </sheetIdMap>
  </header>
  <header guid="{4387CC62-4557-4510-9733-1421435689AA}" dateTime="2021-11-11T16:17:07" maxSheetId="2" userName="Пользователь" r:id="rId40" minRId="540" maxRId="545">
    <sheetIdMap count="1">
      <sheetId val="1"/>
    </sheetIdMap>
  </header>
  <header guid="{06921EC5-3FEB-4915-8BA2-348182465AC8}" dateTime="2021-11-11T16:55:26" maxSheetId="2" userName="Пользователь" r:id="rId41" minRId="546">
    <sheetIdMap count="1">
      <sheetId val="1"/>
    </sheetIdMap>
  </header>
  <header guid="{01C4F7CC-233E-462F-8690-34EDD1307869}" dateTime="2021-11-11T17:03:04" maxSheetId="2" userName="Пользователь" r:id="rId42" minRId="547" maxRId="549">
    <sheetIdMap count="1">
      <sheetId val="1"/>
    </sheetIdMap>
  </header>
  <header guid="{B940ABBC-FF41-49AF-89C5-DDCDCB3356B9}" dateTime="2021-11-11T17:09:23" maxSheetId="2" userName="Пользователь" r:id="rId43" minRId="550" maxRId="551">
    <sheetIdMap count="1">
      <sheetId val="1"/>
    </sheetIdMap>
  </header>
  <header guid="{F50E83A4-43D7-4F35-8444-CABF75B1C7D3}" dateTime="2021-11-11T17:09:40" maxSheetId="2" userName="Пользователь" r:id="rId44" minRId="552" maxRId="559">
    <sheetIdMap count="1">
      <sheetId val="1"/>
    </sheetIdMap>
  </header>
  <header guid="{CC8270DD-5519-4EFF-9322-FD3046D6C0D6}" dateTime="2021-11-11T17:10:36" maxSheetId="2" userName="Пользователь" r:id="rId45" minRId="560" maxRId="561">
    <sheetIdMap count="1">
      <sheetId val="1"/>
    </sheetIdMap>
  </header>
  <header guid="{A9B3F8F4-AAB9-4759-9B2B-88976ECD68BC}" dateTime="2021-11-11T17:56:43" maxSheetId="2" userName="Пользователь" r:id="rId46" minRId="562" maxRId="563">
    <sheetIdMap count="1">
      <sheetId val="1"/>
    </sheetIdMap>
  </header>
  <header guid="{6DEB81B1-40B0-4FB8-916E-5677AC171259}" dateTime="2021-11-12T09:29:02" maxSheetId="2" userName="Ольга Владимировна" r:id="rId47" minRId="564" maxRId="567">
    <sheetIdMap count="1">
      <sheetId val="1"/>
    </sheetIdMap>
  </header>
  <header guid="{DDA12E32-02C0-4442-8026-D9EC4983577B}" dateTime="2021-11-12T12:00:38" maxSheetId="2" userName="Ольга Владимировна" r:id="rId48">
    <sheetIdMap count="1">
      <sheetId val="1"/>
    </sheetIdMap>
  </header>
  <header guid="{D2E16ED7-73A6-43C7-A8D6-D547CF8E6655}" dateTime="2021-12-17T16:59:58" maxSheetId="2" userName="Пользователь" r:id="rId49" minRId="574" maxRId="592">
    <sheetIdMap count="1">
      <sheetId val="1"/>
    </sheetIdMap>
  </header>
  <header guid="{6CE58C0D-1FAC-4904-B154-E8F0EE839E3A}" dateTime="2021-12-17T17:05:01" maxSheetId="2" userName="Пользователь" r:id="rId50" minRId="593" maxRId="594">
    <sheetIdMap count="1">
      <sheetId val="1"/>
    </sheetIdMap>
  </header>
  <header guid="{50671506-B492-4106-AE55-80DD90764D0C}" dateTime="2021-12-17T17:08:19" maxSheetId="2" userName="Пользователь" r:id="rId51" minRId="595" maxRId="598">
    <sheetIdMap count="1">
      <sheetId val="1"/>
    </sheetIdMap>
  </header>
  <header guid="{263C898C-F5DF-421D-822A-E8C63CB209F8}" dateTime="2021-12-17T20:09:04" maxSheetId="2" userName="Пользователь" r:id="rId52" minRId="599" maxRId="600">
    <sheetIdMap count="1">
      <sheetId val="1"/>
    </sheetIdMap>
  </header>
  <header guid="{C1215C7B-247D-4A7F-9243-26A9FB8AFE60}" dateTime="2021-12-20T08:26:19" maxSheetId="2" userName="Пользователь" r:id="rId53" minRId="601" maxRId="614">
    <sheetIdMap count="1">
      <sheetId val="1"/>
    </sheetIdMap>
  </header>
  <header guid="{7AA98D50-AA96-4B7B-BAE4-3850911B1711}" dateTime="2021-12-20T08:31:44" maxSheetId="2" userName="Пользователь" r:id="rId54" minRId="615" maxRId="630">
    <sheetIdMap count="1">
      <sheetId val="1"/>
    </sheetIdMap>
  </header>
  <header guid="{D1C79315-7416-4A9D-97CB-D70139CBD30C}" dateTime="2021-12-20T08:39:23" maxSheetId="2" userName="Пользователь" r:id="rId55" minRId="631" maxRId="632">
    <sheetIdMap count="1">
      <sheetId val="1"/>
    </sheetIdMap>
  </header>
  <header guid="{583AFA44-B282-4100-805C-49974B1FE590}" dateTime="2021-12-20T09:11:17" maxSheetId="2" userName="Пользователь" r:id="rId56" minRId="633" maxRId="651">
    <sheetIdMap count="1">
      <sheetId val="1"/>
    </sheetIdMap>
  </header>
  <header guid="{A3DE1F9B-DCB9-402E-BCA4-A713230596F4}" dateTime="2021-12-20T09:59:50" maxSheetId="2" userName="Пользователь" r:id="rId57" minRId="652" maxRId="655">
    <sheetIdMap count="1">
      <sheetId val="1"/>
    </sheetIdMap>
  </header>
  <header guid="{19FF5CD4-ED41-4FE5-A043-26061EE6129A}" dateTime="2021-12-20T15:30:50" maxSheetId="2" userName="Пользователь" r:id="rId58" minRId="656" maxRId="659">
    <sheetIdMap count="1">
      <sheetId val="1"/>
    </sheetIdMap>
  </header>
  <header guid="{73B0A94B-D4B5-49D2-A54E-A119AE082107}" dateTime="2021-12-21T17:32:45" maxSheetId="2" userName="Пользователь" r:id="rId59" minRId="660" maxRId="661">
    <sheetIdMap count="1">
      <sheetId val="1"/>
    </sheetIdMap>
  </header>
  <header guid="{59EF984C-4AE6-4EF2-A7F9-64BA020A0D5B}" dateTime="2021-12-21T17:39:14" maxSheetId="2" userName="Пользователь" r:id="rId60" minRId="662">
    <sheetIdMap count="1">
      <sheetId val="1"/>
    </sheetIdMap>
  </header>
  <header guid="{A227D975-921C-4D38-B571-D6FA1CF0696C}" dateTime="2021-12-21T17:40:15" maxSheetId="2" userName="Пользователь" r:id="rId61" minRId="663" maxRId="665">
    <sheetIdMap count="1">
      <sheetId val="1"/>
    </sheetIdMap>
  </header>
  <header guid="{47EB4ABA-B5D1-4DE8-AFB1-B199A09D2A33}" dateTime="2021-12-21T17:45:26" maxSheetId="2" userName="Пользователь" r:id="rId62" minRId="666" maxRId="667">
    <sheetIdMap count="1">
      <sheetId val="1"/>
    </sheetIdMap>
  </header>
  <header guid="{58D05902-393F-4C89-BCA0-2D62C9AF4AAD}" dateTime="2022-01-12T16:21:21" maxSheetId="2" userName="User" r:id="rId63" minRId="668">
    <sheetIdMap count="1">
      <sheetId val="1"/>
    </sheetIdMap>
  </header>
  <header guid="{CD750545-EAF7-4EE5-A808-B2C5AF149A77}" dateTime="2022-03-30T14:05:40" maxSheetId="2" userName="Пользователь" r:id="rId64" minRId="671" maxRId="700">
    <sheetIdMap count="1">
      <sheetId val="1"/>
    </sheetIdMap>
  </header>
  <header guid="{126A424A-D68F-4D58-BAB1-BF148B71C45F}" dateTime="2022-03-30T14:32:48" maxSheetId="2" userName="Пользователь" r:id="rId65" minRId="701" maxRId="708">
    <sheetIdMap count="1">
      <sheetId val="1"/>
    </sheetIdMap>
  </header>
  <header guid="{A81F8F32-FBF8-4102-B8D0-4716415B4DC2}" dateTime="2022-03-31T09:01:49" maxSheetId="2" userName="Пользователь" r:id="rId66" minRId="709" maxRId="721">
    <sheetIdMap count="1">
      <sheetId val="1"/>
    </sheetIdMap>
  </header>
  <header guid="{2D26DFA4-9327-45F6-8519-29C31BFA59E3}" dateTime="2022-04-13T11:07:47" maxSheetId="2" userName="Ольга Владимировна" r:id="rId67" minRId="722" maxRId="726">
    <sheetIdMap count="1">
      <sheetId val="1"/>
    </sheetIdMap>
  </header>
  <header guid="{D3842FE7-76C3-4F91-858E-62F2CDD6FDAD}" dateTime="2022-04-13T17:20:27" maxSheetId="2" userName="Ольга Владимировна" r:id="rId68">
    <sheetIdMap count="1">
      <sheetId val="1"/>
    </sheetIdMap>
  </header>
  <header guid="{F61871FB-B613-4CF3-BAF8-37A0EFB0FEAB}" dateTime="2022-04-26T16:02:47" maxSheetId="2" userName="Пользователь" r:id="rId69" minRId="733" maxRId="814">
    <sheetIdMap count="1">
      <sheetId val="1"/>
    </sheetIdMap>
  </header>
  <header guid="{01A0922E-97E1-417C-B71A-3682E08156C4}" dateTime="2022-04-26T16:04:01" maxSheetId="2" userName="Пользователь" r:id="rId70">
    <sheetIdMap count="1">
      <sheetId val="1"/>
    </sheetIdMap>
  </header>
  <header guid="{5FA46585-BE33-4754-8D18-F85E88CC97FB}" dateTime="2022-04-27T13:44:16" maxSheetId="2" userName="Пользователь" r:id="rId71" minRId="815" maxRId="826">
    <sheetIdMap count="1">
      <sheetId val="1"/>
    </sheetIdMap>
  </header>
  <header guid="{98A62DF3-4620-4D7C-99EE-74C0839D0085}" dateTime="2022-04-27T14:22:51" maxSheetId="2" userName="Пользователь" r:id="rId72" minRId="829" maxRId="830">
    <sheetIdMap count="1">
      <sheetId val="1"/>
    </sheetIdMap>
  </header>
  <header guid="{497D800A-E16F-45A7-BE2B-FC050424330E}" dateTime="2022-04-27T15:25:36" maxSheetId="2" userName="Пользователь" r:id="rId73" minRId="831">
    <sheetIdMap count="1">
      <sheetId val="1"/>
    </sheetIdMap>
  </header>
  <header guid="{5F101E80-DEC6-4167-BDE2-AF031D875737}" dateTime="2022-04-28T10:40:32" maxSheetId="2" userName="User" r:id="rId74" minRId="832">
    <sheetIdMap count="1">
      <sheetId val="1"/>
    </sheetIdMap>
  </header>
  <header guid="{AA30107D-087D-4887-B22C-65A700AEAAE4}" dateTime="2022-06-08T11:19:00" maxSheetId="2" userName="Пользователь" r:id="rId75" minRId="835" maxRId="840">
    <sheetIdMap count="1">
      <sheetId val="1"/>
    </sheetIdMap>
  </header>
  <header guid="{D0CE305C-4253-42BE-9871-F2F58EBB3339}" dateTime="2022-07-18T13:07:19" maxSheetId="2" userName="Пользователь" r:id="rId76" minRId="841" maxRId="859">
    <sheetIdMap count="1">
      <sheetId val="1"/>
    </sheetIdMap>
  </header>
  <header guid="{E41C4F43-A7F5-4243-86BC-E1DCA227255E}" dateTime="2022-07-18T13:07:33" maxSheetId="2" userName="Пользователь" r:id="rId77" minRId="860">
    <sheetIdMap count="1">
      <sheetId val="1"/>
    </sheetIdMap>
  </header>
  <header guid="{84DB25A7-1699-4527-A360-2C0A77A2CCDB}" dateTime="2022-07-18T13:43:14" maxSheetId="2" userName="Пользователь" r:id="rId78" minRId="861">
    <sheetIdMap count="1">
      <sheetId val="1"/>
    </sheetIdMap>
  </header>
  <header guid="{DCC9E9DF-DDA0-43EB-B94F-ABF3277C36E7}" dateTime="2022-07-18T15:06:42" maxSheetId="2" userName="Ольга Владимировна" r:id="rId79" minRId="862" maxRId="864">
    <sheetIdMap count="1">
      <sheetId val="1"/>
    </sheetIdMap>
  </header>
  <header guid="{0733403B-4275-4D89-94CD-87B182BBE4A3}" dateTime="2022-07-18T15:14:37" maxSheetId="2" userName="Ольга Владимировна" r:id="rId80">
    <sheetIdMap count="1">
      <sheetId val="1"/>
    </sheetIdMap>
  </header>
  <header guid="{BC24CEDA-BE9A-461B-8B82-94138F9B2FD0}" dateTime="2022-07-25T15:49:46" maxSheetId="2" userName="Ольга Владимировна" r:id="rId81" minRId="871">
    <sheetIdMap count="1">
      <sheetId val="1"/>
    </sheetIdMap>
  </header>
  <header guid="{657F7136-ED03-487F-BED6-DCDAC4434A95}" dateTime="2022-10-20T14:05:00" maxSheetId="2" userName="Пользователь" r:id="rId82" minRId="875">
    <sheetIdMap count="1">
      <sheetId val="1"/>
    </sheetIdMap>
  </header>
  <header guid="{15F1E605-B95F-4CB9-BA84-BD98BC356F08}" dateTime="2022-10-20T14:20:15" maxSheetId="2" userName="Пользователь" r:id="rId83" minRId="876" maxRId="909">
    <sheetIdMap count="1">
      <sheetId val="1"/>
    </sheetIdMap>
  </header>
  <header guid="{031D28B9-AB7E-4A9B-8110-04C9D083BE67}" dateTime="2022-10-20T14:21:44" maxSheetId="2" userName="Пользователь" r:id="rId84" minRId="910" maxRId="911">
    <sheetIdMap count="1">
      <sheetId val="1"/>
    </sheetIdMap>
  </header>
  <header guid="{AAA57A8D-0DB3-454C-957A-A90F8DAA2169}" dateTime="2022-10-20T14:29:17" maxSheetId="2" userName="Пользователь" r:id="rId85" minRId="912">
    <sheetIdMap count="1">
      <sheetId val="1"/>
    </sheetIdMap>
  </header>
  <header guid="{14A08A85-D0ED-4083-80EC-68212FCA2BA6}" dateTime="2022-10-31T13:08:22" maxSheetId="2" userName="Пользователь" r:id="rId86" minRId="913" maxRId="1215">
    <sheetIdMap count="1">
      <sheetId val="1"/>
    </sheetIdMap>
  </header>
  <header guid="{18384E2B-464C-4E3B-8CBB-DA1C4D474B54}" dateTime="2022-10-31T13:35:39" maxSheetId="2" userName="Пользователь" r:id="rId87" minRId="1216" maxRId="1258">
    <sheetIdMap count="1">
      <sheetId val="1"/>
    </sheetIdMap>
  </header>
  <header guid="{22A3E690-4CFD-4169-92A2-DED3C227BE20}" dateTime="2022-10-31T13:46:19" maxSheetId="2" userName="Пользователь" r:id="rId88" minRId="1259" maxRId="1264">
    <sheetIdMap count="1">
      <sheetId val="1"/>
    </sheetIdMap>
  </header>
  <header guid="{190DB3E4-3789-4D1C-90D1-B186BEF2607D}" dateTime="2022-11-07T13:39:23" maxSheetId="2" userName="Пользователь" r:id="rId89" minRId="1265" maxRId="1270">
    <sheetIdMap count="1">
      <sheetId val="1"/>
    </sheetIdMap>
  </header>
  <header guid="{AD8FF918-F526-4DCB-AFC6-B4428ECE6B52}" dateTime="2022-11-07T13:44:20" maxSheetId="2" userName="Пользователь" r:id="rId90" minRId="1273" maxRId="1282">
    <sheetIdMap count="1">
      <sheetId val="1"/>
    </sheetIdMap>
  </header>
  <header guid="{67D4EFC6-75C0-48E2-A083-1E341F3104D0}" dateTime="2022-11-07T14:04:05" maxSheetId="2" userName="Пользователь" r:id="rId91" minRId="1283" maxRId="1309">
    <sheetIdMap count="1">
      <sheetId val="1"/>
    </sheetIdMap>
  </header>
  <header guid="{A5748ACA-53A9-4477-B29B-5E03816EBB1D}" dateTime="2022-11-07T14:20:43" maxSheetId="2" userName="Пользователь" r:id="rId92" minRId="1310" maxRId="1326">
    <sheetIdMap count="1">
      <sheetId val="1"/>
    </sheetIdMap>
  </header>
  <header guid="{D24C44C9-9815-41CF-9F26-A7BE5A2B0679}" dateTime="2022-11-07T14:30:21" maxSheetId="2" userName="Пользователь" r:id="rId93" minRId="1329" maxRId="1347">
    <sheetIdMap count="1">
      <sheetId val="1"/>
    </sheetIdMap>
  </header>
  <header guid="{1EF553E8-B6B6-4DA7-8A8E-B7BAE87EA969}" dateTime="2022-11-07T14:32:31" maxSheetId="2" userName="Пользователь" r:id="rId94" minRId="1350" maxRId="1355">
    <sheetIdMap count="1">
      <sheetId val="1"/>
    </sheetIdMap>
  </header>
  <header guid="{C98DCEF5-033E-402B-A30C-967A8588B6A8}" dateTime="2022-11-07T14:34:58" maxSheetId="2" userName="Пользователь" r:id="rId95" minRId="1358" maxRId="1364">
    <sheetIdMap count="1">
      <sheetId val="1"/>
    </sheetIdMap>
  </header>
  <header guid="{DDAD0B71-2FBC-49E1-BDD3-CAC7E734896E}" dateTime="2022-11-07T14:35:19" maxSheetId="2" userName="Пользователь" r:id="rId96">
    <sheetIdMap count="1">
      <sheetId val="1"/>
    </sheetIdMap>
  </header>
  <header guid="{11008C7B-A6D7-4C15-9AA7-B26FE2976C53}" dateTime="2022-11-07T14:48:05" maxSheetId="2" userName="Пользователь" r:id="rId97" minRId="1365" maxRId="1388">
    <sheetIdMap count="1">
      <sheetId val="1"/>
    </sheetIdMap>
  </header>
  <header guid="{B99DBFF7-C93B-4CF7-962F-D941AC923BA2}" dateTime="2022-11-07T14:54:08" maxSheetId="2" userName="Пользователь" r:id="rId98" minRId="1389" maxRId="1420">
    <sheetIdMap count="1">
      <sheetId val="1"/>
    </sheetIdMap>
  </header>
  <header guid="{2271006D-023E-44ED-A9D3-89355886FE83}" dateTime="2022-11-07T14:57:54" maxSheetId="2" userName="Пользователь" r:id="rId99" minRId="1421" maxRId="1428">
    <sheetIdMap count="1">
      <sheetId val="1"/>
    </sheetIdMap>
  </header>
  <header guid="{F655818E-849B-4855-8968-FBD70230DD5C}" dateTime="2022-11-07T15:04:24" maxSheetId="2" userName="Пользователь" r:id="rId100" minRId="1429" maxRId="1460">
    <sheetIdMap count="1">
      <sheetId val="1"/>
    </sheetIdMap>
  </header>
  <header guid="{9AB1FCF8-67CC-4AFE-B036-E71CE80D5B84}" dateTime="2022-11-07T15:18:49" maxSheetId="2" userName="Пользователь" r:id="rId101" minRId="1461" maxRId="1483">
    <sheetIdMap count="1">
      <sheetId val="1"/>
    </sheetIdMap>
  </header>
  <header guid="{9A91CFF5-4F1B-4788-958D-B52ABCFA2B06}" dateTime="2022-11-07T15:20:22" maxSheetId="2" userName="Пользователь" r:id="rId102" minRId="1484" maxRId="1502">
    <sheetIdMap count="1">
      <sheetId val="1"/>
    </sheetIdMap>
  </header>
  <header guid="{654EE3F8-A37A-4309-AF71-DFE99E0A7951}" dateTime="2022-11-07T15:21:13" maxSheetId="2" userName="Пользователь" r:id="rId103" minRId="1503" maxRId="1508">
    <sheetIdMap count="1">
      <sheetId val="1"/>
    </sheetIdMap>
  </header>
  <header guid="{13A5F1F8-4A67-46ED-AB85-918CDD466CAA}" dateTime="2022-11-07T15:30:38" maxSheetId="2" userName="Пользователь" r:id="rId104" minRId="1509" maxRId="1543">
    <sheetIdMap count="1">
      <sheetId val="1"/>
    </sheetIdMap>
  </header>
  <header guid="{BD0061FE-BC41-4556-BA93-E4B5CF069B3A}" dateTime="2022-11-07T17:09:06" maxSheetId="2" userName="Пользователь" r:id="rId105" minRId="1544" maxRId="1640">
    <sheetIdMap count="1">
      <sheetId val="1"/>
    </sheetIdMap>
  </header>
  <header guid="{019C3C97-90D6-435E-9B07-2109B5E431A5}" dateTime="2022-11-07T17:46:39" maxSheetId="2" userName="Пользователь" r:id="rId106" minRId="1643" maxRId="1649">
    <sheetIdMap count="1">
      <sheetId val="1"/>
    </sheetIdMap>
  </header>
  <header guid="{D56807E4-F615-4E70-AF2A-23EC46EE086D}" dateTime="2022-11-07T17:47:37" maxSheetId="2" userName="Пользователь" r:id="rId107" minRId="1652" maxRId="1690">
    <sheetIdMap count="1">
      <sheetId val="1"/>
    </sheetIdMap>
  </header>
  <header guid="{4AE1219D-143F-47CA-8F93-4B4BE6452220}" dateTime="2022-11-07T17:48:48" maxSheetId="2" userName="Пользователь" r:id="rId108" minRId="1691" maxRId="1692">
    <sheetIdMap count="1">
      <sheetId val="1"/>
    </sheetIdMap>
  </header>
  <header guid="{52D08349-E22C-45A3-A540-C996EE443E0C}" dateTime="2022-11-08T09:53:06" maxSheetId="2" userName="Пользователь" r:id="rId109" minRId="1693" maxRId="1700">
    <sheetIdMap count="1">
      <sheetId val="1"/>
    </sheetIdMap>
  </header>
  <header guid="{63648D65-EF6C-4F15-8509-7884134E4FF6}" dateTime="2022-11-08T09:53:42" maxSheetId="2" userName="Пользователь" r:id="rId110" minRId="1701">
    <sheetIdMap count="1">
      <sheetId val="1"/>
    </sheetIdMap>
  </header>
  <header guid="{02B8CD7D-542A-411B-8A5E-8D9FBCABDA7E}" dateTime="2022-11-08T11:21:44" maxSheetId="2" userName="Пользователь" r:id="rId111" minRId="1702" maxRId="1707">
    <sheetIdMap count="1">
      <sheetId val="1"/>
    </sheetIdMap>
  </header>
  <header guid="{3AC602D3-DD27-4C39-8710-F9AE5E3F4DEC}" dateTime="2022-11-08T18:57:48" maxSheetId="2" userName="Пользователь" r:id="rId112" minRId="1708" maxRId="1715">
    <sheetIdMap count="1">
      <sheetId val="1"/>
    </sheetIdMap>
  </header>
  <header guid="{14EB483A-4E7E-44DA-ABAD-4939C2BBEBD9}" dateTime="2022-11-11T15:35:22" maxSheetId="2" userName="Пользователь" r:id="rId113" minRId="1716" maxRId="1727">
    <sheetIdMap count="1">
      <sheetId val="1"/>
    </sheetIdMap>
  </header>
  <header guid="{602E1CB5-6229-4047-832F-E30314A3F217}" dateTime="2022-11-12T14:34:39" maxSheetId="2" userName="Пользователь" r:id="rId114" minRId="1728" maxRId="1729">
    <sheetIdMap count="1">
      <sheetId val="1"/>
    </sheetIdMap>
  </header>
  <header guid="{9C738E10-29B0-42AC-88F5-585E403D10F7}" dateTime="2022-11-12T14:41:35" maxSheetId="2" userName="Пользователь" r:id="rId115" minRId="1730" maxRId="1731">
    <sheetIdMap count="1">
      <sheetId val="1"/>
    </sheetIdMap>
  </header>
  <header guid="{84813308-5458-45E1-9A77-D2554991F4D6}" dateTime="2022-11-12T14:42:29" maxSheetId="2" userName="Пользователь" r:id="rId116" minRId="1732" maxRId="1735">
    <sheetIdMap count="1">
      <sheetId val="1"/>
    </sheetIdMap>
  </header>
  <header guid="{20B1EF28-C7B5-428C-AF81-40274DEC2573}" dateTime="2022-11-12T14:43:14" maxSheetId="2" userName="Пользователь" r:id="rId117" minRId="1736" maxRId="1739">
    <sheetIdMap count="1">
      <sheetId val="1"/>
    </sheetIdMap>
  </header>
  <header guid="{F417FF03-F352-464C-A27E-9F38E19504D6}" dateTime="2022-11-12T14:43:30" maxSheetId="2" userName="Пользователь" r:id="rId118" minRId="1740" maxRId="1743">
    <sheetIdMap count="1">
      <sheetId val="1"/>
    </sheetIdMap>
  </header>
  <header guid="{FF6A1850-81F3-44F5-B2A0-179A3E9D8088}" dateTime="2022-11-12T14:56:42" maxSheetId="2" userName="Пользователь" r:id="rId119" minRId="1744" maxRId="1829">
    <sheetIdMap count="1">
      <sheetId val="1"/>
    </sheetIdMap>
  </header>
  <header guid="{7C7BF5F9-C76E-4231-B2AB-30800C163909}" dateTime="2022-11-12T15:02:28" maxSheetId="2" userName="Пользователь" r:id="rId120" minRId="1830" maxRId="1863">
    <sheetIdMap count="1">
      <sheetId val="1"/>
    </sheetIdMap>
  </header>
  <header guid="{4B03D00C-3ECF-4DE8-A8F5-6E3DF667ED59}" dateTime="2022-11-12T15:07:51" maxSheetId="2" userName="Пользователь" r:id="rId121" minRId="1864" maxRId="1886">
    <sheetIdMap count="1">
      <sheetId val="1"/>
    </sheetIdMap>
  </header>
  <header guid="{F70D9686-E75B-474A-A2C0-806CB351607C}" dateTime="2022-11-12T15:43:16" maxSheetId="2" userName="Пользователь" r:id="rId122" minRId="1887" maxRId="1909">
    <sheetIdMap count="1">
      <sheetId val="1"/>
    </sheetIdMap>
  </header>
  <header guid="{D9621C47-C5E1-4323-83EC-B46BBE6CD67E}" dateTime="2022-11-12T16:01:58" maxSheetId="2" userName="Пользователь" r:id="rId123" minRId="1910" maxRId="1997">
    <sheetIdMap count="1">
      <sheetId val="1"/>
    </sheetIdMap>
  </header>
  <header guid="{F80723A1-2071-4293-A46D-34404DEDFF43}" dateTime="2022-11-12T16:04:00" maxSheetId="2" userName="Пользователь" r:id="rId124" minRId="1998" maxRId="2003">
    <sheetIdMap count="1">
      <sheetId val="1"/>
    </sheetIdMap>
  </header>
  <header guid="{97198C22-324C-4D56-BD82-4775A903191D}" dateTime="2022-11-12T16:08:20" maxSheetId="2" userName="Пользователь" r:id="rId125" minRId="2004" maxRId="2009">
    <sheetIdMap count="1">
      <sheetId val="1"/>
    </sheetIdMap>
  </header>
  <header guid="{1D2F93C5-C959-44C6-B16B-19DA48D99402}" dateTime="2022-11-12T16:11:53" maxSheetId="2" userName="Пользователь" r:id="rId126" minRId="2010" maxRId="2011">
    <sheetIdMap count="1">
      <sheetId val="1"/>
    </sheetIdMap>
  </header>
  <header guid="{8A6843D2-9C39-48DF-ADBF-DDBED506DACD}" dateTime="2022-11-12T16:15:53" maxSheetId="2" userName="Пользователь" r:id="rId127" minRId="2014" maxRId="2035">
    <sheetIdMap count="1">
      <sheetId val="1"/>
    </sheetIdMap>
  </header>
  <header guid="{1BD20747-95FD-42B5-A057-103DFAD84421}" dateTime="2022-11-12T16:23:23" maxSheetId="2" userName="Пользователь" r:id="rId128" minRId="2036" maxRId="2081">
    <sheetIdMap count="1">
      <sheetId val="1"/>
    </sheetIdMap>
  </header>
  <header guid="{7539D648-6DCA-4388-95D9-06EFA4D9DA5A}" dateTime="2022-11-12T16:28:44" maxSheetId="2" userName="Пользователь" r:id="rId129" minRId="2082" maxRId="2110">
    <sheetIdMap count="1">
      <sheetId val="1"/>
    </sheetIdMap>
  </header>
  <header guid="{8F47B7AD-AF27-46D9-B89E-14F0D99D2DC4}" dateTime="2022-11-12T16:29:56" maxSheetId="2" userName="Пользователь" r:id="rId130" minRId="2111" maxRId="2112">
    <sheetIdMap count="1">
      <sheetId val="1"/>
    </sheetIdMap>
  </header>
  <header guid="{5465C22E-2D05-4F54-8B5F-CBAED7B07DF9}" dateTime="2022-11-12T16:30:10" maxSheetId="2" userName="Пользователь" r:id="rId131">
    <sheetIdMap count="1">
      <sheetId val="1"/>
    </sheetIdMap>
  </header>
  <header guid="{C718E4B2-7175-4CE7-BD36-53BA17575775}" dateTime="2022-11-12T16:43:16" maxSheetId="2" userName="Пользователь" r:id="rId132" minRId="2113" maxRId="2116">
    <sheetIdMap count="1">
      <sheetId val="1"/>
    </sheetIdMap>
  </header>
  <header guid="{2DE7AB62-44FB-4106-9CA5-24A085186B6B}" dateTime="2022-11-12T16:46:32" maxSheetId="2" userName="Пользователь" r:id="rId133" minRId="2117" maxRId="2118">
    <sheetIdMap count="1">
      <sheetId val="1"/>
    </sheetIdMap>
  </header>
  <header guid="{9A5C9D6B-846E-484A-B888-45DD3E077604}" dateTime="2022-11-12T17:19:29" maxSheetId="2" userName="Пользователь" r:id="rId134" minRId="2119" maxRId="2123">
    <sheetIdMap count="1">
      <sheetId val="1"/>
    </sheetIdMap>
  </header>
  <header guid="{67DC8302-E7B6-4012-94CF-5116EE23FE64}" dateTime="2022-11-12T17:20:56" maxSheetId="2" userName="Пользователь" r:id="rId135" minRId="2124" maxRId="2125">
    <sheetIdMap count="1">
      <sheetId val="1"/>
    </sheetIdMap>
  </header>
  <header guid="{50F47F84-D9B5-4D82-9E1F-56805C6986DF}" dateTime="2022-11-12T17:40:18" maxSheetId="2" userName="Пользователь" r:id="rId136">
    <sheetIdMap count="1">
      <sheetId val="1"/>
    </sheetIdMap>
  </header>
  <header guid="{DF53C505-9374-4F63-950D-DA2C28A5E5FB}" dateTime="2022-11-14T16:05:06" maxSheetId="2" userName="Пользователь" r:id="rId137">
    <sheetIdMap count="1">
      <sheetId val="1"/>
    </sheetIdMap>
  </header>
  <header guid="{B2C90C41-A372-44F1-8A0D-3DBF8D7E4209}" dateTime="2022-11-14T17:42:06" maxSheetId="2" userName="Пользователь" r:id="rId138" minRId="2126" maxRId="2131">
    <sheetIdMap count="1">
      <sheetId val="1"/>
    </sheetIdMap>
  </header>
  <header guid="{68BC77B4-471A-433C-8012-4C90E0F4F07B}" dateTime="2022-11-15T08:58:14" maxSheetId="2" userName="Ольга Владимировна" r:id="rId139" minRId="2132" maxRId="2138">
    <sheetIdMap count="1">
      <sheetId val="1"/>
    </sheetIdMap>
  </header>
  <header guid="{C0A3F405-AFD1-4907-9DCF-5DFCC8CA137E}" dateTime="2022-11-15T09:14:58" maxSheetId="2" userName="Ольга Владимировна" r:id="rId140" minRId="2139" maxRId="2142">
    <sheetIdMap count="1">
      <sheetId val="1"/>
    </sheetIdMap>
  </header>
  <header guid="{A212A3AD-62CB-4A5E-BE47-FF12BBED2174}" dateTime="2022-12-16T10:45:40" maxSheetId="2" userName="Пользователь" r:id="rId141" minRId="2143" maxRId="2179">
    <sheetIdMap count="1">
      <sheetId val="1"/>
    </sheetIdMap>
  </header>
  <header guid="{BFE1D7D8-CFAA-4ADE-BD76-4EDCD9F9E780}" dateTime="2022-12-16T10:48:25" maxSheetId="2" userName="Пользователь" r:id="rId142" minRId="2180" maxRId="2181">
    <sheetIdMap count="1">
      <sheetId val="1"/>
    </sheetIdMap>
  </header>
  <header guid="{A19F7EA6-136D-4F62-870E-4FA1E59195E8}" dateTime="2022-12-16T10:52:48" maxSheetId="2" userName="Пользователь" r:id="rId143" minRId="2182" maxRId="2210">
    <sheetIdMap count="1">
      <sheetId val="1"/>
    </sheetIdMap>
  </header>
  <header guid="{89ED77EA-E1EB-42B3-B63D-D0B5D37F94D1}" dateTime="2022-12-16T10:56:21" maxSheetId="2" userName="Пользователь" r:id="rId144" minRId="2211" maxRId="2233">
    <sheetIdMap count="1">
      <sheetId val="1"/>
    </sheetIdMap>
  </header>
  <header guid="{BD533877-86DA-4DD2-B0F1-60F81DB6C251}" dateTime="2022-12-16T10:59:52" maxSheetId="2" userName="Пользователь" r:id="rId145" minRId="2236" maxRId="2266">
    <sheetIdMap count="1">
      <sheetId val="1"/>
    </sheetIdMap>
  </header>
  <header guid="{535719D3-82D0-4F27-9B8A-7AE6A4873AE0}" dateTime="2022-12-16T11:01:49" maxSheetId="2" userName="Пользователь" r:id="rId146" minRId="2267" maxRId="2285">
    <sheetIdMap count="1">
      <sheetId val="1"/>
    </sheetIdMap>
  </header>
  <header guid="{4B6B7C02-83FB-46DC-97C3-4AEEA178FE98}" dateTime="2022-12-16T11:46:25" maxSheetId="2" userName="Пользователь" r:id="rId147" minRId="2286" maxRId="2293">
    <sheetIdMap count="1">
      <sheetId val="1"/>
    </sheetIdMap>
  </header>
  <header guid="{6B766DE2-BE4E-4251-906D-0D8D9A8473AD}" dateTime="2022-12-16T11:54:11" maxSheetId="2" userName="Пользователь" r:id="rId148" minRId="2294" maxRId="2307">
    <sheetIdMap count="1">
      <sheetId val="1"/>
    </sheetIdMap>
  </header>
  <header guid="{9E3B4845-E46B-4540-9BEA-612AB1885E0F}" dateTime="2022-12-16T13:18:28" maxSheetId="2" userName="Пользователь" r:id="rId149" minRId="2308" maxRId="2319">
    <sheetIdMap count="1">
      <sheetId val="1"/>
    </sheetIdMap>
  </header>
  <header guid="{25CA4859-76CD-401C-811F-534F3C09C74E}" dateTime="2022-12-16T13:26:09" maxSheetId="2" userName="Пользователь" r:id="rId150" minRId="2320" maxRId="2327">
    <sheetIdMap count="1">
      <sheetId val="1"/>
    </sheetIdMap>
  </header>
  <header guid="{3C7118A4-2B5B-4555-BC88-A9F079CAB087}" dateTime="2022-12-19T15:18:21" maxSheetId="2" userName="Пользователь" r:id="rId151" minRId="2328" maxRId="2359">
    <sheetIdMap count="1">
      <sheetId val="1"/>
    </sheetIdMap>
  </header>
  <header guid="{E5541915-3827-4973-A920-B04CE2F68F63}" dateTime="2022-12-19T15:19:35" maxSheetId="2" userName="Пользователь" r:id="rId152" minRId="2360" maxRId="2363">
    <sheetIdMap count="1">
      <sheetId val="1"/>
    </sheetIdMap>
  </header>
  <header guid="{8C1376A0-7629-49F9-B55D-9616F135C2AE}" dateTime="2022-12-19T15:21:49" maxSheetId="2" userName="Пользователь" r:id="rId153" minRId="2364" maxRId="2382">
    <sheetIdMap count="1">
      <sheetId val="1"/>
    </sheetIdMap>
  </header>
  <header guid="{E701B33E-2BE6-45FA-84B9-A45E200A1A2B}" dateTime="2022-12-19T15:27:07" maxSheetId="2" userName="Пользователь" r:id="rId154" minRId="2383" maxRId="2415">
    <sheetIdMap count="1">
      <sheetId val="1"/>
    </sheetIdMap>
  </header>
  <header guid="{1126EF2D-79F9-4759-A7B7-F886BA692718}" dateTime="2022-12-19T15:29:08" maxSheetId="2" userName="Пользователь" r:id="rId155" minRId="2416" maxRId="2443">
    <sheetIdMap count="1">
      <sheetId val="1"/>
    </sheetIdMap>
  </header>
  <header guid="{5D4F5371-A59A-4DE9-95B5-80E4AB5398D9}" dateTime="2022-12-19T15:56:31" maxSheetId="2" userName="Пользователь" r:id="rId156" minRId="2444" maxRId="2446">
    <sheetIdMap count="1">
      <sheetId val="1"/>
    </sheetIdMap>
  </header>
  <header guid="{055A4E3A-BA8F-4C2F-90EB-4C2606B08115}" dateTime="2022-12-19T17:40:06" maxSheetId="2" userName="Пользователь" r:id="rId157" minRId="2447" maxRId="2496">
    <sheetIdMap count="1">
      <sheetId val="1"/>
    </sheetIdMap>
  </header>
  <header guid="{356F63FD-825B-44C9-9B18-9F33DF0B9BDD}" dateTime="2022-12-19T17:46:27" maxSheetId="2" userName="Пользователь" r:id="rId158" minRId="2497" maxRId="2527">
    <sheetIdMap count="1">
      <sheetId val="1"/>
    </sheetIdMap>
  </header>
  <header guid="{B527DFF0-6B8C-4246-BD14-AEDB7FF6B8D6}" dateTime="2022-12-19T17:58:01" maxSheetId="2" userName="Пользователь" r:id="rId159" minRId="2528" maxRId="2543">
    <sheetIdMap count="1">
      <sheetId val="1"/>
    </sheetIdMap>
  </header>
  <header guid="{C6FC9EE9-5A9A-456B-9BBC-F2FD04694E27}" dateTime="2022-12-20T14:41:48" maxSheetId="2" userName="Пользователь" r:id="rId160" minRId="2546" maxRId="2551">
    <sheetIdMap count="1">
      <sheetId val="1"/>
    </sheetIdMap>
  </header>
  <header guid="{C2F10416-5524-45CB-A427-D8A46E9B0521}" dateTime="2022-12-21T16:48:59" maxSheetId="2" userName="Пользователь" r:id="rId161" minRId="2552" maxRId="2565">
    <sheetIdMap count="1">
      <sheetId val="1"/>
    </sheetIdMap>
  </header>
  <header guid="{C3C986E0-55C3-49DE-B72F-B6098F6CFE09}" dateTime="2023-01-09T09:44:59" maxSheetId="2" userName="Пользователь" r:id="rId162" minRId="2566">
    <sheetIdMap count="1">
      <sheetId val="1"/>
    </sheetIdMap>
  </header>
  <header guid="{4837D5F2-1978-4F8E-AEE2-9F23801A80C0}" dateTime="2023-01-09T10:40:44" maxSheetId="2" userName="Пользователь" r:id="rId163" minRId="2567" maxRId="2574">
    <sheetIdMap count="1">
      <sheetId val="1"/>
    </sheetIdMap>
  </header>
  <header guid="{27B3DADC-D70A-4E4C-A071-248B4429FC67}" dateTime="2023-01-09T10:55:39" maxSheetId="2" userName="Пользователь" r:id="rId164">
    <sheetIdMap count="1">
      <sheetId val="1"/>
    </sheetIdMap>
  </header>
  <header guid="{C21574B5-6962-4EA7-A09B-F9DF10D07491}" dateTime="2023-01-09T10:59:43" maxSheetId="2" userName="Пользователь" r:id="rId165" minRId="2575" maxRId="2588">
    <sheetIdMap count="1">
      <sheetId val="1"/>
    </sheetIdMap>
  </header>
  <header guid="{D027A4E3-2BDA-433D-869F-8B35DE10DB61}" dateTime="2023-01-09T11:00:13" maxSheetId="2" userName="Пользователь" r:id="rId166" minRId="2591" maxRId="2592">
    <sheetIdMap count="1">
      <sheetId val="1"/>
    </sheetIdMap>
  </header>
  <header guid="{F5314C39-B9D9-4EB8-A4F9-CEF1A4550CEC}" dateTime="2023-01-09T11:08:58" maxSheetId="2" userName="Пользователь" r:id="rId167" minRId="2593" maxRId="2630">
    <sheetIdMap count="1">
      <sheetId val="1"/>
    </sheetIdMap>
  </header>
  <header guid="{65591702-2B13-4C57-84D1-DB839628EBDC}" dateTime="2023-01-09T11:09:41" maxSheetId="2" userName="Пользователь" r:id="rId168" minRId="2633">
    <sheetIdMap count="1">
      <sheetId val="1"/>
    </sheetIdMap>
  </header>
  <header guid="{699250C6-819B-4650-8B9B-8B1F4D6138CC}" dateTime="2023-01-09T11:22:29" maxSheetId="2" userName="Пользователь" r:id="rId169" minRId="2634" maxRId="2665">
    <sheetIdMap count="1">
      <sheetId val="1"/>
    </sheetIdMap>
  </header>
  <header guid="{1F882DAB-DB16-46B0-8D66-89C8C2867B86}" dateTime="2023-01-09T11:24:18" maxSheetId="2" userName="Пользователь" r:id="rId170" minRId="2668" maxRId="2671">
    <sheetIdMap count="1">
      <sheetId val="1"/>
    </sheetIdMap>
  </header>
  <header guid="{F4FA9579-6A74-4FFD-8C43-8FF8E6FBC989}" dateTime="2023-01-09T11:43:12" maxSheetId="2" userName="Пользователь" r:id="rId171" minRId="2672" maxRId="2687">
    <sheetIdMap count="1">
      <sheetId val="1"/>
    </sheetIdMap>
  </header>
  <header guid="{07A6901F-88A2-4D04-80E0-6571F5DC964A}" dateTime="2023-01-09T11:58:02" maxSheetId="2" userName="Пользователь" r:id="rId172" minRId="2688" maxRId="2689">
    <sheetIdMap count="1">
      <sheetId val="1"/>
    </sheetIdMap>
  </header>
  <header guid="{EDE3FD20-636E-4210-9A37-857AF1D76EC2}" dateTime="2023-01-09T13:09:17" maxSheetId="2" userName="Пользователь" r:id="rId173" minRId="2690" maxRId="2691">
    <sheetIdMap count="1">
      <sheetId val="1"/>
    </sheetIdMap>
  </header>
  <header guid="{2EFA9CD2-28EE-44C3-B433-5282C2828176}" dateTime="2023-01-09T14:14:54" maxSheetId="2" userName="Пользователь" r:id="rId174" minRId="2692" maxRId="2693">
    <sheetIdMap count="1">
      <sheetId val="1"/>
    </sheetIdMap>
  </header>
  <header guid="{5E532E48-8DE3-4FD9-A8EB-403A776927E4}" dateTime="2023-01-09T14:18:22" maxSheetId="2" userName="Пользователь" r:id="rId175" minRId="2694" maxRId="2697">
    <sheetIdMap count="1">
      <sheetId val="1"/>
    </sheetIdMap>
  </header>
  <header guid="{B1482503-75DD-4ECE-8F39-EFF6450F3160}" dateTime="2023-01-09T17:01:22" maxSheetId="2" userName="Пользователь" r:id="rId176" minRId="2698" maxRId="2706">
    <sheetIdMap count="1">
      <sheetId val="1"/>
    </sheetIdMap>
  </header>
  <header guid="{89830967-A644-445E-B64E-497880D445ED}" dateTime="2023-01-09T19:24:03" maxSheetId="2" userName="Пользователь" r:id="rId177" minRId="2707" maxRId="2714">
    <sheetIdMap count="1">
      <sheetId val="1"/>
    </sheetIdMap>
  </header>
  <header guid="{076995C6-B6DA-43BE-8533-05BFFAD26660}" dateTime="2023-01-09T19:51:53" maxSheetId="2" userName="Пользователь" r:id="rId178" minRId="2715" maxRId="2723">
    <sheetIdMap count="1">
      <sheetId val="1"/>
    </sheetIdMap>
  </header>
  <header guid="{F32B394E-CC9B-45B3-B1F6-8051BD969F49}" dateTime="2023-01-09T19:58:59" maxSheetId="2" userName="Пользователь" r:id="rId179" minRId="2724" maxRId="2727">
    <sheetIdMap count="1">
      <sheetId val="1"/>
    </sheetIdMap>
  </header>
  <header guid="{7604D98E-9DF4-4F9A-B1B9-98F2B7E506E2}" dateTime="2023-01-09T20:03:03" maxSheetId="2" userName="Пользователь" r:id="rId180" minRId="2728" maxRId="2729">
    <sheetIdMap count="1">
      <sheetId val="1"/>
    </sheetIdMap>
  </header>
  <header guid="{E4D63145-D441-4F4C-84D8-912AF5056325}" dateTime="2023-01-09T20:25:59" maxSheetId="2" userName="Пользователь" r:id="rId181" minRId="2730" maxRId="2737">
    <sheetIdMap count="1">
      <sheetId val="1"/>
    </sheetIdMap>
  </header>
  <header guid="{1358C669-B849-48C6-B084-D7132C9AB4C1}" dateTime="2023-01-10T11:12:19" maxSheetId="2" userName="Пользователь" r:id="rId182" minRId="2738" maxRId="2739">
    <sheetIdMap count="1">
      <sheetId val="1"/>
    </sheetIdMap>
  </header>
  <header guid="{4E74461A-6781-4829-A5C4-2ECD966B8701}" dateTime="2023-01-10T11:20:37" maxSheetId="2" userName="Пользователь" r:id="rId183" minRId="2740" maxRId="2748">
    <sheetIdMap count="1">
      <sheetId val="1"/>
    </sheetIdMap>
  </header>
  <header guid="{BD1C176C-BD6E-469C-AC34-13DC46C8446E}" dateTime="2023-01-10T11:22:08" maxSheetId="2" userName="Пользователь" r:id="rId184" minRId="2749" maxRId="2753">
    <sheetIdMap count="1">
      <sheetId val="1"/>
    </sheetIdMap>
  </header>
  <header guid="{A6544654-4CB5-4C1D-8602-2C96646BF749}" dateTime="2023-01-10T16:14:15" maxSheetId="2" userName="Александр Михайлович" r:id="rId185" minRId="2754">
    <sheetIdMap count="1">
      <sheetId val="1"/>
    </sheetIdMap>
  </header>
  <header guid="{7BF665D4-52BD-411D-A99C-1B9AB834A2A1}" dateTime="2023-01-11T18:09:39" maxSheetId="2" userName="Пользователь" r:id="rId186" minRId="2757">
    <sheetIdMap count="1">
      <sheetId val="1"/>
    </sheetIdMap>
  </header>
  <header guid="{D64E42B5-154A-42DE-B51F-E3F8FF1C5BF6}" dateTime="2023-01-11T18:37:03" maxSheetId="2" userName="Ольга Владимировна" r:id="rId187" minRId="2758" maxRId="2761">
    <sheetIdMap count="1">
      <sheetId val="1"/>
    </sheetIdMap>
  </header>
  <header guid="{AEADFBC3-BA9D-4EAA-8F5B-07FDF3D72804}" dateTime="2023-01-16T09:49:01" maxSheetId="2" userName="User" r:id="rId188" minRId="2765">
    <sheetIdMap count="1">
      <sheetId val="1"/>
    </sheetIdMap>
  </header>
  <header guid="{336EF966-494C-4768-9066-9D7F56A66F20}" dateTime="2023-01-25T17:24:45" maxSheetId="2" userName="Пользователь" r:id="rId189" minRId="2768">
    <sheetIdMap count="1">
      <sheetId val="1"/>
    </sheetIdMap>
  </header>
  <header guid="{2A480146-2C11-4F37-8047-BD60E01CDDA2}" dateTime="2023-01-25T17:44:44" maxSheetId="2" userName="Пользователь" r:id="rId190" minRId="2769" maxRId="2770">
    <sheetIdMap count="1">
      <sheetId val="1"/>
    </sheetIdMap>
  </header>
  <header guid="{38BC0A92-5BA4-4C3D-8553-CCDEAE3829C5}" dateTime="2023-01-25T17:52:31" maxSheetId="2" userName="Пользователь" r:id="rId191" minRId="2771" maxRId="2860">
    <sheetIdMap count="1">
      <sheetId val="1"/>
    </sheetIdMap>
  </header>
  <header guid="{7AF0B246-3F10-4342-816C-9EAB7E833F13}" dateTime="2023-01-25T17:53:48" maxSheetId="2" userName="Пользователь" r:id="rId192" minRId="2861" maxRId="2870">
    <sheetIdMap count="1">
      <sheetId val="1"/>
    </sheetIdMap>
  </header>
  <header guid="{13BB5CAD-3CD8-4B95-83C3-5EF07064CFEC}" dateTime="2023-01-25T18:18:15" maxSheetId="2" userName="Пользователь" r:id="rId193" minRId="2871" maxRId="2876">
    <sheetIdMap count="1">
      <sheetId val="1"/>
    </sheetIdMap>
  </header>
  <header guid="{1D731088-2D40-40CC-B949-659D4EAA2CFA}" dateTime="2023-01-25T18:24:08" maxSheetId="2" userName="Пользователь" r:id="rId194" minRId="2877" maxRId="2916">
    <sheetIdMap count="1">
      <sheetId val="1"/>
    </sheetIdMap>
  </header>
  <header guid="{873FD10C-0CBC-419E-BA6A-328B292AEB51}" dateTime="2023-01-25T18:24:33" maxSheetId="2" userName="Пользователь" r:id="rId195" minRId="2919">
    <sheetIdMap count="1">
      <sheetId val="1"/>
    </sheetIdMap>
  </header>
  <header guid="{5CFCE4D8-E777-4EF0-8C38-5653F4664835}" dateTime="2023-01-26T13:39:34" maxSheetId="2" userName="Пользователь" r:id="rId196" minRId="2920" maxRId="2974">
    <sheetIdMap count="1">
      <sheetId val="1"/>
    </sheetIdMap>
  </header>
  <header guid="{FC7DC377-DBD8-4B3A-8769-217D6CE1AB14}" dateTime="2023-01-26T13:40:06" maxSheetId="2" userName="Пользователь" r:id="rId197" minRId="2975" maxRId="2976">
    <sheetIdMap count="1">
      <sheetId val="1"/>
    </sheetIdMap>
  </header>
  <header guid="{12E6C1D6-F89E-4364-9F48-1407CD72DC5E}" dateTime="2023-01-26T13:48:19" maxSheetId="2" userName="Пользователь" r:id="rId198" minRId="2977" maxRId="3036">
    <sheetIdMap count="1">
      <sheetId val="1"/>
    </sheetIdMap>
  </header>
  <header guid="{0461C4E8-4E67-487F-9178-75286F040CF9}" dateTime="2023-01-26T13:54:56" maxSheetId="2" userName="Пользователь" r:id="rId199" minRId="3039" maxRId="3042">
    <sheetIdMap count="1">
      <sheetId val="1"/>
    </sheetIdMap>
  </header>
  <header guid="{7B681877-A2E3-4D86-A287-235B97B74A0F}" dateTime="2023-01-26T15:42:20" maxSheetId="2" userName="Ольга Владимировна" r:id="rId200" minRId="3043">
    <sheetIdMap count="1">
      <sheetId val="1"/>
    </sheetIdMap>
  </header>
  <header guid="{B462B0F2-FDA6-404C-9C2C-B7F921E500AF}" dateTime="2023-01-26T16:13:19" maxSheetId="2" userName="User" r:id="rId201" minRId="3044">
    <sheetIdMap count="1">
      <sheetId val="1"/>
    </sheetIdMap>
  </header>
  <header guid="{8BDFC4B7-4341-4633-8CB7-38C96539EBE9}" dateTime="2023-01-26T16:44:55" maxSheetId="2" userName="User" r:id="rId202" minRId="3045">
    <sheetIdMap count="1">
      <sheetId val="1"/>
    </sheetIdMap>
  </header>
  <header guid="{94C85E77-B3F2-4B33-9D58-192FBCD1FBF4}" dateTime="2023-01-30T10:02:26" maxSheetId="2" userName="User" r:id="rId203" minRId="3046">
    <sheetIdMap count="1">
      <sheetId val="1"/>
    </sheetIdMap>
  </header>
  <header guid="{8927E492-23EC-4864-BA52-567E2562E699}" dateTime="2023-03-14T14:45:50" maxSheetId="2" userName="Пользователь" r:id="rId204" minRId="3047" maxRId="3114">
    <sheetIdMap count="1">
      <sheetId val="1"/>
    </sheetIdMap>
  </header>
  <header guid="{B906873F-E09B-4BF6-8F6B-2AF27982F8B6}" dateTime="2023-03-14T14:52:38" maxSheetId="2" userName="Пользователь" r:id="rId205" minRId="3115" maxRId="3149">
    <sheetIdMap count="1">
      <sheetId val="1"/>
    </sheetIdMap>
  </header>
  <header guid="{1AE5E26D-2614-4052-B246-96D6D479BA2D}" dateTime="2023-03-14T14:56:13" maxSheetId="2" userName="Пользователь" r:id="rId206" minRId="3150" maxRId="3174">
    <sheetIdMap count="1">
      <sheetId val="1"/>
    </sheetIdMap>
  </header>
  <header guid="{5423E859-2BB2-4983-BF74-5506AE03BB91}" dateTime="2023-03-14T15:01:10" maxSheetId="2" userName="Пользователь" r:id="rId207" minRId="3175" maxRId="3216">
    <sheetIdMap count="1">
      <sheetId val="1"/>
    </sheetIdMap>
  </header>
  <header guid="{6CC68203-D713-4AB6-9AEE-AB76679101A1}" dateTime="2023-03-14T15:34:47" maxSheetId="2" userName="Пользователь" r:id="rId208" minRId="3217" maxRId="3234">
    <sheetIdMap count="1">
      <sheetId val="1"/>
    </sheetIdMap>
  </header>
  <header guid="{45753852-26F5-408F-9588-3BE506738A7B}" dateTime="2023-03-14T15:35:41" maxSheetId="2" userName="Пользователь" r:id="rId209" minRId="3235" maxRId="3236">
    <sheetIdMap count="1">
      <sheetId val="1"/>
    </sheetIdMap>
  </header>
  <header guid="{08F94D84-C062-4B07-BECE-E1E9B3359252}" dateTime="2023-03-14T15:50:34" maxSheetId="2" userName="Ольга Владимировна" r:id="rId210" minRId="3237" maxRId="3238">
    <sheetIdMap count="1">
      <sheetId val="1"/>
    </sheetIdMap>
  </header>
  <header guid="{0BEE41C3-583F-4C94-830A-765498A34009}" dateTime="2023-03-24T09:59:24" maxSheetId="2" userName="Пользователь" r:id="rId211" minRId="3239">
    <sheetIdMap count="1">
      <sheetId val="1"/>
    </sheetIdMap>
  </header>
  <header guid="{C72C314D-9A37-4B2A-871B-3D02E4FC2D03}" dateTime="2023-06-19T15:16:27" maxSheetId="2" userName="Пользователь" r:id="rId212" minRId="3242" maxRId="3276">
    <sheetIdMap count="1">
      <sheetId val="1"/>
    </sheetIdMap>
  </header>
  <header guid="{F329E118-8894-4A2D-B53B-EBA198688742}" dateTime="2023-06-19T15:17:29" maxSheetId="2" userName="Пользователь" r:id="rId213" minRId="3277" maxRId="3278">
    <sheetIdMap count="1">
      <sheetId val="1"/>
    </sheetIdMap>
  </header>
  <header guid="{A8664759-D9D1-429F-8140-284525909C65}" dateTime="2023-06-19T15:20:39" maxSheetId="2" userName="Пользователь" r:id="rId214" minRId="3279">
    <sheetIdMap count="1">
      <sheetId val="1"/>
    </sheetIdMap>
  </header>
  <header guid="{039FACA0-62EF-48BB-9669-4E675823BCCC}" dateTime="2023-06-19T15:24:55" maxSheetId="2" userName="Пользователь" r:id="rId215" minRId="3280" maxRId="3294">
    <sheetIdMap count="1">
      <sheetId val="1"/>
    </sheetIdMap>
  </header>
  <header guid="{F144B52C-F9C8-4EB0-9D9F-FBCE50F40B6D}" dateTime="2023-06-19T15:25:20" maxSheetId="2" userName="Пользователь" r:id="rId216" minRId="3295" maxRId="3297">
    <sheetIdMap count="1">
      <sheetId val="1"/>
    </sheetIdMap>
  </header>
  <header guid="{977C19D1-D4C5-4836-BD5B-124F28347D87}" dateTime="2023-06-19T15:39:57" maxSheetId="2" userName="Пользователь" r:id="rId217" minRId="3298" maxRId="3330">
    <sheetIdMap count="1">
      <sheetId val="1"/>
    </sheetIdMap>
  </header>
  <header guid="{721FE796-6CDF-4287-BF8A-5F216DBC1065}" dateTime="2023-06-19T15:41:41" maxSheetId="2" userName="Пользователь" r:id="rId218" minRId="3333" maxRId="3341">
    <sheetIdMap count="1">
      <sheetId val="1"/>
    </sheetIdMap>
  </header>
  <header guid="{55E4EA6E-2EB5-4EBB-99A1-04D4EA51AFF4}" dateTime="2023-06-19T16:01:12" maxSheetId="2" userName="Пользователь" r:id="rId219" minRId="3344" maxRId="3354">
    <sheetIdMap count="1">
      <sheetId val="1"/>
    </sheetIdMap>
  </header>
  <header guid="{45CD5241-EFC8-4D46-AB53-105745BDE8A7}" dateTime="2023-06-19T16:22:07" maxSheetId="2" userName="Пользователь" r:id="rId220" minRId="3355" maxRId="3358">
    <sheetIdMap count="1">
      <sheetId val="1"/>
    </sheetIdMap>
  </header>
  <header guid="{764C1F0F-B6B1-4C32-B171-AD998903D5E6}" dateTime="2023-06-19T16:24:43" maxSheetId="2" userName="Пользователь" r:id="rId221" minRId="3359" maxRId="3360">
    <sheetIdMap count="1">
      <sheetId val="1"/>
    </sheetIdMap>
  </header>
  <header guid="{1D9D4515-B12D-40BA-B4AE-D75B0A8F4E20}" dateTime="2023-06-20T09:43:18" maxSheetId="2" userName="Ольга Владимировна" r:id="rId222" minRId="3361">
    <sheetIdMap count="1">
      <sheetId val="1"/>
    </sheetIdMap>
  </header>
  <header guid="{AF3282E9-8439-490F-9FDA-F92EFAD51BBA}" dateTime="2023-06-29T16:51:19" maxSheetId="2" userName="Пользователь" r:id="rId223" minRId="3362">
    <sheetIdMap count="1">
      <sheetId val="1"/>
    </sheetIdMap>
  </header>
  <header guid="{538E5244-736E-430E-988C-A485CE532801}" dateTime="2023-10-05T11:18:20" maxSheetId="2" userName="Пользователь" r:id="rId224" minRId="3363" maxRId="3415">
    <sheetIdMap count="1">
      <sheetId val="1"/>
    </sheetIdMap>
  </header>
  <header guid="{B2E2B6AB-28B2-48E5-B583-DAD9464F7B6B}" dateTime="2023-10-05T16:30:52" maxSheetId="2" userName="Пользователь" r:id="rId225" minRId="3416" maxRId="3419">
    <sheetIdMap count="1">
      <sheetId val="1"/>
    </sheetIdMap>
  </header>
  <header guid="{6FECC1C8-8BDF-44DD-9EF4-01606CF76735}" dateTime="2023-10-16T15:36:56" maxSheetId="2" userName="Пользователь" r:id="rId226" minRId="3420" maxRId="3439">
    <sheetIdMap count="1">
      <sheetId val="1"/>
    </sheetIdMap>
  </header>
  <header guid="{80CCEF7C-1AF0-4641-84AE-51B43E3DD3C4}" dateTime="2023-10-16T15:45:22" maxSheetId="2" userName="Пользователь" r:id="rId227" minRId="3442" maxRId="3473">
    <sheetIdMap count="1">
      <sheetId val="1"/>
    </sheetIdMap>
  </header>
  <header guid="{C3830F11-ED9D-4914-8DC8-6CEC92F032CD}" dateTime="2023-10-16T15:53:05" maxSheetId="2" userName="Пользователь" r:id="rId228" minRId="3474" maxRId="3501">
    <sheetIdMap count="1">
      <sheetId val="1"/>
    </sheetIdMap>
  </header>
  <header guid="{4AF19F10-7769-4352-9FFC-C916BC594C8A}" dateTime="2023-10-16T15:58:40" maxSheetId="2" userName="Пользователь" r:id="rId229" minRId="3502" maxRId="3536">
    <sheetIdMap count="1">
      <sheetId val="1"/>
    </sheetIdMap>
  </header>
  <header guid="{B3DD402F-F74B-44F4-8A48-33A0853321AE}" dateTime="2023-10-16T16:18:52" maxSheetId="2" userName="Пользователь" r:id="rId230" minRId="3537" maxRId="3640">
    <sheetIdMap count="1">
      <sheetId val="1"/>
    </sheetIdMap>
  </header>
  <header guid="{0C2AB581-34C5-4B49-8BF1-71D4F3A122D9}" dateTime="2023-10-16T16:33:31" maxSheetId="2" userName="Пользователь" r:id="rId231" minRId="3641" maxRId="3647">
    <sheetIdMap count="1">
      <sheetId val="1"/>
    </sheetIdMap>
  </header>
  <header guid="{CAE74743-4C63-4958-BF66-B06FAB9CCC72}" dateTime="2023-10-16T18:01:06" maxSheetId="2" userName="Пользователь" r:id="rId232" minRId="3648" maxRId="3705">
    <sheetIdMap count="1">
      <sheetId val="1"/>
    </sheetIdMap>
  </header>
  <header guid="{4880C580-E0AF-4F20-81AA-284E9BD3150C}" dateTime="2023-10-16T18:02:28" maxSheetId="2" userName="Пользователь" r:id="rId233" minRId="3706" maxRId="3711">
    <sheetIdMap count="1">
      <sheetId val="1"/>
    </sheetIdMap>
  </header>
  <header guid="{955DDB69-E037-4227-91BB-B2FC37FF0883}" dateTime="2023-10-17T09:07:41" maxSheetId="2" userName="Пользователь" r:id="rId234" minRId="3712" maxRId="3717">
    <sheetIdMap count="1">
      <sheetId val="1"/>
    </sheetIdMap>
  </header>
  <header guid="{73CA2FBF-9168-41F4-9954-26C8D75C9496}" dateTime="2023-10-17T09:07:55" maxSheetId="2" userName="Пользователь" r:id="rId235">
    <sheetIdMap count="1">
      <sheetId val="1"/>
    </sheetIdMap>
  </header>
  <header guid="{5611428B-8C84-4328-941E-587487197A84}" dateTime="2023-10-17T09:59:08" maxSheetId="2" userName="Пользователь" r:id="rId236" minRId="3718" maxRId="3829">
    <sheetIdMap count="1">
      <sheetId val="1"/>
    </sheetIdMap>
  </header>
  <header guid="{1369ECB0-7916-4C39-8944-057605640343}" dateTime="2023-10-17T09:59:29" maxSheetId="2" userName="Пользователь" r:id="rId237" minRId="3830">
    <sheetIdMap count="1">
      <sheetId val="1"/>
    </sheetIdMap>
  </header>
  <header guid="{26381110-9C32-460D-8869-62744F15743A}" dateTime="2023-10-17T13:32:14" maxSheetId="2" userName="Пользователь" r:id="rId238" minRId="3831" maxRId="3891">
    <sheetIdMap count="1">
      <sheetId val="1"/>
    </sheetIdMap>
  </header>
  <header guid="{33012029-8105-4C87-84A9-7DB0F00DB871}" dateTime="2023-10-17T13:38:34" maxSheetId="2" userName="Пользователь" r:id="rId239" minRId="3892" maxRId="3916">
    <sheetIdMap count="1">
      <sheetId val="1"/>
    </sheetIdMap>
  </header>
  <header guid="{24126BBA-DC1E-45FC-8E2B-B391C65F9696}" dateTime="2023-10-17T13:39:45" maxSheetId="2" userName="Пользователь" r:id="rId240" minRId="3917" maxRId="3927">
    <sheetIdMap count="1">
      <sheetId val="1"/>
    </sheetIdMap>
  </header>
  <header guid="{784F24B1-CF62-4265-B002-B55AC596980A}" dateTime="2023-10-17T13:40:36" maxSheetId="2" userName="Пользователь" r:id="rId241" minRId="3928" maxRId="3929">
    <sheetIdMap count="1">
      <sheetId val="1"/>
    </sheetIdMap>
  </header>
  <header guid="{0B5C9FB2-840B-426E-A5A8-684C7CCC4412}" dateTime="2023-10-17T13:40:41" maxSheetId="2" userName="Пользователь" r:id="rId242" minRId="3930">
    <sheetIdMap count="1">
      <sheetId val="1"/>
    </sheetIdMap>
  </header>
  <header guid="{4CE6BED5-7069-47F5-9824-BE7993CE9F42}" dateTime="2023-10-17T13:41:08" maxSheetId="2" userName="Пользователь" r:id="rId243" minRId="3931">
    <sheetIdMap count="1">
      <sheetId val="1"/>
    </sheetIdMap>
  </header>
  <header guid="{0B9582A7-9DB8-49C6-A933-81CE18789E15}" dateTime="2023-10-17T17:07:27" maxSheetId="2" userName="Пользователь" r:id="rId244" minRId="3932" maxRId="3949">
    <sheetIdMap count="1">
      <sheetId val="1"/>
    </sheetIdMap>
  </header>
  <header guid="{8CBC2B75-D045-4069-8BE3-A60EF8049D7C}" dateTime="2023-10-18T15:34:21" maxSheetId="2" userName="Пользователь" r:id="rId245" minRId="3952" maxRId="3953">
    <sheetIdMap count="1">
      <sheetId val="1"/>
    </sheetIdMap>
  </header>
  <header guid="{B5D31741-B3AF-431F-949B-5FD67E00D79D}" dateTime="2023-10-18T15:34:25" maxSheetId="2" userName="Пользователь" r:id="rId246">
    <sheetIdMap count="1">
      <sheetId val="1"/>
    </sheetIdMap>
  </header>
  <header guid="{761CC9AF-3A7F-4329-A728-C6A7FB4D339C}" dateTime="2023-10-18T15:45:55" maxSheetId="2" userName="Пользователь" r:id="rId247" minRId="3954" maxRId="4007">
    <sheetIdMap count="1">
      <sheetId val="1"/>
    </sheetIdMap>
  </header>
  <header guid="{23232310-8D29-49B6-9F61-7FD085A06870}" dateTime="2023-10-18T15:46:39" maxSheetId="2" userName="Пользователь" r:id="rId248" minRId="4010" maxRId="4011">
    <sheetIdMap count="1">
      <sheetId val="1"/>
    </sheetIdMap>
  </header>
  <header guid="{6D24AB5F-27C1-46AA-90CB-E2A9042FCAAB}" dateTime="2023-10-18T15:48:22" maxSheetId="2" userName="Пользователь" r:id="rId249" minRId="4012" maxRId="4013">
    <sheetIdMap count="1">
      <sheetId val="1"/>
    </sheetIdMap>
  </header>
  <header guid="{280998DE-F2BC-4912-95F3-4D7F5677062E}" dateTime="2023-10-18T15:50:42" maxSheetId="2" userName="Пользователь" r:id="rId250" minRId="4014" maxRId="4022">
    <sheetIdMap count="1">
      <sheetId val="1"/>
    </sheetIdMap>
  </header>
  <header guid="{B074DE0F-9B65-4667-AFF0-7184DED315CC}" dateTime="2023-10-18T15:52:27" maxSheetId="2" userName="Пользователь" r:id="rId251" minRId="4023" maxRId="4024">
    <sheetIdMap count="1">
      <sheetId val="1"/>
    </sheetIdMap>
  </header>
  <header guid="{31E9D0E2-D8AB-4BF9-9A1B-886672F01D2E}" dateTime="2023-10-18T15:54:04" maxSheetId="2" userName="Пользователь" r:id="rId252">
    <sheetIdMap count="1">
      <sheetId val="1"/>
    </sheetIdMap>
  </header>
  <header guid="{C36FA439-F471-4329-95DD-519B69E31792}" dateTime="2023-10-18T15:55:01" maxSheetId="2" userName="Пользователь" r:id="rId253">
    <sheetIdMap count="1">
      <sheetId val="1"/>
    </sheetIdMap>
  </header>
  <header guid="{DDC40979-1927-458E-A18B-16F6F0AC21DA}" dateTime="2023-10-18T15:55:58" maxSheetId="2" userName="Пользователь" r:id="rId254" minRId="4027" maxRId="4030">
    <sheetIdMap count="1">
      <sheetId val="1"/>
    </sheetIdMap>
  </header>
  <header guid="{A8A7E9FC-ED8D-4CCA-BEC4-9FDC4B37D370}" dateTime="2023-10-18T15:56:53" maxSheetId="2" userName="Пользователь" r:id="rId255" minRId="4031" maxRId="4033">
    <sheetIdMap count="1">
      <sheetId val="1"/>
    </sheetIdMap>
  </header>
  <header guid="{18119944-93CE-4CC8-898A-917E59C596DA}" dateTime="2023-10-18T16:02:53" maxSheetId="2" userName="Пользователь" r:id="rId256" minRId="4034" maxRId="4041">
    <sheetIdMap count="1">
      <sheetId val="1"/>
    </sheetIdMap>
  </header>
  <header guid="{D2DEDC2C-8867-4437-9213-455E1FB61287}" dateTime="2023-10-18T16:03:53" maxSheetId="2" userName="Пользователь" r:id="rId257" minRId="4042" maxRId="4047">
    <sheetIdMap count="1">
      <sheetId val="1"/>
    </sheetIdMap>
  </header>
  <header guid="{D3F90CE8-AB85-46CC-BE9D-775A796B1F04}" dateTime="2023-10-18T16:07:53" maxSheetId="2" userName="Пользователь" r:id="rId258" minRId="4048" maxRId="4049">
    <sheetIdMap count="1">
      <sheetId val="1"/>
    </sheetIdMap>
  </header>
  <header guid="{BA6036E5-6705-45CD-AF23-EC7BA220C081}" dateTime="2023-10-18T16:11:10" maxSheetId="2" userName="Пользователь" r:id="rId259" minRId="4050" maxRId="4057">
    <sheetIdMap count="1">
      <sheetId val="1"/>
    </sheetIdMap>
  </header>
  <header guid="{DFDA752D-8AAD-448D-B704-32611CF07362}" dateTime="2023-10-18T16:13:42" maxSheetId="2" userName="Пользователь" r:id="rId260" minRId="4058" maxRId="4063">
    <sheetIdMap count="1">
      <sheetId val="1"/>
    </sheetIdMap>
  </header>
  <header guid="{CD6A215A-DF10-46E3-8E7C-EF2894BBA4F5}" dateTime="2023-10-18T16:14:19" maxSheetId="2" userName="Пользователь" r:id="rId261" minRId="4064" maxRId="4066">
    <sheetIdMap count="1">
      <sheetId val="1"/>
    </sheetIdMap>
  </header>
  <header guid="{34701608-4172-4656-B769-0B7D0AD444D5}" dateTime="2023-10-18T16:15:16" maxSheetId="2" userName="Пользователь" r:id="rId262" minRId="4067" maxRId="4069">
    <sheetIdMap count="1">
      <sheetId val="1"/>
    </sheetIdMap>
  </header>
  <header guid="{9D523A1D-D90B-4CC3-A992-A3F65A0799B7}" dateTime="2023-10-18T16:38:47" maxSheetId="2" userName="Пользователь" r:id="rId263">
    <sheetIdMap count="1">
      <sheetId val="1"/>
    </sheetIdMap>
  </header>
  <header guid="{702903BB-4F49-4F1B-9AFC-181F09BCDD8E}" dateTime="2023-10-18T16:55:45" maxSheetId="2" userName="Пользователь" r:id="rId264" minRId="4070" maxRId="4085">
    <sheetIdMap count="1">
      <sheetId val="1"/>
    </sheetIdMap>
  </header>
  <header guid="{89F93BFE-5406-42F4-9C0C-D4F44B74833B}" dateTime="2023-10-19T11:25:07" maxSheetId="2" userName="Пользователь" r:id="rId265" minRId="4088" maxRId="4090">
    <sheetIdMap count="1">
      <sheetId val="1"/>
    </sheetIdMap>
  </header>
  <header guid="{E83AE6C7-5DAB-42F7-82BC-7475AB2BBB1B}" dateTime="2023-10-19T11:26:57" maxSheetId="2" userName="Пользователь" r:id="rId266" minRId="4091" maxRId="4096">
    <sheetIdMap count="1">
      <sheetId val="1"/>
    </sheetIdMap>
  </header>
  <header guid="{07451544-2986-4FFD-BA65-6B4EF2183C8C}" dateTime="2023-10-19T11:28:50" maxSheetId="2" userName="Пользователь" r:id="rId267" minRId="4097" maxRId="4104">
    <sheetIdMap count="1">
      <sheetId val="1"/>
    </sheetIdMap>
  </header>
  <header guid="{FB8D1A54-ACA0-4B51-8236-B5F3BE1AFBF2}" dateTime="2023-10-19T11:29:57" maxSheetId="2" userName="Пользователь" r:id="rId268" minRId="4105" maxRId="4108">
    <sheetIdMap count="1">
      <sheetId val="1"/>
    </sheetIdMap>
  </header>
  <header guid="{15CDE2D0-1917-4FA3-9F9B-8D59BA795B51}" dateTime="2023-10-19T11:38:05" maxSheetId="2" userName="Пользователь" r:id="rId269" minRId="4109" maxRId="4112">
    <sheetIdMap count="1">
      <sheetId val="1"/>
    </sheetIdMap>
  </header>
  <header guid="{2CFF02FB-A0EA-4535-A525-962CCAB4B56D}" dateTime="2023-10-19T11:39:22" maxSheetId="2" userName="Пользователь" r:id="rId270" minRId="4113" maxRId="4116">
    <sheetIdMap count="1">
      <sheetId val="1"/>
    </sheetIdMap>
  </header>
  <header guid="{30A53E38-BF3F-476E-A106-C14E91BF5E0E}" dateTime="2023-10-19T11:40:07" maxSheetId="2" userName="Пользователь" r:id="rId271" minRId="4117" maxRId="4118">
    <sheetIdMap count="1">
      <sheetId val="1"/>
    </sheetIdMap>
  </header>
  <header guid="{17AA57CD-5543-42EF-846D-6150AB0768D6}" dateTime="2023-10-19T11:40:59" maxSheetId="2" userName="Пользователь" r:id="rId272" minRId="4119" maxRId="4120">
    <sheetIdMap count="1">
      <sheetId val="1"/>
    </sheetIdMap>
  </header>
  <header guid="{3FA8268E-6024-42E4-93B1-25C8EA566479}" dateTime="2023-10-19T11:45:57" maxSheetId="2" userName="Пользователь" r:id="rId273" minRId="4121" maxRId="4132">
    <sheetIdMap count="1">
      <sheetId val="1"/>
    </sheetIdMap>
  </header>
  <header guid="{5D883E35-C869-4442-B265-F08193AC196A}" dateTime="2023-10-19T13:17:14" maxSheetId="2" userName="Пользователь" r:id="rId274" minRId="4135" maxRId="4154">
    <sheetIdMap count="1">
      <sheetId val="1"/>
    </sheetIdMap>
  </header>
  <header guid="{16E90C12-DAD7-4093-88E0-1A5A7232744D}" dateTime="2023-10-19T13:23:30" maxSheetId="2" userName="Пользователь" r:id="rId275" minRId="4155" maxRId="4158">
    <sheetIdMap count="1">
      <sheetId val="1"/>
    </sheetIdMap>
  </header>
  <header guid="{83104E68-F12E-4E9F-AB2E-4317D5BF431E}" dateTime="2023-10-19T13:25:48" maxSheetId="2" userName="Пользователь" r:id="rId276" minRId="4159" maxRId="4166">
    <sheetIdMap count="1">
      <sheetId val="1"/>
    </sheetIdMap>
  </header>
  <header guid="{147D2350-8A23-474C-AE5C-13A1A1C7217A}" dateTime="2023-10-19T15:45:12" maxSheetId="2" userName="Пользователь" r:id="rId277" minRId="4169" maxRId="4173">
    <sheetIdMap count="1">
      <sheetId val="1"/>
    </sheetIdMap>
  </header>
  <header guid="{1297B8E2-C8B5-41D4-9D86-596B23610B03}" dateTime="2023-10-19T15:46:02" maxSheetId="2" userName="Пользователь" r:id="rId278" minRId="4174" maxRId="4175">
    <sheetIdMap count="1">
      <sheetId val="1"/>
    </sheetIdMap>
  </header>
  <header guid="{9CE5042B-4532-421B-8161-57FDB5C78B70}" dateTime="2023-10-20T08:47:42" maxSheetId="2" userName="Пользователь" r:id="rId279" minRId="4176" maxRId="4177">
    <sheetIdMap count="1">
      <sheetId val="1"/>
    </sheetIdMap>
  </header>
  <header guid="{4792FAA9-E87F-4370-896C-4BDE64EEBE20}" dateTime="2023-10-20T08:50:16" maxSheetId="2" userName="Пользователь" r:id="rId280" minRId="4178" maxRId="4192">
    <sheetIdMap count="1">
      <sheetId val="1"/>
    </sheetIdMap>
  </header>
  <header guid="{9194D50A-FCA4-4378-BDBF-525EADB93FD2}" dateTime="2023-10-20T08:51:22" maxSheetId="2" userName="Пользователь" r:id="rId281" minRId="4193" maxRId="4196">
    <sheetIdMap count="1">
      <sheetId val="1"/>
    </sheetIdMap>
  </header>
  <header guid="{97A18EAD-4AC3-4650-A31E-C67BF9E851F4}" dateTime="2023-10-20T08:56:27" maxSheetId="2" userName="Пользователь" r:id="rId282" minRId="4197" maxRId="4202">
    <sheetIdMap count="1">
      <sheetId val="1"/>
    </sheetIdMap>
  </header>
  <header guid="{B850C6AD-39B0-4A35-90B1-93508CBCB3E5}" dateTime="2023-10-20T09:15:06" maxSheetId="2" userName="Пользователь" r:id="rId283" minRId="4203" maxRId="4220">
    <sheetIdMap count="1">
      <sheetId val="1"/>
    </sheetIdMap>
  </header>
  <header guid="{C87F5DC5-881D-4B2D-B288-3C874EF374AC}" dateTime="2023-10-20T09:21:57" maxSheetId="2" userName="Пользователь" r:id="rId284" minRId="4221" maxRId="4236">
    <sheetIdMap count="1">
      <sheetId val="1"/>
    </sheetIdMap>
  </header>
  <header guid="{B12B7724-F61E-4643-8502-85939D4C3BED}" dateTime="2023-10-20T10:09:49" maxSheetId="2" userName="Пользователь" r:id="rId285" minRId="4237" maxRId="4240">
    <sheetIdMap count="1">
      <sheetId val="1"/>
    </sheetIdMap>
  </header>
  <header guid="{3659C275-178D-4E4F-BDB4-FFD77FD33050}" dateTime="2023-10-20T10:11:41" maxSheetId="2" userName="Пользователь" r:id="rId286" minRId="4241" maxRId="4252">
    <sheetIdMap count="1">
      <sheetId val="1"/>
    </sheetIdMap>
  </header>
  <header guid="{575F716A-0452-4894-948F-FE820886F6E1}" dateTime="2023-10-20T10:15:36" maxSheetId="2" userName="Пользователь" r:id="rId287" minRId="4253" maxRId="4256">
    <sheetIdMap count="1">
      <sheetId val="1"/>
    </sheetIdMap>
  </header>
  <header guid="{530BD610-5C15-4825-A8A7-0A16810FCC4B}" dateTime="2023-10-20T10:24:15" maxSheetId="2" userName="Пользователь" r:id="rId288" minRId="4257" maxRId="4258">
    <sheetIdMap count="1">
      <sheetId val="1"/>
    </sheetIdMap>
  </header>
  <header guid="{947F62FD-EBF1-492E-BDBD-61C2509A2272}" dateTime="2023-10-20T10:29:10" maxSheetId="2" userName="Пользователь" r:id="rId289" minRId="4259" maxRId="4264">
    <sheetIdMap count="1">
      <sheetId val="1"/>
    </sheetIdMap>
  </header>
  <header guid="{742077AF-78F4-4048-B9C3-A9DCA9A0277A}" dateTime="2023-10-20T15:12:37" maxSheetId="2" userName="Пользователь" r:id="rId290" minRId="4265" maxRId="4268">
    <sheetIdMap count="1">
      <sheetId val="1"/>
    </sheetIdMap>
  </header>
  <header guid="{28C1EAF5-50CE-48A2-A4FB-8B0326B67FBE}" dateTime="2023-10-23T11:36:52" maxSheetId="2" userName="Пользователь" r:id="rId291" minRId="4269" maxRId="4270">
    <sheetIdMap count="1">
      <sheetId val="1"/>
    </sheetIdMap>
  </header>
  <header guid="{20B61108-9A70-4B79-94ED-4E4A2BE1E5BA}" dateTime="2023-10-23T11:40:23" maxSheetId="2" userName="Пользователь" r:id="rId292">
    <sheetIdMap count="1">
      <sheetId val="1"/>
    </sheetIdMap>
  </header>
  <header guid="{330EBBFA-E198-424E-BE58-75A528D0A70C}" dateTime="2023-10-23T11:43:52" maxSheetId="2" userName="Пользователь" r:id="rId293">
    <sheetIdMap count="1">
      <sheetId val="1"/>
    </sheetIdMap>
  </header>
  <header guid="{BDDBD419-CEB8-4BBF-A51F-613BC9959578}" dateTime="2023-10-23T11:44:14" maxSheetId="2" userName="Пользователь" r:id="rId294">
    <sheetIdMap count="1">
      <sheetId val="1"/>
    </sheetIdMap>
  </header>
  <header guid="{228A49D8-3E8F-4E02-AE13-AE6EE60B0673}" dateTime="2023-10-23T11:44:49" maxSheetId="2" userName="Пользователь" r:id="rId295" minRId="4271" maxRId="4273">
    <sheetIdMap count="1">
      <sheetId val="1"/>
    </sheetIdMap>
  </header>
  <header guid="{124A6D92-6DDF-4880-A663-53789E32C810}" dateTime="2023-10-23T11:48:21" maxSheetId="2" userName="Пользователь" r:id="rId296" minRId="4274" maxRId="4275">
    <sheetIdMap count="1">
      <sheetId val="1"/>
    </sheetIdMap>
  </header>
  <header guid="{11AAF292-1FF3-4BB4-B89F-FA543FB97E4A}" dateTime="2023-10-23T11:49:20" maxSheetId="2" userName="Пользователь" r:id="rId297" minRId="4276" maxRId="4277">
    <sheetIdMap count="1">
      <sheetId val="1"/>
    </sheetIdMap>
  </header>
  <header guid="{E723450C-FE59-4465-A75B-4F8CCAB7BAA7}" dateTime="2023-10-23T13:20:45" maxSheetId="2" userName="Пользователь" r:id="rId298" minRId="4278" maxRId="4291">
    <sheetIdMap count="1">
      <sheetId val="1"/>
    </sheetIdMap>
  </header>
  <header guid="{AC8E6BF7-B564-4EF9-80E6-93A908E64E13}" dateTime="2023-10-23T13:21:13" maxSheetId="2" userName="Пользователь" r:id="rId299" minRId="4294" maxRId="4295">
    <sheetIdMap count="1">
      <sheetId val="1"/>
    </sheetIdMap>
  </header>
  <header guid="{E6D9B819-BF31-42C0-9C9E-C918CFF0BAFA}" dateTime="2023-10-23T14:04:18" maxSheetId="2" userName="Пользователь" r:id="rId300" minRId="4296" maxRId="4303">
    <sheetIdMap count="1">
      <sheetId val="1"/>
    </sheetIdMap>
  </header>
  <header guid="{EB883340-FE2A-4246-956E-C5A922831B21}" dateTime="2023-10-23T14:08:31" maxSheetId="2" userName="Пользователь" r:id="rId301" minRId="4304" maxRId="4311">
    <sheetIdMap count="1">
      <sheetId val="1"/>
    </sheetIdMap>
  </header>
  <header guid="{9DDC1034-54B9-4BC9-8328-091340BDFD5D}" dateTime="2023-10-23T14:29:07" maxSheetId="2" userName="Пользователь" r:id="rId302" minRId="4314">
    <sheetIdMap count="1">
      <sheetId val="1"/>
    </sheetIdMap>
  </header>
  <header guid="{C6C7991D-8F42-476D-9806-6E4DC97E7A02}" dateTime="2023-10-25T14:31:34" maxSheetId="2" userName="Ольга Владимировна" r:id="rId303" minRId="4315" maxRId="4321">
    <sheetIdMap count="1">
      <sheetId val="1"/>
    </sheetIdMap>
  </header>
  <header guid="{36CF79CB-0ADE-4651-B006-A7E708143B86}" dateTime="2023-10-31T09:01:17" maxSheetId="2" userName="Ольга Владимировна" r:id="rId304" minRId="4322" maxRId="4324">
    <sheetIdMap count="1">
      <sheetId val="1"/>
    </sheetIdMap>
  </header>
  <header guid="{3144C934-61EF-43C4-BCB6-26AD9A745AC2}" dateTime="2023-12-11T16:45:43" maxSheetId="2" userName="БутытоваСГ" r:id="rId305" minRId="4325" maxRId="4350">
    <sheetIdMap count="1">
      <sheetId val="1"/>
    </sheetIdMap>
  </header>
  <header guid="{8204249A-789E-435A-855A-5CCE52FE0DC9}" dateTime="2023-12-11T16:48:06" maxSheetId="2" userName="БутытоваСГ" r:id="rId306" minRId="4353" maxRId="4367">
    <sheetIdMap count="1">
      <sheetId val="1"/>
    </sheetIdMap>
  </header>
  <header guid="{C510EB7E-FD04-40A3-AFF1-42841E42176E}" dateTime="2023-12-11T16:48:11" maxSheetId="2" userName="БутытоваСГ" r:id="rId307">
    <sheetIdMap count="1">
      <sheetId val="1"/>
    </sheetIdMap>
  </header>
  <header guid="{39649D98-2C55-4951-AAFA-16F6562ADDC2}" dateTime="2023-12-11T16:50:30" maxSheetId="2" userName="БутытоваСГ" r:id="rId308" minRId="4368" maxRId="4396">
    <sheetIdMap count="1">
      <sheetId val="1"/>
    </sheetIdMap>
  </header>
  <header guid="{A0AE03B8-83BE-4189-A880-44E16D427DA6}" dateTime="2023-12-11T16:51:35" maxSheetId="2" userName="БутытоваСГ" r:id="rId309" minRId="4397" maxRId="4404">
    <sheetIdMap count="1">
      <sheetId val="1"/>
    </sheetIdMap>
  </header>
  <header guid="{49F9F621-D5A5-4B8E-B756-5D8F491F89BB}" dateTime="2023-12-11T16:52:21" maxSheetId="2" userName="БутытоваСГ" r:id="rId310" minRId="4405" maxRId="4410">
    <sheetIdMap count="1">
      <sheetId val="1"/>
    </sheetIdMap>
  </header>
  <header guid="{79EC7FC8-3C85-4EBC-A2E2-59D4217A7C51}" dateTime="2023-12-11T16:53:34" maxSheetId="2" userName="БутытоваСГ" r:id="rId311" minRId="4411" maxRId="4432">
    <sheetIdMap count="1">
      <sheetId val="1"/>
    </sheetIdMap>
  </header>
  <header guid="{98BF9DF1-3F81-411F-A368-9BBDA312AB75}" dateTime="2023-12-11T16:55:27" maxSheetId="2" userName="БутытоваСГ" r:id="rId312" minRId="4433" maxRId="4446">
    <sheetIdMap count="1">
      <sheetId val="1"/>
    </sheetIdMap>
  </header>
  <header guid="{504CEFFD-414D-44F2-B173-5B208BDD4F36}" dateTime="2023-12-11T16:57:37" maxSheetId="2" userName="БутытоваСГ" r:id="rId313" minRId="4447" maxRId="4464">
    <sheetIdMap count="1">
      <sheetId val="1"/>
    </sheetIdMap>
  </header>
  <header guid="{54C2F6EE-5F3C-4D69-8E94-D39E940E5D22}" dateTime="2023-12-11T16:58:12" maxSheetId="2" userName="БутытоваСГ" r:id="rId314" minRId="4465" maxRId="4466">
    <sheetIdMap count="1">
      <sheetId val="1"/>
    </sheetIdMap>
  </header>
  <header guid="{83BC1169-C5F3-48A9-8ADB-4537077CE5BC}" dateTime="2023-12-11T17:02:31" maxSheetId="2" userName="БутытоваСГ" r:id="rId315" minRId="4467" maxRId="4510">
    <sheetIdMap count="1">
      <sheetId val="1"/>
    </sheetIdMap>
  </header>
  <header guid="{44459393-2CF6-495A-B131-81F094072BE0}" dateTime="2023-12-11T17:03:49" maxSheetId="2" userName="БутытоваСГ" r:id="rId316" minRId="4511" maxRId="4518">
    <sheetIdMap count="1">
      <sheetId val="1"/>
    </sheetIdMap>
  </header>
  <header guid="{16FE4997-EA0F-4D55-9029-11A9F7A82331}" dateTime="2023-12-11T17:06:06" maxSheetId="2" userName="БутытоваСГ" r:id="rId317" minRId="4519" maxRId="4544">
    <sheetIdMap count="1">
      <sheetId val="1"/>
    </sheetIdMap>
  </header>
  <header guid="{8DBA71F6-5DA1-4B90-A182-DAA62A3AD114}" dateTime="2023-12-11T17:10:04" maxSheetId="2" userName="БутытоваСГ" r:id="rId318" minRId="4545" maxRId="4574">
    <sheetIdMap count="1">
      <sheetId val="1"/>
    </sheetIdMap>
  </header>
  <header guid="{339C3A5E-5C55-4743-A6A5-C72F85B741B2}" dateTime="2023-12-12T11:05:30" maxSheetId="2" userName="БутытоваСГ" r:id="rId319" minRId="4575" maxRId="4578">
    <sheetIdMap count="1">
      <sheetId val="1"/>
    </sheetIdMap>
  </header>
  <header guid="{04A3EF5E-0EB7-41D7-98CC-7A38E8881A76}" dateTime="2023-12-12T11:06:33" maxSheetId="2" userName="БутытоваСГ" r:id="rId320" minRId="4579" maxRId="4580">
    <sheetIdMap count="1">
      <sheetId val="1"/>
    </sheetIdMap>
  </header>
  <header guid="{0DB40BB7-7D4D-4D7A-9CA9-20F8F335AD10}" dateTime="2023-12-12T11:08:38" maxSheetId="2" userName="БутытоваСГ" r:id="rId321">
    <sheetIdMap count="1">
      <sheetId val="1"/>
    </sheetIdMap>
  </header>
  <header guid="{52F86A7C-882E-454A-802A-3F1582CB2BE0}" dateTime="2023-12-18T08:53:46" maxSheetId="2" userName="БутытоваСГ" r:id="rId322" minRId="4581" maxRId="4603">
    <sheetIdMap count="1">
      <sheetId val="1"/>
    </sheetIdMap>
  </header>
  <header guid="{4210C9D4-2310-43A7-BC70-7596C4B9E4C7}" dateTime="2023-12-21T08:43:40" maxSheetId="2" userName="БутытоваСГ" r:id="rId323">
    <sheetIdMap count="1">
      <sheetId val="1"/>
    </sheetIdMap>
  </header>
  <header guid="{E43E08C8-6E68-4EA6-B6C2-0CB9F28DCB1A}" dateTime="2023-12-21T09:23:02" maxSheetId="2" userName="БутытоваСГ" r:id="rId324" minRId="4604" maxRId="4621">
    <sheetIdMap count="1">
      <sheetId val="1"/>
    </sheetIdMap>
  </header>
  <header guid="{BC8CCE1C-25A4-41FF-93CC-462B81245775}" dateTime="2023-12-28T09:35:38" maxSheetId="2" userName="Пользователь" r:id="rId325" minRId="4622">
    <sheetIdMap count="1">
      <sheetId val="1"/>
    </sheetIdMap>
  </header>
  <header guid="{2A48AE91-8D11-4C6C-AF58-B316C7267FF2}" dateTime="2024-03-20T08:48:18" maxSheetId="2" userName="БутытоваСГ" r:id="rId326" minRId="4623" maxRId="4713">
    <sheetIdMap count="1">
      <sheetId val="1"/>
    </sheetIdMap>
  </header>
  <header guid="{CCC4298E-12A1-4896-8F31-DF868CBFBC26}" dateTime="2024-03-20T09:18:55" maxSheetId="2" userName="БутытоваСГ" r:id="rId327" minRId="4714" maxRId="4868">
    <sheetIdMap count="1">
      <sheetId val="1"/>
    </sheetIdMap>
  </header>
  <header guid="{D34BF615-FEB2-4CA2-A63E-8F919CDC06F5}" dateTime="2024-03-20T09:20:36" maxSheetId="2" userName="БутытоваСГ" r:id="rId328" minRId="4869" maxRId="4871">
    <sheetIdMap count="1">
      <sheetId val="1"/>
    </sheetIdMap>
  </header>
  <header guid="{8A6188C0-7EBE-4373-B803-EAE44EFC480E}" dateTime="2024-03-20T09:21:43" maxSheetId="2" userName="БутытоваСГ" r:id="rId329" minRId="4872" maxRId="4886">
    <sheetIdMap count="1">
      <sheetId val="1"/>
    </sheetIdMap>
  </header>
  <header guid="{F95CEE3A-858B-470C-88F5-30683E1EF852}" dateTime="2024-03-20T09:23:12" maxSheetId="2" userName="БутытоваСГ" r:id="rId330" minRId="4887" maxRId="4950">
    <sheetIdMap count="1">
      <sheetId val="1"/>
    </sheetIdMap>
  </header>
  <header guid="{7551363D-E81A-4B6C-8F91-F11ED6757E37}" dateTime="2024-03-20T09:23:58" maxSheetId="2" userName="БутытоваСГ" r:id="rId331" minRId="4951" maxRId="4964">
    <sheetIdMap count="1">
      <sheetId val="1"/>
    </sheetIdMap>
  </header>
  <header guid="{B60E476A-0E28-49CA-AF5D-EC50FDEBC6E7}" dateTime="2024-03-20T09:29:40" maxSheetId="2" userName="БутытоваСГ" r:id="rId332" minRId="4965" maxRId="5011">
    <sheetIdMap count="1">
      <sheetId val="1"/>
    </sheetIdMap>
  </header>
  <header guid="{6DE6E26B-4618-47FF-AAD8-15C6BFBB8B63}" dateTime="2024-03-20T09:31:38" maxSheetId="2" userName="БутытоваСГ" r:id="rId333" minRId="5012" maxRId="5013">
    <sheetIdMap count="1">
      <sheetId val="1"/>
    </sheetIdMap>
  </header>
  <header guid="{5F79572F-9F46-403E-BAA6-DA2A970AB30C}" dateTime="2024-03-20T09:33:59" maxSheetId="2" userName="БутытоваСГ" r:id="rId334" minRId="5014" maxRId="5015">
    <sheetIdMap count="1">
      <sheetId val="1"/>
    </sheetIdMap>
  </header>
  <header guid="{F887D641-08FC-406F-A745-4A4441FC730A}" dateTime="2024-03-20T09:36:25" maxSheetId="2" userName="БутытоваСГ" r:id="rId335" minRId="5016" maxRId="5017">
    <sheetIdMap count="1">
      <sheetId val="1"/>
    </sheetIdMap>
  </header>
  <header guid="{425322B3-A928-49F0-B3C8-09F2A1771247}" dateTime="2024-03-20T09:40:21" maxSheetId="2" userName="БутытоваСГ" r:id="rId336" minRId="5018" maxRId="5019">
    <sheetIdMap count="1">
      <sheetId val="1"/>
    </sheetIdMap>
  </header>
  <header guid="{4D39291B-F988-4CC8-AFEA-945797D622A5}" dateTime="2024-03-20T09:44:41" maxSheetId="2" userName="БутытоваСГ" r:id="rId337" minRId="5020" maxRId="5034">
    <sheetIdMap count="1">
      <sheetId val="1"/>
    </sheetIdMap>
  </header>
  <header guid="{1396186C-A3C4-42AD-90E5-0A176EF0EEDC}" dateTime="2024-03-20T10:03:11" maxSheetId="2" userName="БутытоваСГ" r:id="rId338" minRId="5035" maxRId="5044">
    <sheetIdMap count="1">
      <sheetId val="1"/>
    </sheetIdMap>
  </header>
  <header guid="{8C34A335-1C04-4744-A40A-7EDA0AD9B7F8}" dateTime="2024-03-20T10:06:28" maxSheetId="2" userName="БутытоваСГ" r:id="rId339" minRId="5045" maxRId="5102">
    <sheetIdMap count="1">
      <sheetId val="1"/>
    </sheetIdMap>
  </header>
  <header guid="{A6002721-D8DB-4F6D-A1FC-B710C7B1337F}" dateTime="2024-03-20T10:08:18" maxSheetId="2" userName="БутытоваСГ" r:id="rId340" minRId="5103" maxRId="5110">
    <sheetIdMap count="1">
      <sheetId val="1"/>
    </sheetIdMap>
  </header>
  <header guid="{7E497AFA-795E-4ED5-9FE8-785444A74685}" dateTime="2024-03-20T10:20:17" maxSheetId="2" userName="БутытоваСГ" r:id="rId341" minRId="5113" maxRId="5119">
    <sheetIdMap count="1">
      <sheetId val="1"/>
    </sheetIdMap>
  </header>
  <header guid="{FB0CF4AD-1363-400A-9493-F44359D8BC18}" dateTime="2024-03-20T11:18:25" maxSheetId="2" userName="БутытоваСГ" r:id="rId342" minRId="5120" maxRId="5121">
    <sheetIdMap count="1">
      <sheetId val="1"/>
    </sheetIdMap>
  </header>
  <header guid="{00034B5D-2B49-4EBE-851D-F01E325B2C4B}" dateTime="2024-03-22T11:46:47" maxSheetId="2" userName="Ольга Владимировна" r:id="rId343" minRId="5122" maxRId="5125">
    <sheetIdMap count="1">
      <sheetId val="1"/>
    </sheetIdMap>
  </header>
  <header guid="{91C8259D-6A80-4850-BCF6-3E5EBB5A8228}" dateTime="2024-04-11T14:37:01" maxSheetId="2" userName="Пользователь" r:id="rId344" minRId="5128">
    <sheetIdMap count="1">
      <sheetId val="1"/>
    </sheetIdMap>
  </header>
  <header guid="{73DEE5F2-8C59-4D6F-A44F-08E00195EB0F}" dateTime="2024-05-28T15:56:38" maxSheetId="2" userName="БутытоваСГ" r:id="rId345" minRId="5131" maxRId="5134">
    <sheetIdMap count="1">
      <sheetId val="1"/>
    </sheetIdMap>
  </header>
  <header guid="{EC9BE35E-6056-4464-A584-84039C23C547}" dateTime="2024-05-28T15:58:22" maxSheetId="2" userName="БутытоваСГ" r:id="rId346" minRId="5135" maxRId="5136">
    <sheetIdMap count="1">
      <sheetId val="1"/>
    </sheetIdMap>
  </header>
  <header guid="{8D0A1447-283D-4A5E-A96B-81E4396676A0}" dateTime="2024-05-29T09:46:36" maxSheetId="2" userName="БутытоваСГ" r:id="rId347" minRId="5137">
    <sheetIdMap count="1">
      <sheetId val="1"/>
    </sheetIdMap>
  </header>
  <header guid="{EA75C1E8-741C-4D08-BC5B-668E3FF7401C}" dateTime="2024-05-29T09:46:55" maxSheetId="2" userName="БутытоваСГ" r:id="rId348" minRId="5138">
    <sheetIdMap count="1">
      <sheetId val="1"/>
    </sheetIdMap>
  </header>
  <header guid="{2C3A816F-E61E-4FCA-ACFB-3ABA8805E5A8}" dateTime="2024-05-29T15:31:04" maxSheetId="2" userName="Ольга Владимировна" r:id="rId349" minRId="5139" maxRId="5140">
    <sheetIdMap count="1">
      <sheetId val="1"/>
    </sheetIdMap>
  </header>
  <header guid="{A36C9984-B25F-494F-9C5E-80C1A6DC4041}" dateTime="2024-06-20T16:30:02" maxSheetId="2" userName="Пользователь" r:id="rId350" minRId="5141">
    <sheetIdMap count="1">
      <sheetId val="1"/>
    </sheetIdMap>
  </header>
  <header guid="{56F40E49-06B5-4792-8827-84521F99A668}" dateTime="2024-07-19T09:03:55" maxSheetId="2" userName="Ольга Владимировна" r:id="rId351" minRId="5142">
    <sheetIdMap count="1">
      <sheetId val="1"/>
    </sheetIdMap>
  </header>
  <header guid="{B15FE040-4435-4267-813E-EFE56B11CE7E}" dateTime="2024-07-22T11:30:26" maxSheetId="2" userName="Ольга Владимировна" r:id="rId352" minRId="5143" maxRId="5156">
    <sheetIdMap count="1">
      <sheetId val="1"/>
    </sheetIdMap>
  </header>
  <header guid="{DD8CCA0B-AFDF-44F2-B02C-460673E364A5}" dateTime="2024-08-12T10:23:09" maxSheetId="2" userName="БутытоваСГ" r:id="rId353" minRId="5157">
    <sheetIdMap count="1">
      <sheetId val="1"/>
    </sheetIdMap>
  </header>
  <header guid="{2E0596F8-A44D-4A4C-8313-D1501F451B86}" dateTime="2024-08-12T10:27:36" maxSheetId="2" userName="БутытоваСГ" r:id="rId354" minRId="5158" maxRId="5160">
    <sheetIdMap count="1">
      <sheetId val="1"/>
    </sheetIdMap>
  </header>
  <header guid="{148E7E43-5F56-4BCE-9060-DB3F22D14263}" dateTime="2024-08-12T10:30:56" maxSheetId="2" userName="БутытоваСГ" r:id="rId355" minRId="5161" maxRId="5165">
    <sheetIdMap count="1">
      <sheetId val="1"/>
    </sheetIdMap>
  </header>
  <header guid="{AA7FB70D-A61A-4640-BF47-B7BD14A79F97}" dateTime="2024-08-12T10:32:56" maxSheetId="2" userName="БутытоваСГ" r:id="rId356" minRId="5166">
    <sheetIdMap count="1">
      <sheetId val="1"/>
    </sheetIdMap>
  </header>
  <header guid="{D3B0D87E-EC9E-4BB5-85A7-226D7E870816}" dateTime="2024-08-12T13:14:03" maxSheetId="2" userName="Ольга Владимировна" r:id="rId357" minRId="5167" maxRId="5170">
    <sheetIdMap count="1">
      <sheetId val="1"/>
    </sheetIdMap>
  </header>
  <header guid="{11072542-C0C0-49FA-8F8D-51387EEF20EF}" dateTime="2024-08-13T10:57:17" maxSheetId="2" userName="Пользователь" r:id="rId358" minRId="5171">
    <sheetIdMap count="1">
      <sheetId val="1"/>
    </sheetIdMap>
  </header>
  <header guid="{3632C044-2490-42CA-BE8D-6D89892ACC2C}" dateTime="2024-10-18T09:15:28" maxSheetId="2" userName="БутытоваСГ" r:id="rId359" minRId="5172" maxRId="5226">
    <sheetIdMap count="1">
      <sheetId val="1"/>
    </sheetIdMap>
  </header>
  <header guid="{766C3399-DB88-4283-92C2-DE843960B02A}" dateTime="2024-10-30T10:54:40" maxSheetId="2" userName="Ольга Владимировна" r:id="rId360" minRId="5227">
    <sheetIdMap count="1">
      <sheetId val="1"/>
    </sheetIdMap>
  </header>
  <header guid="{A3ABC1AB-E889-4345-BC33-CC1BA8175F11}" dateTime="2024-11-18T09:56:37" maxSheetId="2" userName="Пользователь" r:id="rId361" minRId="5228">
    <sheetIdMap count="1">
      <sheetId val="1"/>
    </sheetIdMap>
  </header>
  <header guid="{AF235ED6-5775-48F1-94F6-9853D5E26EB6}" dateTime="2024-11-19T11:45:19" maxSheetId="2" userName="Пользователь" r:id="rId362" minRId="5229">
    <sheetIdMap count="1">
      <sheetId val="1"/>
    </sheetIdMap>
  </header>
  <header guid="{E0863335-4428-4751-9E7A-610B3CC46A85}" dateTime="2024-12-19T17:10:41" maxSheetId="2" userName="БутытоваСГ" r:id="rId363" minRId="5230">
    <sheetIdMap count="1">
      <sheetId val="1"/>
    </sheetIdMap>
  </header>
  <header guid="{1C5C2BC4-95E1-49BF-891C-AD642C426724}" dateTime="2024-12-19T17:14:37" maxSheetId="2" userName="БутытоваСГ" r:id="rId364" minRId="5231" maxRId="5283">
    <sheetIdMap count="1">
      <sheetId val="1"/>
    </sheetIdMap>
  </header>
  <header guid="{FBAAD6B0-499E-48B2-83B0-6253F1CD9C68}" dateTime="2024-12-19T20:33:29" maxSheetId="2" userName="Ольга Владимировна" r:id="rId365" minRId="5284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5284" sId="1">
    <oc r="H3" t="inlineStr">
      <is>
        <t>от "15" ноября 2024    № 5</t>
      </is>
    </oc>
    <nc r="H3" t="inlineStr">
      <is>
        <t>от "___" декабря 2024    № __</t>
      </is>
    </nc>
  </rcc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509">
    <dxf>
      <numFmt numFmtId="168" formatCode="_-* #,##0.00000\ _₽_-;\-* #,##0.00000\ _₽_-;_-* &quot;-&quot;?????\ _₽_-;_-@_-"/>
    </dxf>
  </rfmt>
  <rcc rId="662" sId="1">
    <oc r="G510">
      <f>G509-G507</f>
    </oc>
    <nc r="G510"/>
  </rcc>
  <rfmt sheetId="1" sqref="G509">
    <dxf>
      <alignment horizontal="right"/>
    </dxf>
  </rfmt>
</revisions>
</file>

<file path=xl/revisions/revisionLog1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17:H317" start="0" length="2147483647">
    <dxf>
      <font>
        <i/>
      </font>
    </dxf>
  </rfmt>
  <rfmt sheetId="1" sqref="G317:H317" start="0" length="2147483647">
    <dxf>
      <font>
        <i val="0"/>
      </font>
    </dxf>
  </rfmt>
  <rrc rId="2119" sId="1" ref="A256:XFD256" action="deleteRow">
    <undo index="65535" exp="area" ref3D="1" dr="$A$434:$XFD$434" dn="Z_E9E577B3_C457_4984_949A_B5AD6CE2E229_.wvu.Rows" sId="1"/>
    <undo index="65535" exp="area" ref3D="1" dr="$A$369:$XFD$369" dn="Z_E9E577B3_C457_4984_949A_B5AD6CE2E229_.wvu.Rows" sId="1"/>
    <undo index="65535" exp="area" ref3D="1" dr="$A$350:$XFD$355" dn="Z_E9E577B3_C457_4984_949A_B5AD6CE2E229_.wvu.Rows" sId="1"/>
    <undo index="65535" exp="area" ref3D="1" dr="$A$259:$XFD$260" dn="Z_E9E577B3_C457_4984_949A_B5AD6CE2E229_.wvu.Rows" sId="1"/>
    <undo index="65535" exp="area" ref3D="1" dr="$A$256:$XFD$256" dn="Z_E9E577B3_C457_4984_949A_B5AD6CE2E229_.wvu.Rows" sId="1"/>
    <rfmt sheetId="1" xfDxf="1" sqref="A256:XFD256" start="0" length="0">
      <dxf>
        <font>
          <name val="Times New Roman CYR"/>
          <family val="1"/>
        </font>
        <alignment wrapText="1"/>
      </dxf>
    </rfmt>
    <rcc rId="0" sId="1" dxf="1">
      <nc r="A256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56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6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6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6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56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56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120" sId="1" ref="A407:XFD407" action="deleteRow">
    <undo index="65535" exp="ref" v="1" dr="H407" r="H406" sId="1"/>
    <undo index="65535" exp="ref" v="1" dr="G407" r="G406" sId="1"/>
    <undo index="65535" exp="area" ref3D="1" dr="$A$433:$XFD$433" dn="Z_E9E577B3_C457_4984_949A_B5AD6CE2E229_.wvu.Rows" sId="1"/>
    <rfmt sheetId="1" xfDxf="1" sqref="A407:XFD407" start="0" length="0">
      <dxf>
        <font>
          <name val="Times New Roman CYR"/>
          <family val="1"/>
        </font>
        <alignment wrapText="1"/>
      </dxf>
    </rfmt>
    <rcc rId="0" sId="1" dxf="1">
      <nc r="A407" t="inlineStr">
        <is>
          <t>Иные выплаты персоналу учреждений, за исключением фонда оплаты труда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7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7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0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0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121" sId="1" ref="A408:XFD408" action="deleteRow">
    <undo index="65535" exp="ref" v="1" dr="H408" r="H406" sId="1"/>
    <undo index="65535" exp="ref" v="1" dr="G408" r="G406" sId="1"/>
    <undo index="65535" exp="area" ref3D="1" dr="$A$432:$XFD$432" dn="Z_E9E577B3_C457_4984_949A_B5AD6CE2E229_.wvu.Rows" sId="1"/>
    <rfmt sheetId="1" xfDxf="1" sqref="A408:XFD408" start="0" length="0">
      <dxf>
        <font>
          <name val="Times New Roman CYR"/>
          <family val="1"/>
        </font>
        <fill>
          <patternFill patternType="solid">
            <bgColor indexed="13"/>
          </patternFill>
        </fill>
        <alignment wrapText="1"/>
      </dxf>
    </rfmt>
    <rcc rId="0" sId="1" dxf="1">
      <nc r="A408" t="inlineStr">
        <is>
          <t>Премии и гранты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8" t="inlineStr">
        <is>
          <t>975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8" t="inlineStr">
        <is>
          <t>11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8" t="inlineStr">
        <is>
          <t>02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8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8" t="inlineStr">
        <is>
          <t>350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08" start="0" length="0">
      <dxf>
        <font>
          <name val="Times New Roman"/>
          <family val="1"/>
        </font>
        <numFmt numFmtId="166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08" start="0" length="0">
      <dxf>
        <font>
          <name val="Times New Roman"/>
          <family val="1"/>
        </font>
        <numFmt numFmtId="166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408" start="0" length="0">
      <dxf>
        <font>
          <name val="Times New Roman CYR"/>
          <family val="1"/>
        </font>
        <numFmt numFmtId="165" formatCode="0.000"/>
        <alignment horizontal="center" vertical="center"/>
      </dxf>
    </rfmt>
    <rfmt sheetId="1" sqref="J408" start="0" length="0">
      <dxf>
        <font>
          <name val="Times New Roman CYR"/>
          <family val="1"/>
        </font>
        <numFmt numFmtId="166" formatCode="0.00000"/>
        <alignment horizontal="center" vertical="center"/>
      </dxf>
    </rfmt>
    <rfmt sheetId="1" sqref="K408" start="0" length="0">
      <dxf>
        <font>
          <name val="Times New Roman CYR"/>
          <family val="1"/>
        </font>
        <numFmt numFmtId="166" formatCode="0.00000"/>
        <alignment horizontal="center" vertical="center"/>
      </dxf>
    </rfmt>
    <rfmt sheetId="1" sqref="L408" start="0" length="0">
      <dxf>
        <font>
          <name val="Times New Roman CYR"/>
          <family val="1"/>
        </font>
        <numFmt numFmtId="165" formatCode="0.000"/>
        <alignment horizontal="center" vertical="center"/>
      </dxf>
    </rfmt>
  </rrc>
  <rcc rId="2122" sId="1">
    <oc r="G406">
      <f>G407+#REF!+#REF!</f>
    </oc>
    <nc r="G406">
      <f>G407</f>
    </nc>
  </rcc>
  <rcc rId="2123" sId="1">
    <oc r="H406">
      <f>H407+#REF!+#REF!</f>
    </oc>
    <nc r="H406">
      <f>H407</f>
    </nc>
  </rcc>
</revisions>
</file>

<file path=xl/revisions/revisionLog1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24" sId="1">
    <oc r="E83" t="inlineStr">
      <is>
        <t>99900  73100</t>
      </is>
    </oc>
    <nc r="E83" t="inlineStr">
      <is>
        <t>99900 73100</t>
      </is>
    </nc>
  </rcc>
  <rcc rId="2125" sId="1">
    <oc r="E440" t="inlineStr">
      <is>
        <t>99900  73070</t>
      </is>
    </oc>
    <nc r="E440" t="inlineStr">
      <is>
        <t>99900 73070</t>
      </is>
    </nc>
  </rcc>
</revisions>
</file>

<file path=xl/revisions/revisionLog1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06:H206" start="0" length="2147483647">
    <dxf>
      <font>
        <i/>
      </font>
    </dxf>
  </rfmt>
</revisions>
</file>

<file path=xl/revisions/revisionLog1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E411:E412" start="0" length="2147483647">
    <dxf>
      <font>
        <i val="0"/>
      </font>
    </dxf>
  </rfmt>
  <rfmt sheetId="1" sqref="F389" start="0" length="2147483647">
    <dxf>
      <font>
        <i val="0"/>
      </font>
    </dxf>
  </rfmt>
  <rfmt sheetId="1" sqref="E387" start="0" length="2147483647">
    <dxf>
      <font>
        <b/>
      </font>
    </dxf>
  </rfmt>
  <rfmt sheetId="1" sqref="E386" start="0" length="2147483647">
    <dxf>
      <font>
        <i val="0"/>
      </font>
    </dxf>
  </rfmt>
  <rfmt sheetId="1" sqref="A387:H387" start="0" length="2147483647">
    <dxf>
      <font>
        <i/>
      </font>
    </dxf>
  </rfmt>
  <rfmt sheetId="1" sqref="A387:H387" start="0" length="2147483647">
    <dxf>
      <font>
        <i val="0"/>
      </font>
    </dxf>
  </rfmt>
  <rfmt sheetId="1" sqref="A387:H387" start="0" length="2147483647">
    <dxf>
      <font>
        <i/>
      </font>
    </dxf>
  </rfmt>
  <rfmt sheetId="1" sqref="G388:H388" start="0" length="2147483647">
    <dxf>
      <font>
        <i/>
      </font>
    </dxf>
  </rfmt>
  <rfmt sheetId="1" sqref="G383:H383" start="0" length="2147483647">
    <dxf>
      <font>
        <i/>
      </font>
    </dxf>
  </rfmt>
  <rfmt sheetId="1" sqref="H361" start="0" length="2147483647">
    <dxf>
      <font>
        <b val="0"/>
      </font>
    </dxf>
  </rfmt>
  <rfmt sheetId="1" sqref="G361" start="0" length="2147483647">
    <dxf>
      <font>
        <b val="0"/>
      </font>
    </dxf>
  </rfmt>
  <rfmt sheetId="1" sqref="A347:H347" start="0" length="2147483647">
    <dxf>
      <font>
        <i/>
      </font>
    </dxf>
  </rfmt>
  <rfmt sheetId="1" sqref="A250:H250" start="0" length="2147483647">
    <dxf>
      <font>
        <i/>
      </font>
    </dxf>
  </rfmt>
  <rfmt sheetId="1" sqref="A196" start="0" length="2147483647">
    <dxf>
      <font>
        <i/>
      </font>
    </dxf>
  </rfmt>
  <rfmt sheetId="1" sqref="E130" start="0" length="2147483647">
    <dxf>
      <font>
        <i val="0"/>
      </font>
    </dxf>
  </rfmt>
</revisions>
</file>

<file path=xl/revisions/revisionLog1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26" sId="1" numFmtId="4">
    <nc r="G173">
      <v>136.80000000000001</v>
    </nc>
  </rcc>
  <rcc rId="2127" sId="1" numFmtId="4">
    <nc r="H173">
      <v>136.80000000000001</v>
    </nc>
  </rcc>
  <rcc rId="2128" sId="1" numFmtId="4">
    <nc r="G174">
      <v>41.3</v>
    </nc>
  </rcc>
  <rcc rId="2129" sId="1" numFmtId="4">
    <nc r="H174">
      <v>41.3</v>
    </nc>
  </rcc>
  <rcc rId="2130" sId="1" numFmtId="4">
    <oc r="G175">
      <v>323.89999999999998</v>
    </oc>
    <nc r="G175">
      <v>145.80000000000001</v>
    </nc>
  </rcc>
  <rcc rId="2131" sId="1" numFmtId="4">
    <oc r="H175">
      <v>323.89999999999998</v>
    </oc>
    <nc r="H175">
      <v>145.80000000000001</v>
    </nc>
  </rcc>
</revisions>
</file>

<file path=xl/revisions/revisionLog1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43" sId="1">
    <nc r="G461">
      <v>1145762.8500000001</v>
    </nc>
  </rcc>
  <rcc rId="2144" sId="1">
    <nc r="H461">
      <v>1183146.81</v>
    </nc>
  </rcc>
  <rcc rId="2145" sId="1" odxf="1" dxf="1">
    <oc r="G149">
      <f>15755.6+315.1+16</f>
    </oc>
    <nc r="G149">
      <f>16520.2+337.1+16.9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fmt sheetId="1" sqref="H149" start="0" length="0">
    <dxf>
      <fill>
        <patternFill>
          <bgColor rgb="FFFFFF00"/>
        </patternFill>
      </fill>
    </dxf>
  </rfmt>
  <rfmt sheetId="1" sqref="G149:H149">
    <dxf>
      <fill>
        <patternFill>
          <bgColor theme="0"/>
        </patternFill>
      </fill>
    </dxf>
  </rfmt>
  <rcc rId="2146" sId="1">
    <oc r="G183">
      <f>71669.6+13536.3-13152.34-8902.27</f>
    </oc>
    <nc r="G183">
      <f>71669.6+13536.3-13152.34-8902.27-0.9</f>
    </nc>
  </rcc>
  <rcc rId="2147" sId="1">
    <oc r="H183">
      <f>71669.6+13536.3-18902.94-17760.38</f>
    </oc>
    <nc r="H183">
      <f>71669.6+13536.3-18902.94-17760.38</f>
    </nc>
  </rcc>
  <rcc rId="2148" sId="1" odxf="1" dxf="1" numFmtId="4">
    <oc r="G189">
      <v>262264.59999999998</v>
    </oc>
    <nc r="G189">
      <v>256485.6</v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cc rId="2149" sId="1" odxf="1" dxf="1" numFmtId="4">
    <oc r="H189">
      <v>275252.5</v>
    </oc>
    <nc r="H189">
      <v>256485.6</v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fmt sheetId="1" sqref="G189:H189">
    <dxf>
      <fill>
        <patternFill>
          <bgColor theme="0"/>
        </patternFill>
      </fill>
    </dxf>
  </rfmt>
  <rrc rId="2150" sId="1" ref="A188:XFD188" action="insertRow">
    <undo index="65535" exp="area" ref3D="1" dr="$A$427:$XFD$427" dn="Z_E9E577B3_C457_4984_949A_B5AD6CE2E229_.wvu.Rows" sId="1"/>
    <undo index="65535" exp="area" ref3D="1" dr="$A$364:$XFD$364" dn="Z_E9E577B3_C457_4984_949A_B5AD6CE2E229_.wvu.Rows" sId="1"/>
    <undo index="65535" exp="area" ref3D="1" dr="$A$345:$XFD$350" dn="Z_E9E577B3_C457_4984_949A_B5AD6CE2E229_.wvu.Rows" sId="1"/>
    <undo index="65535" exp="area" ref3D="1" dr="$A$254:$XFD$255" dn="Z_E9E577B3_C457_4984_949A_B5AD6CE2E229_.wvu.Rows" sId="1"/>
    <undo index="65535" exp="area" ref3D="1" dr="$A$202:$XFD$204" dn="Z_E9E577B3_C457_4984_949A_B5AD6CE2E229_.wvu.Rows" sId="1"/>
  </rrc>
  <rrc rId="2151" sId="1" ref="A188:XFD188" action="insertRow">
    <undo index="65535" exp="area" ref3D="1" dr="$A$428:$XFD$428" dn="Z_E9E577B3_C457_4984_949A_B5AD6CE2E229_.wvu.Rows" sId="1"/>
    <undo index="65535" exp="area" ref3D="1" dr="$A$365:$XFD$365" dn="Z_E9E577B3_C457_4984_949A_B5AD6CE2E229_.wvu.Rows" sId="1"/>
    <undo index="65535" exp="area" ref3D="1" dr="$A$346:$XFD$351" dn="Z_E9E577B3_C457_4984_949A_B5AD6CE2E229_.wvu.Rows" sId="1"/>
    <undo index="65535" exp="area" ref3D="1" dr="$A$255:$XFD$256" dn="Z_E9E577B3_C457_4984_949A_B5AD6CE2E229_.wvu.Rows" sId="1"/>
    <undo index="65535" exp="area" ref3D="1" dr="$A$203:$XFD$205" dn="Z_E9E577B3_C457_4984_949A_B5AD6CE2E229_.wvu.Rows" sId="1"/>
  </rrc>
  <rcc rId="2152" sId="1">
    <nc r="A188" t="inlineStr">
      <is>
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</is>
    </nc>
  </rcc>
  <rcc rId="2153" sId="1" odxf="1" dxf="1">
    <nc r="A189" t="inlineStr">
      <is>
        <t>Субсидии бюджетным учреждениям на иные цели</t>
      </is>
    </nc>
    <odxf>
      <font>
        <i/>
        <name val="Times New Roman"/>
        <family val="1"/>
      </font>
      <fill>
        <patternFill patternType="none"/>
      </fill>
      <alignment horizontal="general"/>
    </odxf>
    <ndxf>
      <font>
        <i val="0"/>
        <color indexed="8"/>
        <name val="Times New Roman"/>
        <family val="1"/>
      </font>
      <fill>
        <patternFill patternType="solid"/>
      </fill>
      <alignment horizontal="left"/>
    </ndxf>
  </rcc>
  <rcc rId="2154" sId="1">
    <nc r="C188" t="inlineStr">
      <is>
        <t>07</t>
      </is>
    </nc>
  </rcc>
  <rcc rId="2155" sId="1">
    <nc r="D188" t="inlineStr">
      <is>
        <t>02</t>
      </is>
    </nc>
  </rcc>
  <rcc rId="2156" sId="1">
    <nc r="E188" t="inlineStr">
      <is>
        <t>10201 53030</t>
      </is>
    </nc>
  </rcc>
  <rcc rId="2157" sId="1" odxf="1" dxf="1">
    <nc r="G188">
      <f>G189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2158" sId="1" odxf="1" dxf="1">
    <nc r="H188">
      <f>H189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2159" sId="1" odxf="1" dxf="1">
    <nc r="C189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160" sId="1" odxf="1" dxf="1">
    <nc r="D189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161" sId="1" odxf="1" dxf="1">
    <nc r="E189" t="inlineStr">
      <is>
        <t>10201 53030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162" sId="1" odxf="1" dxf="1">
    <nc r="F189" t="inlineStr">
      <is>
        <t>612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163" sId="1" odxf="1" dxf="1" numFmtId="4">
    <nc r="G189">
      <v>31012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164" sId="1" odxf="1" dxf="1" numFmtId="4">
    <nc r="H189">
      <v>31012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165" sId="1">
    <nc r="B188" t="inlineStr">
      <is>
        <t>969</t>
      </is>
    </nc>
  </rcc>
  <rcc rId="2166" sId="1" odxf="1" dxf="1" numFmtId="30">
    <nc r="B189">
      <v>969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167" sId="1">
    <oc r="G187">
      <f>G190+G192+G194+G198+G200+G196+G202</f>
    </oc>
    <nc r="G187">
      <f>G190+G192+G194+G198+G200+G196+G202+G188</f>
    </nc>
  </rcc>
  <rcc rId="2168" sId="1">
    <oc r="H187">
      <f>H190+H192+H194+H198+H200+H196+H202</f>
    </oc>
    <nc r="H187">
      <f>H190+H192+H194+H198+H200+H196+H202+H188</f>
    </nc>
  </rcc>
  <rfmt sheetId="1" sqref="G188:H188">
    <dxf>
      <fill>
        <patternFill>
          <bgColor theme="0"/>
        </patternFill>
      </fill>
    </dxf>
  </rfmt>
  <rcc rId="2169" sId="1" numFmtId="4">
    <oc r="G195">
      <v>32512</v>
    </oc>
    <nc r="G195">
      <f>32512-22-2.9-0.2</f>
    </nc>
  </rcc>
  <rcc rId="2170" sId="1" numFmtId="4">
    <oc r="H195">
      <v>32512</v>
    </oc>
    <nc r="H195">
      <f>32512-1.1-0.2</f>
    </nc>
  </rcc>
  <rfmt sheetId="1" sqref="G197" start="0" length="0">
    <dxf>
      <fill>
        <patternFill>
          <bgColor rgb="FFFFFF00"/>
        </patternFill>
      </fill>
    </dxf>
  </rfmt>
  <rfmt sheetId="1" sqref="H197" start="0" length="0">
    <dxf>
      <fill>
        <patternFill>
          <bgColor rgb="FFFFFF00"/>
        </patternFill>
      </fill>
    </dxf>
  </rfmt>
  <rfmt sheetId="1" sqref="G197:H197">
    <dxf>
      <fill>
        <patternFill>
          <bgColor theme="0"/>
        </patternFill>
      </fill>
    </dxf>
  </rfmt>
  <rcc rId="2171" sId="1" odxf="1" dxf="1">
    <oc r="G197">
      <f>28457.8+284.6</f>
    </oc>
    <nc r="G197">
      <f>28457.8+287.5</f>
    </nc>
    <ndxf>
      <fill>
        <patternFill>
          <bgColor rgb="FFFFFF00"/>
        </patternFill>
      </fill>
    </ndxf>
  </rcc>
  <rcc rId="2172" sId="1" odxf="1" dxf="1">
    <oc r="H197">
      <f>28457.8+284.6</f>
    </oc>
    <nc r="H197">
      <f>28280.1+285.7</f>
    </nc>
    <ndxf>
      <fill>
        <patternFill>
          <bgColor rgb="FFFFFF00"/>
        </patternFill>
      </fill>
    </ndxf>
  </rcc>
  <rfmt sheetId="1" sqref="G197:H197">
    <dxf>
      <fill>
        <patternFill>
          <bgColor theme="0"/>
        </patternFill>
      </fill>
    </dxf>
  </rfmt>
  <rcc rId="2173" sId="1" odxf="1" dxf="1">
    <oc r="G203">
      <f>427.2+8.5</f>
    </oc>
    <nc r="G203">
      <f>427.2+8.7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cc rId="2174" sId="1" odxf="1" dxf="1">
    <oc r="H203">
      <f>402.1+8</f>
    </oc>
    <nc r="H203">
      <f>402.1+8.2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fmt sheetId="1" sqref="G203:H203">
    <dxf>
      <fill>
        <patternFill>
          <bgColor theme="0"/>
        </patternFill>
      </fill>
    </dxf>
  </rfmt>
  <rcc rId="2175" sId="1" odxf="1" dxf="1">
    <oc r="G199">
      <f>12253.1+12253.1</f>
    </oc>
    <nc r="G199">
      <f>12253.1+12253.1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cc rId="2176" sId="1" odxf="1" dxf="1">
    <oc r="H199">
      <f>12415.2+12415.2</f>
    </oc>
    <nc r="H199">
      <f>12415.2+12415.2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fmt sheetId="1" sqref="G199:H199">
    <dxf>
      <fill>
        <patternFill>
          <bgColor theme="0"/>
        </patternFill>
      </fill>
    </dxf>
  </rfmt>
  <rcc rId="2177" sId="1" odxf="1" dxf="1">
    <oc r="G201">
      <f>103849.1+5715.8</f>
    </oc>
    <nc r="G201">
      <f>108242.8+5715.8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cc rId="2178" sId="1" odxf="1" dxf="1">
    <oc r="H201">
      <f>103744.8+5715.8</f>
    </oc>
    <nc r="H201">
      <f>108242.8+5715.8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fmt sheetId="1" sqref="G201:H201">
    <dxf>
      <fill>
        <patternFill>
          <bgColor theme="0"/>
        </patternFill>
      </fill>
    </dxf>
  </rfmt>
  <rcc rId="2179" sId="1" odxf="1" dxf="1">
    <oc r="G209">
      <f>8280+414</f>
    </oc>
    <nc r="G209">
      <f>8280+436</f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fmt sheetId="1" sqref="H209" start="0" length="0">
    <dxf>
      <fill>
        <patternFill>
          <bgColor rgb="FFFFFF00"/>
        </patternFill>
      </fill>
    </dxf>
  </rfmt>
  <rfmt sheetId="1" sqref="G209:H209">
    <dxf>
      <fill>
        <patternFill>
          <bgColor theme="0"/>
        </patternFill>
      </fill>
    </dxf>
  </rfmt>
</revisions>
</file>

<file path=xl/revisions/revisionLog1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25" start="0" length="0">
    <dxf>
      <fill>
        <patternFill>
          <bgColor rgb="FFFFFF00"/>
        </patternFill>
      </fill>
    </dxf>
  </rfmt>
  <rfmt sheetId="1" sqref="H225" start="0" length="0">
    <dxf>
      <fill>
        <patternFill>
          <bgColor rgb="FFFFFF00"/>
        </patternFill>
      </fill>
    </dxf>
  </rfmt>
  <rfmt sheetId="1" sqref="G225:H225">
    <dxf>
      <fill>
        <patternFill>
          <bgColor theme="0"/>
        </patternFill>
      </fill>
    </dxf>
  </rfmt>
  <rcc rId="2180" sId="1">
    <oc r="G225">
      <f>386+7.7</f>
    </oc>
    <nc r="G225">
      <f>386+7.9</f>
    </nc>
  </rcc>
  <rcc rId="2181" sId="1">
    <oc r="H225">
      <f>386+7.7</f>
    </oc>
    <nc r="H225">
      <f>386+7.9</f>
    </nc>
  </rcc>
</revisions>
</file>

<file path=xl/revisions/revisionLog1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182" sId="1" ref="A434:XFD434" action="insertRow"/>
  <rrc rId="2183" sId="1" ref="A434:XFD434" action="insertRow"/>
  <rrc rId="2184" sId="1" ref="A435:XFD435" action="insertRow"/>
  <rrc rId="2185" sId="1" ref="A436:XFD436" action="insertRow"/>
  <rcc rId="2186" sId="1" odxf="1" dxf="1">
    <nc r="A434" t="inlineStr">
      <is>
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187" sId="1" odxf="1" dxf="1">
    <nc r="A435" t="inlineStr">
      <is>
        <t>Обеспечение комплексного развития сельских территорий</t>
      </is>
    </nc>
    <odxf>
      <font>
        <b/>
        <i val="0"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i/>
        <color indexed="8"/>
        <name val="Times New Roman"/>
        <family val="1"/>
      </font>
      <border outline="0">
        <left/>
        <right/>
        <top/>
        <bottom/>
      </border>
    </ndxf>
  </rcc>
  <rcc rId="2188" sId="1" odxf="1" dxf="1">
    <nc r="A436" t="inlineStr">
      <is>
        <t>Субсидии гражданам на приобретение жилья</t>
      </is>
    </nc>
    <odxf>
      <font>
        <b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b val="0"/>
        <name val="Times New Roman"/>
        <family val="1"/>
      </font>
      <fill>
        <patternFill patternType="solid">
          <bgColor theme="0"/>
        </patternFill>
      </fill>
      <alignment horizontal="left" vertical="center"/>
    </ndxf>
  </rcc>
  <rcc rId="2189" sId="1" odxf="1" dxf="1">
    <nc r="C434" t="inlineStr">
      <is>
        <t>10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190" sId="1" odxf="1" dxf="1">
    <nc r="D434" t="inlineStr">
      <is>
        <t>03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191" sId="1" odxf="1" dxf="1">
    <nc r="E434" t="inlineStr">
      <is>
        <t>06004 00000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434" start="0" length="0">
    <dxf>
      <font>
        <b val="0"/>
        <i/>
        <name val="Times New Roman"/>
        <family val="1"/>
      </font>
    </dxf>
  </rfmt>
  <rcc rId="2192" sId="1" odxf="1" dxf="1">
    <nc r="G434">
      <f>G435</f>
    </nc>
    <odxf>
      <font>
        <b/>
        <i val="0"/>
        <name val="Times New Roman"/>
        <family val="1"/>
      </font>
      <alignment wrapText="1"/>
    </odxf>
    <ndxf>
      <font>
        <b val="0"/>
        <i/>
        <name val="Times New Roman"/>
        <family val="1"/>
      </font>
      <alignment wrapText="0"/>
    </ndxf>
  </rcc>
  <rcc rId="2193" sId="1" odxf="1" dxf="1">
    <nc r="H434">
      <f>H435</f>
    </nc>
    <odxf>
      <font>
        <b/>
        <i val="0"/>
        <name val="Times New Roman"/>
        <family val="1"/>
      </font>
      <alignment wrapText="1"/>
    </odxf>
    <ndxf>
      <font>
        <b val="0"/>
        <i/>
        <name val="Times New Roman"/>
        <family val="1"/>
      </font>
      <alignment wrapText="0"/>
    </ndxf>
  </rcc>
  <rcc rId="2194" sId="1" odxf="1" dxf="1">
    <nc r="C435" t="inlineStr">
      <is>
        <t>10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195" sId="1" odxf="1" dxf="1">
    <nc r="D435" t="inlineStr">
      <is>
        <t>03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196" sId="1" odxf="1" dxf="1">
    <nc r="E435" t="inlineStr">
      <is>
        <t>06004 L5760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435" start="0" length="0">
    <dxf>
      <font>
        <b val="0"/>
        <i/>
        <name val="Times New Roman"/>
        <family val="1"/>
      </font>
    </dxf>
  </rfmt>
  <rcc rId="2197" sId="1" odxf="1" dxf="1">
    <nc r="G435">
      <f>G436</f>
    </nc>
    <odxf>
      <font>
        <b/>
        <i val="0"/>
        <name val="Times New Roman"/>
        <family val="1"/>
      </font>
      <alignment wrapText="1"/>
    </odxf>
    <ndxf>
      <font>
        <b val="0"/>
        <i/>
        <name val="Times New Roman"/>
        <family val="1"/>
      </font>
      <alignment wrapText="0"/>
    </ndxf>
  </rcc>
  <rcc rId="2198" sId="1" odxf="1" dxf="1">
    <nc r="H435">
      <f>H436</f>
    </nc>
    <odxf>
      <font>
        <b/>
        <i val="0"/>
        <name val="Times New Roman"/>
        <family val="1"/>
      </font>
      <alignment wrapText="1"/>
    </odxf>
    <ndxf>
      <font>
        <b val="0"/>
        <i/>
        <name val="Times New Roman"/>
        <family val="1"/>
      </font>
      <alignment wrapText="0"/>
    </ndxf>
  </rcc>
  <rcc rId="2199" sId="1" odxf="1" dxf="1">
    <nc r="C436" t="inlineStr">
      <is>
        <t>10</t>
      </is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2200" sId="1" odxf="1" dxf="1">
    <nc r="D436" t="inlineStr">
      <is>
        <t>03</t>
      </is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2201" sId="1" odxf="1" dxf="1">
    <nc r="E436" t="inlineStr">
      <is>
        <t>06004 L5760</t>
      </is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theme="0"/>
        </patternFill>
      </fill>
    </ndxf>
  </rcc>
  <rcc rId="2202" sId="1" odxf="1" dxf="1">
    <nc r="F436" t="inlineStr">
      <is>
        <t>322</t>
      </is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2203" sId="1" odxf="1" dxf="1">
    <nc r="G436">
      <f>1668.8+34.1</f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rgb="FFFFFF00"/>
        </patternFill>
      </fill>
    </ndxf>
  </rcc>
  <rcc rId="2204" sId="1" odxf="1" dxf="1">
    <nc r="H436">
      <f>3010.8+61.4</f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rgb="FFFFFF00"/>
        </patternFill>
      </fill>
    </ndxf>
  </rcc>
  <rrc rId="2205" sId="1" ref="A437:XFD437" action="deleteRow">
    <rfmt sheetId="1" xfDxf="1" sqref="A437:XFD437" start="0" length="0">
      <dxf>
        <font>
          <name val="Times New Roman CYR"/>
          <family val="1"/>
        </font>
        <alignment wrapText="1"/>
      </dxf>
    </rfmt>
    <rfmt sheetId="1" sqref="A437" start="0" length="0">
      <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37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7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206" sId="1">
    <nc r="B434" t="inlineStr">
      <is>
        <t>976</t>
      </is>
    </nc>
  </rcc>
  <rcc rId="2207" sId="1" odxf="1" dxf="1">
    <nc r="B435" t="inlineStr">
      <is>
        <t>976</t>
      </is>
    </nc>
    <ndxf>
      <font>
        <b val="0"/>
        <i/>
        <name val="Times New Roman"/>
        <family val="1"/>
      </font>
    </ndxf>
  </rcc>
  <rcc rId="2208" sId="1" odxf="1" dxf="1">
    <nc r="B436" t="inlineStr">
      <is>
        <t>976</t>
      </is>
    </nc>
    <ndxf>
      <font>
        <b val="0"/>
        <name val="Times New Roman"/>
        <family val="1"/>
      </font>
      <fill>
        <patternFill patternType="solid">
          <bgColor theme="0"/>
        </patternFill>
      </fill>
    </ndxf>
  </rcc>
  <rfmt sheetId="1" sqref="G436:H436">
    <dxf>
      <fill>
        <patternFill>
          <bgColor theme="0"/>
        </patternFill>
      </fill>
    </dxf>
  </rfmt>
  <rcc rId="2209" sId="1">
    <oc r="G433">
      <f>G437</f>
    </oc>
    <nc r="G433">
      <f>G437+G434</f>
    </nc>
  </rcc>
  <rcc rId="2210" sId="1">
    <oc r="H433">
      <f>H437</f>
    </oc>
    <nc r="H433">
      <f>H437+H434</f>
    </nc>
  </rcc>
</revisions>
</file>

<file path=xl/revisions/revisionLog1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211" sId="1" ref="A210:XFD210" action="insertRow">
    <undo index="65535" exp="area" ref3D="1" dr="$A$429:$XFD$429" dn="Z_E9E577B3_C457_4984_949A_B5AD6CE2E229_.wvu.Rows" sId="1"/>
    <undo index="65535" exp="area" ref3D="1" dr="$A$366:$XFD$366" dn="Z_E9E577B3_C457_4984_949A_B5AD6CE2E229_.wvu.Rows" sId="1"/>
    <undo index="65535" exp="area" ref3D="1" dr="$A$347:$XFD$352" dn="Z_E9E577B3_C457_4984_949A_B5AD6CE2E229_.wvu.Rows" sId="1"/>
    <undo index="65535" exp="area" ref3D="1" dr="$A$256:$XFD$257" dn="Z_E9E577B3_C457_4984_949A_B5AD6CE2E229_.wvu.Rows" sId="1"/>
  </rrc>
  <rrc rId="2212" sId="1" ref="A210:XFD210" action="insertRow">
    <undo index="65535" exp="area" ref3D="1" dr="$A$430:$XFD$430" dn="Z_E9E577B3_C457_4984_949A_B5AD6CE2E229_.wvu.Rows" sId="1"/>
    <undo index="65535" exp="area" ref3D="1" dr="$A$367:$XFD$367" dn="Z_E9E577B3_C457_4984_949A_B5AD6CE2E229_.wvu.Rows" sId="1"/>
    <undo index="65535" exp="area" ref3D="1" dr="$A$348:$XFD$353" dn="Z_E9E577B3_C457_4984_949A_B5AD6CE2E229_.wvu.Rows" sId="1"/>
    <undo index="65535" exp="area" ref3D="1" dr="$A$257:$XFD$258" dn="Z_E9E577B3_C457_4984_949A_B5AD6CE2E229_.wvu.Rows" sId="1"/>
  </rrc>
  <rcc rId="2213" sId="1" odxf="1" dxf="1">
    <nc r="A210" t="inlineStr">
      <is>
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</odxf>
    <ndxf>
      <font>
        <i/>
        <color indexed="8"/>
        <name val="Times New Roman"/>
        <family val="1"/>
      </font>
      <fill>
        <patternFill>
          <bgColor theme="0"/>
        </patternFill>
      </fill>
    </ndxf>
  </rcc>
  <rcc rId="2214" sId="1" odxf="1" dxf="1">
    <nc r="A211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2215" sId="1" odxf="1" dxf="1">
    <nc r="C210" t="inlineStr">
      <is>
        <t>07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2216" sId="1" odxf="1" dxf="1">
    <nc r="D210" t="inlineStr">
      <is>
        <t>02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2217" sId="1" odxf="1" dxf="1">
    <nc r="E210" t="inlineStr">
      <is>
        <t>102EВ 51790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210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2218" sId="1" odxf="1" dxf="1">
    <nc r="G210">
      <f>G211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19" sId="1" odxf="1" dxf="1">
    <nc r="H210">
      <f>H211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20" sId="1" odxf="1" dxf="1">
    <nc r="C211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21" sId="1" odxf="1" dxf="1">
    <nc r="D211" t="inlineStr">
      <is>
        <t>02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22" sId="1" odxf="1" dxf="1">
    <nc r="E211" t="inlineStr">
      <is>
        <t>102EВ 51790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23" sId="1" odxf="1" dxf="1">
    <nc r="F211" t="inlineStr">
      <is>
        <t>611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24" sId="1" odxf="1" dxf="1" numFmtId="4">
    <nc r="G211">
      <v>4690.3999999999996</v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cc rId="2225" sId="1" odxf="1" dxf="1" numFmtId="4">
    <nc r="H211">
      <v>4690.3999999999996</v>
    </nc>
    <odxf>
      <fill>
        <patternFill>
          <bgColor theme="0"/>
        </patternFill>
      </fill>
    </odxf>
    <ndxf>
      <fill>
        <patternFill>
          <bgColor rgb="FFFFFF00"/>
        </patternFill>
      </fill>
    </ndxf>
  </rcc>
  <rcc rId="2226" sId="1" odxf="1" dxf="1">
    <nc r="B210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27" sId="1">
    <nc r="B211" t="inlineStr">
      <is>
        <t>969</t>
      </is>
    </nc>
  </rcc>
  <rfmt sheetId="1" sqref="G211:H211">
    <dxf>
      <fill>
        <patternFill>
          <bgColor theme="0"/>
        </patternFill>
      </fill>
    </dxf>
  </rfmt>
  <rrc rId="2228" sId="1" ref="A204:XFD205" action="insertRow">
    <undo index="65535" exp="area" ref3D="1" dr="$A$431:$XFD$431" dn="Z_E9E577B3_C457_4984_949A_B5AD6CE2E229_.wvu.Rows" sId="1"/>
    <undo index="65535" exp="area" ref3D="1" dr="$A$368:$XFD$368" dn="Z_E9E577B3_C457_4984_949A_B5AD6CE2E229_.wvu.Rows" sId="1"/>
    <undo index="65535" exp="area" ref3D="1" dr="$A$349:$XFD$354" dn="Z_E9E577B3_C457_4984_949A_B5AD6CE2E229_.wvu.Rows" sId="1"/>
    <undo index="65535" exp="area" ref3D="1" dr="$A$258:$XFD$259" dn="Z_E9E577B3_C457_4984_949A_B5AD6CE2E229_.wvu.Rows" sId="1"/>
    <undo index="65535" exp="area" ref3D="1" dr="$A$204:$XFD$206" dn="Z_E9E577B3_C457_4984_949A_B5AD6CE2E229_.wvu.Rows" sId="1"/>
  </rrc>
  <rm rId="2229" sheetId="1" source="A212:XFD213" destination="A204:XFD205" sourceSheetId="1">
    <rfmt sheetId="1" xfDxf="1" sqref="A204:XFD204" start="0" length="0">
      <dxf>
        <font>
          <i/>
          <name val="Times New Roman CYR"/>
          <family val="1"/>
        </font>
        <alignment wrapText="1"/>
      </dxf>
    </rfmt>
    <rfmt sheetId="1" xfDxf="1" sqref="A205:XFD205" start="0" length="0">
      <dxf>
        <font>
          <i/>
          <name val="Times New Roman CYR"/>
          <family val="1"/>
        </font>
        <alignment wrapText="1"/>
      </dxf>
    </rfmt>
    <rfmt sheetId="1" sqref="A204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4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4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05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230" sId="1" ref="A212:XFD212" action="deleteRow">
    <undo index="65535" exp="area" ref3D="1" dr="$A$433:$XFD$433" dn="Z_E9E577B3_C457_4984_949A_B5AD6CE2E229_.wvu.Rows" sId="1"/>
    <undo index="65535" exp="area" ref3D="1" dr="$A$370:$XFD$370" dn="Z_E9E577B3_C457_4984_949A_B5AD6CE2E229_.wvu.Rows" sId="1"/>
    <undo index="65535" exp="area" ref3D="1" dr="$A$351:$XFD$356" dn="Z_E9E577B3_C457_4984_949A_B5AD6CE2E229_.wvu.Rows" sId="1"/>
    <undo index="65535" exp="area" ref3D="1" dr="$A$260:$XFD$261" dn="Z_E9E577B3_C457_4984_949A_B5AD6CE2E229_.wvu.Rows" sId="1"/>
    <rfmt sheetId="1" xfDxf="1" sqref="A212:XFD212" start="0" length="0">
      <dxf>
        <font>
          <name val="Times New Roman CYR"/>
          <family val="1"/>
        </font>
        <alignment wrapText="1"/>
      </dxf>
    </rfmt>
  </rrc>
  <rrc rId="2231" sId="1" ref="A212:XFD212" action="deleteRow">
    <undo index="65535" exp="area" ref3D="1" dr="$A$432:$XFD$432" dn="Z_E9E577B3_C457_4984_949A_B5AD6CE2E229_.wvu.Rows" sId="1"/>
    <undo index="65535" exp="area" ref3D="1" dr="$A$369:$XFD$369" dn="Z_E9E577B3_C457_4984_949A_B5AD6CE2E229_.wvu.Rows" sId="1"/>
    <undo index="65535" exp="area" ref3D="1" dr="$A$350:$XFD$355" dn="Z_E9E577B3_C457_4984_949A_B5AD6CE2E229_.wvu.Rows" sId="1"/>
    <undo index="65535" exp="area" ref3D="1" dr="$A$259:$XFD$260" dn="Z_E9E577B3_C457_4984_949A_B5AD6CE2E229_.wvu.Rows" sId="1"/>
    <rfmt sheetId="1" xfDxf="1" sqref="A212:XFD212" start="0" length="0">
      <dxf>
        <font>
          <name val="Times New Roman CYR"/>
          <family val="1"/>
        </font>
        <alignment wrapText="1"/>
      </dxf>
    </rfmt>
  </rrc>
  <rcc rId="2232" sId="1">
    <oc r="G187">
      <f>G190+G192+G194+G198+G200+G196+G202+G188</f>
    </oc>
    <nc r="G187">
      <f>G190+G192+G194+G198+G200+G196+G202+G188+G204</f>
    </nc>
  </rcc>
  <rcc rId="2233" sId="1">
    <oc r="H187">
      <f>H190+H192+H194+H198+H200+H196+H202+H188</f>
    </oc>
    <nc r="H187">
      <f>H190+H192+H194+H198+H200+H196+H202+H188+H204</f>
    </nc>
  </rcc>
  <rcv guid="{E50FE2FB-E2CD-42FB-A643-54AB564D1B47}" action="delete"/>
  <rdn rId="0" localSheetId="1" customView="1" name="Z_E50FE2FB_E2CD_42FB_A643_54AB564D1B47_.wvu.PrintArea" hidden="1" oldHidden="1">
    <formula>Ведом.структура!$A$1:$H$458</formula>
    <oldFormula>Ведом.структура!$A$1:$H$458</oldFormula>
  </rdn>
  <rdn rId="0" localSheetId="1" customView="1" name="Z_E50FE2FB_E2CD_42FB_A643_54AB564D1B47_.wvu.FilterData" hidden="1" oldHidden="1">
    <formula>Ведом.структура!$A$17:$Q$461</formula>
    <oldFormula>Ведом.структура!$A$17:$Q$461</oldFormula>
  </rdn>
  <rcv guid="{E50FE2FB-E2CD-42FB-A643-54AB564D1B47}" action="add"/>
</revisions>
</file>

<file path=xl/revisions/revisionLog1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236" sId="1" ref="A150:XFD153" action="insertRow">
    <undo index="65535" exp="area" ref3D="1" dr="$A$431:$XFD$431" dn="Z_E9E577B3_C457_4984_949A_B5AD6CE2E229_.wvu.Rows" sId="1"/>
    <undo index="65535" exp="area" ref3D="1" dr="$A$368:$XFD$368" dn="Z_E9E577B3_C457_4984_949A_B5AD6CE2E229_.wvu.Rows" sId="1"/>
    <undo index="65535" exp="area" ref3D="1" dr="$A$349:$XFD$354" dn="Z_E9E577B3_C457_4984_949A_B5AD6CE2E229_.wvu.Rows" sId="1"/>
    <undo index="65535" exp="area" ref3D="1" dr="$A$258:$XFD$259" dn="Z_E9E577B3_C457_4984_949A_B5AD6CE2E229_.wvu.Rows" sId="1"/>
    <undo index="65535" exp="area" ref3D="1" dr="$A$206:$XFD$208" dn="Z_E9E577B3_C457_4984_949A_B5AD6CE2E229_.wvu.Rows" sId="1"/>
  </rrc>
  <rfmt sheetId="1" sqref="A150" start="0" length="0">
    <dxf>
      <font>
        <b/>
        <color indexed="8"/>
        <name val="Times New Roman"/>
        <family val="1"/>
      </font>
      <fill>
        <patternFill patternType="solid">
          <bgColor indexed="41"/>
        </patternFill>
      </fill>
      <alignment horizontal="general"/>
    </dxf>
  </rfmt>
  <rcc rId="2237" sId="1" odxf="1" dxf="1">
    <nc r="B150" t="inlineStr">
      <is>
        <t>968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C15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15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15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15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150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H150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A151" start="0" length="0">
    <dxf>
      <font>
        <b/>
        <color indexed="8"/>
        <name val="Times New Roman"/>
        <family val="1"/>
      </font>
      <alignment horizontal="general" vertical="top"/>
      <border outline="0">
        <left/>
        <right/>
        <top/>
        <bottom/>
      </border>
    </dxf>
  </rfmt>
  <rcc rId="2238" sId="1" odxf="1" dxf="1">
    <nc r="B151" t="inlineStr">
      <is>
        <t>968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C151" start="0" length="0">
    <dxf>
      <font>
        <b/>
        <name val="Times New Roman"/>
        <family val="1"/>
      </font>
    </dxf>
  </rfmt>
  <rfmt sheetId="1" sqref="D151" start="0" length="0">
    <dxf>
      <font>
        <b/>
        <name val="Times New Roman"/>
        <family val="1"/>
      </font>
    </dxf>
  </rfmt>
  <rfmt sheetId="1" sqref="E151" start="0" length="0">
    <dxf>
      <font>
        <b/>
        <name val="Times New Roman"/>
        <family val="1"/>
      </font>
    </dxf>
  </rfmt>
  <rfmt sheetId="1" sqref="F151" start="0" length="0">
    <dxf>
      <font>
        <b/>
        <name val="Times New Roman"/>
        <family val="1"/>
      </font>
    </dxf>
  </rfmt>
  <rfmt sheetId="1" sqref="G151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H151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A152" start="0" length="0">
    <dxf>
      <font>
        <i/>
        <color indexed="8"/>
        <name val="Times New Roman"/>
        <family val="1"/>
      </font>
    </dxf>
  </rfmt>
  <rcc rId="2239" sId="1" odxf="1" dxf="1" numFmtId="30">
    <nc r="B152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52" start="0" length="0">
    <dxf>
      <font>
        <i/>
        <name val="Times New Roman"/>
        <family val="1"/>
      </font>
    </dxf>
  </rfmt>
  <rfmt sheetId="1" sqref="D152" start="0" length="0">
    <dxf>
      <font>
        <i/>
        <name val="Times New Roman"/>
        <family val="1"/>
      </font>
    </dxf>
  </rfmt>
  <rfmt sheetId="1" sqref="E152" start="0" length="0">
    <dxf>
      <font>
        <i/>
        <name val="Times New Roman"/>
        <family val="1"/>
      </font>
    </dxf>
  </rfmt>
  <rfmt sheetId="1" sqref="F152" start="0" length="0">
    <dxf>
      <font>
        <i/>
        <name val="Times New Roman"/>
        <family val="1"/>
      </font>
      <numFmt numFmtId="0" formatCode="General"/>
      <alignment horizontal="general" vertical="top"/>
    </dxf>
  </rfmt>
  <rfmt sheetId="1" sqref="G15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15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A153" start="0" length="0">
    <dxf>
      <font>
        <i/>
        <color indexed="8"/>
        <name val="Times New Roman"/>
        <family val="1"/>
      </font>
    </dxf>
  </rfmt>
  <rcc rId="2240" sId="1" odxf="1" dxf="1" numFmtId="30">
    <nc r="B153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53" start="0" length="0">
    <dxf>
      <font>
        <i/>
        <name val="Times New Roman"/>
        <family val="1"/>
      </font>
    </dxf>
  </rfmt>
  <rfmt sheetId="1" sqref="D153" start="0" length="0">
    <dxf>
      <font>
        <i/>
        <name val="Times New Roman"/>
        <family val="1"/>
      </font>
    </dxf>
  </rfmt>
  <rfmt sheetId="1" sqref="E153" start="0" length="0">
    <dxf>
      <font>
        <i/>
        <name val="Times New Roman"/>
        <family val="1"/>
      </font>
    </dxf>
  </rfmt>
  <rfmt sheetId="1" sqref="F153" start="0" length="0">
    <dxf>
      <font>
        <i/>
        <name val="Times New Roman"/>
        <family val="1"/>
      </font>
      <numFmt numFmtId="0" formatCode="General"/>
      <alignment horizontal="general" vertical="top"/>
    </dxf>
  </rfmt>
  <rfmt sheetId="1" sqref="G15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15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2241" sId="1">
    <nc r="A150" t="inlineStr">
      <is>
        <t>Другие вопросы в области жилищно-коммунального хозяйства</t>
      </is>
    </nc>
  </rcc>
  <rcc rId="2242" sId="1" odxf="1" dxf="1">
    <nc r="A151" t="inlineStr">
      <is>
        <t>Непрограммные расходы</t>
      </is>
    </nc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243" sId="1" odxf="1" dxf="1">
    <nc r="A152" t="inlineStr">
      <is>
        <t>Строительство и реконструкция (модернизация) объектов питьевого водоснабжения</t>
      </is>
    </nc>
    <ndxf>
      <alignment horizontal="general" vertical="top"/>
    </ndxf>
  </rcc>
  <rcc rId="2244" sId="1" odxf="1" dxf="1">
    <nc r="A153" t="inlineStr">
      <is>
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</is>
    </nc>
    <ndxf>
      <font>
        <i val="0"/>
        <color indexed="8"/>
        <name val="Times New Roman"/>
        <family val="1"/>
      </font>
      <fill>
        <patternFill patternType="solid"/>
      </fill>
    </ndxf>
  </rcc>
  <rcc rId="2245" sId="1">
    <nc r="C150" t="inlineStr">
      <is>
        <t>05</t>
      </is>
    </nc>
  </rcc>
  <rcc rId="2246" sId="1">
    <nc r="D150" t="inlineStr">
      <is>
        <t>05</t>
      </is>
    </nc>
  </rcc>
  <rcc rId="2247" sId="1">
    <nc r="G150">
      <f>G151</f>
    </nc>
  </rcc>
  <rcc rId="2248" sId="1">
    <nc r="H150">
      <f>H151</f>
    </nc>
  </rcc>
  <rcc rId="2249" sId="1">
    <nc r="C151" t="inlineStr">
      <is>
        <t>05</t>
      </is>
    </nc>
  </rcc>
  <rcc rId="2250" sId="1">
    <nc r="D151" t="inlineStr">
      <is>
        <t>05</t>
      </is>
    </nc>
  </rcc>
  <rcc rId="2251" sId="1">
    <nc r="E151" t="inlineStr">
      <is>
        <t>99900 00000</t>
      </is>
    </nc>
  </rcc>
  <rcc rId="2252" sId="1">
    <nc r="G151">
      <f>G152</f>
    </nc>
  </rcc>
  <rcc rId="2253" sId="1">
    <nc r="H151">
      <f>H152</f>
    </nc>
  </rcc>
  <rcc rId="2254" sId="1">
    <nc r="C152" t="inlineStr">
      <is>
        <t>05</t>
      </is>
    </nc>
  </rcc>
  <rcc rId="2255" sId="1">
    <nc r="D152" t="inlineStr">
      <is>
        <t>05</t>
      </is>
    </nc>
  </rcc>
  <rcc rId="2256" sId="1">
    <nc r="E152" t="inlineStr">
      <is>
        <t>999F5 52430</t>
      </is>
    </nc>
  </rcc>
  <rfmt sheetId="1" sqref="F152" start="0" length="0">
    <dxf>
      <numFmt numFmtId="30" formatCode="@"/>
      <alignment horizontal="center" vertical="center"/>
    </dxf>
  </rfmt>
  <rcc rId="2257" sId="1" odxf="1" dxf="1">
    <nc r="G152">
      <f>G153</f>
    </nc>
    <ndxf>
      <fill>
        <patternFill patternType="solid">
          <bgColor theme="0"/>
        </patternFill>
      </fill>
    </ndxf>
  </rcc>
  <rcc rId="2258" sId="1" odxf="1" dxf="1">
    <nc r="H152">
      <f>H153</f>
    </nc>
    <ndxf>
      <font>
        <i val="0"/>
        <name val="Times New Roman"/>
        <family val="1"/>
      </font>
    </ndxf>
  </rcc>
  <rcc rId="2259" sId="1" odxf="1" dxf="1">
    <nc r="C153" t="inlineStr">
      <is>
        <t>05</t>
      </is>
    </nc>
    <ndxf>
      <font>
        <i val="0"/>
        <name val="Times New Roman"/>
        <family val="1"/>
      </font>
    </ndxf>
  </rcc>
  <rcc rId="2260" sId="1" odxf="1" dxf="1">
    <nc r="D153" t="inlineStr">
      <is>
        <t>05</t>
      </is>
    </nc>
    <ndxf>
      <font>
        <i val="0"/>
        <name val="Times New Roman"/>
        <family val="1"/>
      </font>
    </ndxf>
  </rcc>
  <rcc rId="2261" sId="1" odxf="1" dxf="1">
    <nc r="E153" t="inlineStr">
      <is>
        <t>999F5 52430</t>
      </is>
    </nc>
    <ndxf>
      <font>
        <i val="0"/>
        <name val="Times New Roman"/>
        <family val="1"/>
      </font>
    </ndxf>
  </rcc>
  <rcc rId="2262" sId="1" odxf="1" dxf="1">
    <nc r="F153" t="inlineStr">
      <is>
        <t>465</t>
      </is>
    </nc>
    <ndxf>
      <font>
        <i val="0"/>
        <name val="Times New Roman"/>
        <family val="1"/>
      </font>
      <numFmt numFmtId="30" formatCode="@"/>
      <alignment horizontal="center" vertical="center"/>
    </ndxf>
  </rcc>
  <rcc rId="2263" sId="1" odxf="1" dxf="1">
    <nc r="G153">
      <f>196454.6+4009.7</f>
    </nc>
    <ndxf>
      <font>
        <i val="0"/>
        <name val="Times New Roman"/>
        <family val="1"/>
      </font>
      <fill>
        <patternFill patternType="solid">
          <bgColor rgb="FFFFFF00"/>
        </patternFill>
      </fill>
    </ndxf>
  </rcc>
  <rcc rId="2264" sId="1" odxf="1" dxf="1" numFmtId="4">
    <nc r="H153">
      <v>0</v>
    </nc>
    <ndxf>
      <fill>
        <patternFill patternType="solid">
          <bgColor rgb="FFFFFF00"/>
        </patternFill>
      </fill>
    </ndxf>
  </rcc>
  <rfmt sheetId="1" sqref="B153" start="0" length="2147483647">
    <dxf>
      <font>
        <i val="0"/>
      </font>
    </dxf>
  </rfmt>
  <rfmt sheetId="1" sqref="G153:H153">
    <dxf>
      <fill>
        <patternFill>
          <bgColor theme="0"/>
        </patternFill>
      </fill>
    </dxf>
  </rfmt>
  <rcc rId="2265" sId="1">
    <oc r="G144">
      <f>G145</f>
    </oc>
    <nc r="G144">
      <f>G145+G150</f>
    </nc>
  </rcc>
  <rcc rId="2266" sId="1">
    <oc r="H144">
      <f>H145</f>
    </oc>
    <nc r="H144">
      <f>H145+H150</f>
    </nc>
  </rcc>
</revisions>
</file>

<file path=xl/revisions/revisionLog11.xml><?xml version="1.0" encoding="utf-8"?>
<revisions xmlns="http://schemas.openxmlformats.org/spreadsheetml/2006/main" xmlns:r="http://schemas.openxmlformats.org/officeDocument/2006/relationships">
  <rrc rId="4315" sId="1" ref="A1:XFD1" action="deleteRow">
    <undo index="0" exp="area" ref3D="1" dr="$A$1:$H$461" dn="Область_печати" sId="1"/>
    <undo index="0" exp="area" ref3D="1" dr="$A$1:$H$461" dn="Z_E9E577B3_C457_4984_949A_B5AD6CE2E229_.wvu.PrintArea" sId="1"/>
    <undo index="0" exp="area" ref3D="1" dr="$A$1:$H$461" dn="Z_E50FE2FB_E2CD_42FB_A643_54AB564D1B47_.wvu.PrintArea" sId="1"/>
    <undo index="0" exp="area" ref3D="1" dr="$A$1:$H$461" dn="Z_97D49131_2F31_4758_9B36_E03ACEBCB875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 xml:space="preserve">Приложение №7       </t>
        </is>
      </nc>
      <ndxf>
        <font>
          <name val="Times New Roman"/>
          <scheme val="none"/>
        </font>
        <alignment horizontal="right" wrapText="0" readingOrder="0"/>
      </ndxf>
    </rcc>
  </rrc>
  <rrc rId="4316" sId="1" ref="A1:XFD1" action="deleteRow">
    <undo index="0" exp="area" ref3D="1" dr="$A$1:$H$460" dn="Область_печати" sId="1"/>
    <undo index="0" exp="area" ref3D="1" dr="$A$1:$H$460" dn="Z_E9E577B3_C457_4984_949A_B5AD6CE2E229_.wvu.PrintArea" sId="1"/>
    <undo index="0" exp="area" ref3D="1" dr="$A$1:$H$460" dn="Z_E50FE2FB_E2CD_42FB_A643_54AB564D1B47_.wvu.PrintArea" sId="1"/>
    <undo index="0" exp="area" ref3D="1" dr="$A$1:$H$460" dn="Z_97D49131_2F31_4758_9B36_E03ACEBCB875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</rrc>
  <rrc rId="4317" sId="1" ref="A1:XFD1" action="deleteRow">
    <undo index="0" exp="area" ref3D="1" dr="$A$1:$H$459" dn="Область_печати" sId="1"/>
    <undo index="0" exp="area" ref3D="1" dr="$A$1:$H$459" dn="Z_E9E577B3_C457_4984_949A_B5AD6CE2E229_.wvu.PrintArea" sId="1"/>
    <undo index="0" exp="area" ref3D="1" dr="$A$1:$H$459" dn="Z_E50FE2FB_E2CD_42FB_A643_54AB564D1B47_.wvu.PrintArea" sId="1"/>
    <undo index="0" exp="area" ref3D="1" dr="$A$1:$H$459" dn="Z_97D49131_2F31_4758_9B36_E03ACEBCB875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>от 28 июня 2023  № 269</t>
        </is>
      </nc>
      <ndxf>
        <font>
          <name val="Times New Roman"/>
          <scheme val="none"/>
        </font>
        <alignment horizontal="right" wrapText="0" readingOrder="0"/>
      </ndxf>
    </rcc>
  </rrc>
  <rrc rId="4318" sId="1" ref="A1:XFD1" action="deleteRow">
    <undo index="0" exp="area" ref3D="1" dr="$A$1:$H$458" dn="Область_печати" sId="1"/>
    <undo index="0" exp="area" ref3D="1" dr="$A$1:$H$458" dn="Z_E9E577B3_C457_4984_949A_B5AD6CE2E229_.wvu.PrintArea" sId="1"/>
    <undo index="0" exp="area" ref3D="1" dr="$A$1:$H$458" dn="Z_E50FE2FB_E2CD_42FB_A643_54AB564D1B47_.wvu.PrintArea" sId="1"/>
    <undo index="0" exp="area" ref3D="1" dr="$A$1:$H$458" dn="Z_97D49131_2F31_4758_9B36_E03ACEBCB875_.wvu.PrintArea" sId="1"/>
    <rfmt sheetId="1" xfDxf="1" sqref="A1:XFD1" start="0" length="0"/>
  </rrc>
  <rcc rId="4319" sId="1" odxf="1">
    <oc r="H5" t="inlineStr">
      <is>
        <t>«Селенгинский район» на 2023 год</t>
      </is>
    </oc>
    <nc r="H5" t="inlineStr">
      <is>
        <t>«Селенгинский район» на 2024 год</t>
      </is>
    </nc>
    <odxf/>
  </rcc>
  <rcc rId="4320" sId="1">
    <oc r="F6" t="inlineStr">
      <is>
        <t>плановый период 2024-2025 годов"</t>
      </is>
    </oc>
    <nc r="F6" t="inlineStr">
      <is>
        <t>плановый период 2025-2026 годов"</t>
      </is>
    </nc>
  </rcc>
  <rcc rId="4321" sId="1">
    <oc r="H7" t="inlineStr">
      <is>
        <t>от "23" декабря 2022 № 227</t>
      </is>
    </oc>
    <nc r="H7" t="inlineStr">
      <is>
        <t>от "___" декабря 2023 №___</t>
      </is>
    </nc>
  </rcc>
</revisions>
</file>

<file path=xl/revisions/revisionLog110.xml><?xml version="1.0" encoding="utf-8"?>
<revisions xmlns="http://schemas.openxmlformats.org/spreadsheetml/2006/main" xmlns:r="http://schemas.openxmlformats.org/officeDocument/2006/relationships">
  <rrc rId="2758" sId="1" ref="A1:XFD4" action="insertRow">
    <undo index="34" exp="area" ref3D="1" dr="$A$452:$XFD$452" dn="Z_E9E577B3_C457_4984_949A_B5AD6CE2E229_.wvu.Rows" sId="1"/>
    <undo index="22" exp="area" ref3D="1" dr="$A$389:$XFD$389" dn="Z_E9E577B3_C457_4984_949A_B5AD6CE2E229_.wvu.Rows" sId="1"/>
    <undo index="16" exp="area" ref3D="1" dr="$A$370:$XFD$375" dn="Z_E9E577B3_C457_4984_949A_B5AD6CE2E229_.wvu.Rows" sId="1"/>
    <undo index="14" exp="area" ref3D="1" dr="$A$255:$XFD$256" dn="Z_E9E577B3_C457_4984_949A_B5AD6CE2E229_.wvu.Rows" sId="1"/>
    <undo index="2" exp="area" ref3D="1" dr="$A$203:$XFD$205" dn="Z_E9E577B3_C457_4984_949A_B5AD6CE2E229_.wvu.Rows" sId="1"/>
  </rrc>
  <rfmt sheetId="1" sqref="H1" start="0" length="0">
    <dxf>
      <font>
        <name val="Times New Roman"/>
        <scheme val="none"/>
      </font>
      <alignment horizontal="right" wrapText="0" readingOrder="0"/>
    </dxf>
  </rfmt>
  <rcc rId="2759" sId="1" odxf="1" dxf="1">
    <nc r="H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2760" sId="1" odxf="1" dxf="1">
    <nc r="H3" t="inlineStr">
      <is>
        <t>от ________ 2023  № ____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2761" sId="1">
    <nc r="H1" t="inlineStr">
      <is>
        <t xml:space="preserve">Приложение №6       </t>
      </is>
    </nc>
  </rcc>
  <rdn rId="0" localSheetId="1" customView="1" name="Z_E9E577B3_C457_4984_949A_B5AD6CE2E229_.wvu.Rows" hidden="1" oldHidden="1">
    <oldFormula>Ведом.структура!#REF!,Ведом.структура!$207:$209,Ведом.структура!#REF!,Ведом.структура!#REF!,Ведом.структура!#REF!,Ведом.структура!#REF!,Ведом.структура!#REF!,Ведом.структура!$259:$260,Ведом.структура!$374:$379,Ведом.структура!#REF!,Ведом.структура!#REF!,Ведом.структура!$393:$393,Ведом.структура!#REF!,Ведом.структура!#REF!,Ведом.структура!#REF!,Ведом.структура!#REF!,Ведом.структура!#REF!,Ведом.структура!$456:$456</oldFormula>
  </rdn>
  <rcv guid="{E9E577B3-C457-4984-949A-B5AD6CE2E229}" action="delete"/>
  <rdn rId="0" localSheetId="1" customView="1" name="Z_E9E577B3_C457_4984_949A_B5AD6CE2E229_.wvu.PrintArea" hidden="1" oldHidden="1">
    <formula>Ведом.структура!$A$1:$H$483</formula>
    <oldFormula>Ведом.структура!$A$5:$H$483</oldFormula>
  </rdn>
  <rdn rId="0" localSheetId="1" customView="1" name="Z_E9E577B3_C457_4984_949A_B5AD6CE2E229_.wvu.FilterData" hidden="1" oldHidden="1">
    <formula>Ведом.структура!$A$21:$Q$486</formula>
    <oldFormula>Ведом.структура!$A$21:$Q$486</oldFormula>
  </rdn>
  <rcv guid="{E9E577B3-C457-4984-949A-B5AD6CE2E229}" action="add"/>
</revisions>
</file>

<file path=xl/revisions/revisionLog1101.xml><?xml version="1.0" encoding="utf-8"?>
<revisions xmlns="http://schemas.openxmlformats.org/spreadsheetml/2006/main" xmlns:r="http://schemas.openxmlformats.org/officeDocument/2006/relationships">
  <rcc rId="470" sId="1" numFmtId="4">
    <oc r="G125">
      <v>16806.13</v>
    </oc>
    <nc r="G125">
      <v>16803.13</v>
    </nc>
  </rcc>
  <rcc rId="471" sId="1" numFmtId="4">
    <oc r="H125">
      <v>16806.13</v>
    </oc>
    <nc r="H125">
      <v>16803.13</v>
    </nc>
  </rcc>
  <rdn rId="0" localSheetId="1" customView="1" name="Z_E9E577B3_C457_4984_949A_B5AD6CE2E229_.wvu.PrintArea" hidden="1" oldHidden="1">
    <formula>Ведом.структура!$A$1:$H$505</formula>
  </rdn>
  <rdn rId="0" localSheetId="1" customView="1" name="Z_E9E577B3_C457_4984_949A_B5AD6CE2E229_.wvu.FilterData" hidden="1" oldHidden="1">
    <formula>Ведом.структура!$A$18:$Q$505</formula>
  </rdn>
  <rcv guid="{E9E577B3-C457-4984-949A-B5AD6CE2E229}" action="add"/>
</revisions>
</file>

<file path=xl/revisions/revisionLog111.xml><?xml version="1.0" encoding="utf-8"?>
<revisions xmlns="http://schemas.openxmlformats.org/spreadsheetml/2006/main" xmlns:r="http://schemas.openxmlformats.org/officeDocument/2006/relationships">
  <rcc rId="564" sId="1">
    <oc r="H2" t="inlineStr">
      <is>
        <t>Приложение № 11</t>
      </is>
    </oc>
    <nc r="H2" t="inlineStr">
      <is>
        <t>Приложение № 8</t>
      </is>
    </nc>
  </rcc>
  <rcc rId="565" sId="1">
    <oc r="H6" t="inlineStr">
      <is>
        <t>«Селенгинский район» на 2021год"</t>
      </is>
    </oc>
    <nc r="H6" t="inlineStr">
      <is>
        <t>«Селенгинский район» на 2022 год"</t>
      </is>
    </nc>
  </rcc>
  <rcc rId="566" sId="1">
    <oc r="F7" t="inlineStr">
      <is>
        <t>плановый период 2022-2023 годов"</t>
      </is>
    </oc>
    <nc r="F7" t="inlineStr">
      <is>
        <t>плановый период 2023-2024 годов"</t>
      </is>
    </nc>
  </rcc>
  <rcc rId="567" sId="1">
    <oc r="H8" t="inlineStr">
      <is>
        <t>от "25" декабря 2020 № 105</t>
      </is>
    </oc>
    <nc r="H8" t="inlineStr">
      <is>
        <t>от "___" декабря 2021 № ___</t>
      </is>
    </nc>
  </rcc>
  <rfmt sheetId="1" sqref="G47:H47">
    <dxf>
      <fill>
        <patternFill>
          <bgColor theme="0"/>
        </patternFill>
      </fill>
    </dxf>
  </rfmt>
  <rfmt sheetId="1" sqref="G59:H59">
    <dxf>
      <fill>
        <patternFill>
          <bgColor theme="0"/>
        </patternFill>
      </fill>
    </dxf>
  </rfmt>
  <rfmt sheetId="1" sqref="G81:H94">
    <dxf>
      <fill>
        <patternFill>
          <bgColor theme="0"/>
        </patternFill>
      </fill>
    </dxf>
  </rfmt>
  <rfmt sheetId="1" sqref="G114:H118">
    <dxf>
      <fill>
        <patternFill>
          <bgColor theme="0"/>
        </patternFill>
      </fill>
    </dxf>
  </rfmt>
  <rfmt sheetId="1" sqref="G123:H123">
    <dxf>
      <fill>
        <patternFill>
          <bgColor theme="0"/>
        </patternFill>
      </fill>
    </dxf>
  </rfmt>
  <rfmt sheetId="1" sqref="G139:H139">
    <dxf>
      <fill>
        <patternFill>
          <bgColor theme="0"/>
        </patternFill>
      </fill>
    </dxf>
  </rfmt>
  <rfmt sheetId="1" sqref="G142:H142">
    <dxf>
      <fill>
        <patternFill>
          <bgColor theme="0"/>
        </patternFill>
      </fill>
    </dxf>
  </rfmt>
  <rfmt sheetId="1" sqref="G152:H152">
    <dxf>
      <fill>
        <patternFill>
          <bgColor theme="0"/>
        </patternFill>
      </fill>
    </dxf>
  </rfmt>
  <rfmt sheetId="1" sqref="G156:H156">
    <dxf>
      <fill>
        <patternFill>
          <bgColor theme="0"/>
        </patternFill>
      </fill>
    </dxf>
  </rfmt>
  <rfmt sheetId="1" sqref="G166:H177">
    <dxf>
      <fill>
        <patternFill>
          <bgColor theme="0"/>
        </patternFill>
      </fill>
    </dxf>
  </rfmt>
  <rfmt sheetId="1" sqref="G315:H315">
    <dxf>
      <fill>
        <patternFill>
          <bgColor theme="0"/>
        </patternFill>
      </fill>
    </dxf>
  </rfmt>
  <rfmt sheetId="1" sqref="G337:H337">
    <dxf>
      <fill>
        <patternFill>
          <bgColor theme="0"/>
        </patternFill>
      </fill>
    </dxf>
  </rfmt>
  <rfmt sheetId="1" sqref="G345:H352">
    <dxf>
      <fill>
        <patternFill>
          <bgColor theme="0"/>
        </patternFill>
      </fill>
    </dxf>
  </rfmt>
  <rfmt sheetId="1" sqref="G359:H371">
    <dxf>
      <fill>
        <patternFill>
          <bgColor theme="0"/>
        </patternFill>
      </fill>
    </dxf>
  </rfmt>
  <rfmt sheetId="1" sqref="G382:H382">
    <dxf>
      <fill>
        <patternFill>
          <bgColor theme="0"/>
        </patternFill>
      </fill>
    </dxf>
  </rfmt>
  <rfmt sheetId="1" sqref="G391:H396">
    <dxf>
      <fill>
        <patternFill>
          <bgColor theme="0"/>
        </patternFill>
      </fill>
    </dxf>
  </rfmt>
  <rfmt sheetId="1" sqref="G407:H407">
    <dxf>
      <fill>
        <patternFill>
          <bgColor theme="0"/>
        </patternFill>
      </fill>
    </dxf>
  </rfmt>
  <rfmt sheetId="1" sqref="G418:H418">
    <dxf>
      <fill>
        <patternFill>
          <bgColor theme="0"/>
        </patternFill>
      </fill>
    </dxf>
  </rfmt>
  <rfmt sheetId="1" sqref="G426:H426">
    <dxf>
      <fill>
        <patternFill>
          <bgColor theme="0"/>
        </patternFill>
      </fill>
    </dxf>
  </rfmt>
  <rfmt sheetId="1" sqref="G433:H436">
    <dxf>
      <fill>
        <patternFill>
          <bgColor theme="0"/>
        </patternFill>
      </fill>
    </dxf>
  </rfmt>
  <rfmt sheetId="1" sqref="G439:H439">
    <dxf>
      <fill>
        <patternFill>
          <bgColor theme="0"/>
        </patternFill>
      </fill>
    </dxf>
  </rfmt>
  <rfmt sheetId="1" sqref="G449:H450">
    <dxf>
      <fill>
        <patternFill>
          <bgColor theme="0"/>
        </patternFill>
      </fill>
    </dxf>
  </rfmt>
  <rfmt sheetId="1" sqref="G460:H462">
    <dxf>
      <fill>
        <patternFill>
          <bgColor theme="0"/>
        </patternFill>
      </fill>
    </dxf>
  </rfmt>
  <rfmt sheetId="1" sqref="G472:H477">
    <dxf>
      <fill>
        <patternFill>
          <bgColor theme="0"/>
        </patternFill>
      </fill>
    </dxf>
  </rfmt>
  <rfmt sheetId="1" sqref="G490:H499">
    <dxf>
      <fill>
        <patternFill>
          <bgColor theme="0"/>
        </patternFill>
      </fill>
    </dxf>
  </rfmt>
  <rfmt sheetId="1" sqref="G504:H505">
    <dxf>
      <numFmt numFmtId="35" formatCode="_-* #,##0.00\ _₽_-;\-* #,##0.00\ _₽_-;_-* &quot;-&quot;??\ _₽_-;_-@_-"/>
    </dxf>
  </rfmt>
  <rfmt sheetId="1" sqref="G504:H505">
    <dxf>
      <numFmt numFmtId="166" formatCode="_-* #,##0.000\ _₽_-;\-* #,##0.000\ _₽_-;_-* &quot;-&quot;??\ _₽_-;_-@_-"/>
    </dxf>
  </rfmt>
  <rfmt sheetId="1" sqref="G504:H505">
    <dxf>
      <numFmt numFmtId="167" formatCode="_-* #,##0.0000\ _₽_-;\-* #,##0.0000\ _₽_-;_-* &quot;-&quot;??\ _₽_-;_-@_-"/>
    </dxf>
  </rfmt>
  <rfmt sheetId="1" sqref="G504:H505">
    <dxf>
      <numFmt numFmtId="168" formatCode="_-* #,##0.00000\ _₽_-;\-* #,##0.00000\ _₽_-;_-* &quot;-&quot;??\ _₽_-;_-@_-"/>
    </dxf>
  </rfmt>
  <rfmt sheetId="1" sqref="G505:H505" start="0" length="2147483647">
    <dxf>
      <font>
        <b/>
      </font>
    </dxf>
  </rfmt>
  <rcv guid="{E9E577B3-C457-4984-949A-B5AD6CE2E229}" action="delete"/>
  <rdn rId="0" localSheetId="1" customView="1" name="Z_E9E577B3_C457_4984_949A_B5AD6CE2E229_.wvu.PrintArea" hidden="1" oldHidden="1">
    <formula>Ведом.структура!$A$1:$H$505</formula>
    <oldFormula>Ведом.структура!$A$1:$H$505</oldFormula>
  </rdn>
  <rdn rId="0" localSheetId="1" customView="1" name="Z_E9E577B3_C457_4984_949A_B5AD6CE2E229_.wvu.Rows" hidden="1" oldHidden="1">
    <formula>Ведом.структура!$212:$215,Ведом.структура!$218:$220,Ведом.структура!$222:$223,Ведом.структура!$226:$229,Ведом.структура!$240:$242,Ведом.структура!$258:$258,Ведом.структура!$279:$279,Ведом.структура!$281:$285,Ведом.структура!$372:$379,Ведом.структура!$386:$389,Ведом.структура!$395:$395,Ведом.структура!$397:$400,Ведом.структура!$402:$404,Ведом.структура!$408:$413,Ведом.структура!$434:$435,Ведом.структура!$451:$454,Ведом.структура!$463:$466,Ведом.структура!$478:$481</formula>
  </rdn>
  <rdn rId="0" localSheetId="1" customView="1" name="Z_E9E577B3_C457_4984_949A_B5AD6CE2E229_.wvu.FilterData" hidden="1" oldHidden="1">
    <formula>Ведом.структура!$A$18:$Q$508</formula>
    <oldFormula>Ведом.структура!$A$18:$Q$505</oldFormula>
  </rdn>
  <rcv guid="{E9E577B3-C457-4984-949A-B5AD6CE2E229}" action="add"/>
</revisions>
</file>

<file path=xl/revisions/revisionLog1111.xml><?xml version="1.0" encoding="utf-8"?>
<revisions xmlns="http://schemas.openxmlformats.org/spreadsheetml/2006/main" xmlns:r="http://schemas.openxmlformats.org/officeDocument/2006/relationships">
  <rcv guid="{E9E577B3-C457-4984-949A-B5AD6CE2E229}" action="delete"/>
  <rdn rId="0" localSheetId="1" customView="1" name="Z_E9E577B3_C457_4984_949A_B5AD6CE2E229_.wvu.PrintArea" hidden="1" oldHidden="1">
    <formula>Ведом.структура!$A$1:$H$512</formula>
    <oldFormula>Ведом.структура!$A$1:$H$512</oldFormula>
  </rdn>
  <rdn rId="0" localSheetId="1" customView="1" name="Z_E9E577B3_C457_4984_949A_B5AD6CE2E229_.wvu.Rows" hidden="1" oldHidden="1">
    <formula>Ведом.структура!$219:$222,Ведом.структура!$225:$227,Ведом.структура!$229:$230,Ведом.структура!$233:$236,Ведом.структура!$247:$249,Ведом.структура!$265:$265,Ведом.структура!$286:$286,Ведом.структура!$288:$292,Ведом.структура!$379:$386,Ведом.структура!$393:$396,Ведом.структура!$402:$402,Ведом.структура!$404:$407,Ведом.структура!$409:$411,Ведом.структура!$415:$420,Ведом.структура!$441:$442,Ведом.структура!$458:$461,Ведом.структура!$470:$473,Ведом.структура!$485:$488</formula>
    <oldFormula>Ведом.структура!$219:$222,Ведом.структура!$225:$227,Ведом.структура!$229:$230,Ведом.структура!$233:$236,Ведом.структура!$247:$249,Ведом.структура!$265:$265,Ведом.структура!$286:$286,Ведом.структура!$288:$292,Ведом.структура!$379:$386,Ведом.структура!$393:$396,Ведом.структура!$402:$402,Ведом.структура!$404:$407,Ведом.структура!$409:$411,Ведом.структура!$415:$420,Ведом.структура!$441:$442,Ведом.структура!$458:$461,Ведом.структура!$470:$473,Ведом.структура!$485:$488</oldFormula>
  </rdn>
  <rdn rId="0" localSheetId="1" customView="1" name="Z_E9E577B3_C457_4984_949A_B5AD6CE2E229_.wvu.FilterData" hidden="1" oldHidden="1">
    <formula>Ведом.структура!$A$21:$Q$515</formula>
    <oldFormula>Ведом.структура!$A$21:$Q$515</oldFormula>
  </rdn>
  <rcv guid="{E9E577B3-C457-4984-949A-B5AD6CE2E229}" action="add"/>
</revisions>
</file>

<file path=xl/revisions/revisionLog112.xml><?xml version="1.0" encoding="utf-8"?>
<revisions xmlns="http://schemas.openxmlformats.org/spreadsheetml/2006/main" xmlns:r="http://schemas.openxmlformats.org/officeDocument/2006/relationships">
  <rfmt sheetId="1" sqref="A96">
    <dxf>
      <fill>
        <patternFill>
          <bgColor theme="0"/>
        </patternFill>
      </fill>
    </dxf>
  </rfmt>
  <rfmt sheetId="1" xfDxf="1" sqref="A96" start="0" length="0">
    <dxf>
      <font>
        <i/>
        <color indexed="8"/>
        <name val="Times New Roman"/>
        <scheme val="none"/>
      </font>
      <fill>
        <patternFill patternType="solid">
          <bgColor theme="0"/>
        </patternFill>
      </fill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5143" sId="1" odxf="1" dxf="1">
    <nc r="A96" t="inlineStr">
      <is>
        <t>Расходы на обеспечение деятельности учреждений строительства</t>
      </is>
    </nc>
    <ndxf>
      <fill>
        <patternFill patternType="none">
          <bgColor indexed="65"/>
        </patternFill>
      </fill>
    </ndxf>
  </rcc>
  <rcc rId="5144" sId="1" numFmtId="4">
    <oc r="G118">
      <f>112261.7-7900</f>
    </oc>
    <nc r="G118">
      <v>33259.49</v>
    </nc>
  </rcc>
  <rfmt sheetId="1" sqref="G119">
    <dxf>
      <fill>
        <patternFill>
          <bgColor rgb="FFFFFF00"/>
        </patternFill>
      </fill>
    </dxf>
  </rfmt>
  <rcc rId="5145" sId="1" numFmtId="4">
    <oc r="G119">
      <v>112975.6</v>
    </oc>
    <nc r="G119">
      <v>0</v>
    </nc>
  </rcc>
  <rcc rId="5146" sId="1" numFmtId="4">
    <oc r="G306">
      <v>17764.599999999999</v>
    </oc>
    <nc r="G306">
      <v>16744.73</v>
    </nc>
  </rcc>
  <rrc rId="5147" sId="1" ref="A307:XFD307" action="insertRow"/>
  <rcc rId="5148" sId="1">
    <nc r="F307" t="inlineStr">
      <is>
        <t>540</t>
      </is>
    </nc>
  </rcc>
  <rcc rId="5149" sId="1">
    <nc r="B307" t="inlineStr">
      <is>
        <t>971</t>
      </is>
    </nc>
  </rcc>
  <rcc rId="5150" sId="1">
    <nc r="C307" t="inlineStr">
      <is>
        <t>04</t>
      </is>
    </nc>
  </rcc>
  <rcc rId="5151" sId="1">
    <nc r="D307" t="inlineStr">
      <is>
        <t>09</t>
      </is>
    </nc>
  </rcc>
  <rcc rId="5152" sId="1">
    <nc r="E307" t="inlineStr">
      <is>
        <t>04304 S1Д0</t>
      </is>
    </nc>
  </rcc>
  <rcc rId="5153" sId="1" numFmtId="4">
    <nc r="G307">
      <v>735.98</v>
    </nc>
  </rcc>
  <rcc rId="5154" sId="1">
    <oc r="G304">
      <f>G305+G308</f>
    </oc>
    <nc r="G304">
      <f>G305+G308+G307</f>
    </nc>
  </rcc>
  <rfmt sheetId="1" sqref="G496">
    <dxf>
      <numFmt numFmtId="35" formatCode="_-* #,##0.00\ _₽_-;\-* #,##0.00\ _₽_-;_-* &quot;-&quot;??\ _₽_-;_-@_-"/>
    </dxf>
  </rfmt>
  <rfmt sheetId="1" sqref="G495">
    <dxf>
      <numFmt numFmtId="167" formatCode="_-* #,##0.000\ _₽_-;\-* #,##0.000\ _₽_-;_-* &quot;-&quot;??\ _₽_-;_-@_-"/>
    </dxf>
  </rfmt>
  <rfmt sheetId="1" sqref="G495">
    <dxf>
      <numFmt numFmtId="168" formatCode="_-* #,##0.0000\ _₽_-;\-* #,##0.0000\ _₽_-;_-* &quot;-&quot;??\ _₽_-;_-@_-"/>
    </dxf>
  </rfmt>
  <rcc rId="5155" sId="1" numFmtId="34">
    <oc r="G491">
      <v>1612168.9379</v>
    </oc>
    <nc r="G491">
      <v>1418128.2079</v>
    </nc>
  </rcc>
  <rcc rId="5156" sId="1">
    <oc r="G173">
      <f>80336.9-18626.92-4882.54082-44.8-5.0343</f>
    </oc>
    <nc r="G173">
      <f>80336.9-18626.92-4882.54082-44.8-5.0343-7900</f>
    </nc>
  </rcc>
</revisions>
</file>

<file path=xl/revisions/revisionLog1121.xml><?xml version="1.0" encoding="utf-8"?>
<revisions xmlns="http://schemas.openxmlformats.org/spreadsheetml/2006/main" xmlns:r="http://schemas.openxmlformats.org/officeDocument/2006/relationships">
  <rcc rId="871" sId="1">
    <oc r="H3" t="inlineStr">
      <is>
        <t>от "__" июля 2022  № ___</t>
      </is>
    </oc>
    <nc r="H3" t="inlineStr">
      <is>
        <t>от "22" июля 2022  № 202</t>
      </is>
    </nc>
  </rcc>
  <rcv guid="{E9E577B3-C457-4984-949A-B5AD6CE2E229}" action="delete"/>
  <rdn rId="0" localSheetId="1" customView="1" name="Z_E9E577B3_C457_4984_949A_B5AD6CE2E229_.wvu.PrintArea" hidden="1" oldHidden="1">
    <formula>Ведом.структура!$A$1:$H$512</formula>
    <oldFormula>Ведом.структура!$A$1:$H$512</oldFormula>
  </rdn>
  <rdn rId="0" localSheetId="1" customView="1" name="Z_E9E577B3_C457_4984_949A_B5AD6CE2E229_.wvu.Rows" hidden="1" oldHidden="1">
    <formula>Ведом.структура!$219:$222,Ведом.структура!$225:$227,Ведом.структура!$229:$230,Ведом.структура!$233:$236,Ведом.структура!$247:$249,Ведом.структура!$265:$265,Ведом.структура!$286:$286,Ведом.структура!$288:$292,Ведом.структура!$379:$386,Ведом.структура!$393:$396,Ведом.структура!$402:$402,Ведом.структура!$404:$407,Ведом.структура!$409:$411,Ведом.структура!$415:$420,Ведом.структура!$441:$442,Ведом.структура!$458:$461,Ведом.структура!$470:$473,Ведом.структура!$485:$488</formula>
    <oldFormula>Ведом.структура!$219:$222,Ведом.структура!$225:$227,Ведом.структура!$229:$230,Ведом.структура!$233:$236,Ведом.структура!$247:$249,Ведом.структура!$265:$265,Ведом.структура!$286:$286,Ведом.структура!$288:$292,Ведом.структура!$379:$386,Ведом.структура!$393:$396,Ведом.структура!$402:$402,Ведом.структура!$404:$407,Ведом.структура!$409:$411,Ведом.структура!$415:$420,Ведом.структура!$441:$442,Ведом.структура!$458:$461,Ведом.структура!$470:$473,Ведом.структура!$485:$488</oldFormula>
  </rdn>
  <rdn rId="0" localSheetId="1" customView="1" name="Z_E9E577B3_C457_4984_949A_B5AD6CE2E229_.wvu.FilterData" hidden="1" oldHidden="1">
    <formula>Ведом.структура!$A$21:$Q$515</formula>
    <oldFormula>Ведом.структура!$A$21:$Q$515</oldFormula>
  </rdn>
  <rcv guid="{E9E577B3-C457-4984-949A-B5AD6CE2E229}" action="add"/>
</revisions>
</file>

<file path=xl/revisions/revisionLog113.xml><?xml version="1.0" encoding="utf-8"?>
<revisions xmlns="http://schemas.openxmlformats.org/spreadsheetml/2006/main" xmlns:r="http://schemas.openxmlformats.org/officeDocument/2006/relationships">
  <rcc rId="3045" sId="1">
    <oc r="H3" t="inlineStr">
      <is>
        <t>от 23 января 2023  № 236</t>
      </is>
    </oc>
    <nc r="H3" t="inlineStr">
      <is>
        <t>от 12 января 2023  № 233</t>
      </is>
    </nc>
  </rcc>
</revisions>
</file>

<file path=xl/revisions/revisionLog11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267" sId="1" ref="A121:XFD121" action="insertRow">
    <undo index="65535" exp="area" ref3D="1" dr="$A$435:$XFD$435" dn="Z_E9E577B3_C457_4984_949A_B5AD6CE2E229_.wvu.Rows" sId="1"/>
    <undo index="65535" exp="area" ref3D="1" dr="$A$372:$XFD$372" dn="Z_E9E577B3_C457_4984_949A_B5AD6CE2E229_.wvu.Rows" sId="1"/>
    <undo index="65535" exp="area" ref3D="1" dr="$A$353:$XFD$358" dn="Z_E9E577B3_C457_4984_949A_B5AD6CE2E229_.wvu.Rows" sId="1"/>
    <undo index="65535" exp="area" ref3D="1" dr="$A$262:$XFD$263" dn="Z_E9E577B3_C457_4984_949A_B5AD6CE2E229_.wvu.Rows" sId="1"/>
    <undo index="65535" exp="area" ref3D="1" dr="$A$210:$XFD$212" dn="Z_E9E577B3_C457_4984_949A_B5AD6CE2E229_.wvu.Rows" sId="1"/>
  </rrc>
  <rrc rId="2268" sId="1" ref="A121:XFD121" action="insertRow">
    <undo index="65535" exp="area" ref3D="1" dr="$A$436:$XFD$436" dn="Z_E9E577B3_C457_4984_949A_B5AD6CE2E229_.wvu.Rows" sId="1"/>
    <undo index="65535" exp="area" ref3D="1" dr="$A$373:$XFD$373" dn="Z_E9E577B3_C457_4984_949A_B5AD6CE2E229_.wvu.Rows" sId="1"/>
    <undo index="65535" exp="area" ref3D="1" dr="$A$354:$XFD$359" dn="Z_E9E577B3_C457_4984_949A_B5AD6CE2E229_.wvu.Rows" sId="1"/>
    <undo index="65535" exp="area" ref3D="1" dr="$A$263:$XFD$264" dn="Z_E9E577B3_C457_4984_949A_B5AD6CE2E229_.wvu.Rows" sId="1"/>
    <undo index="65535" exp="area" ref3D="1" dr="$A$211:$XFD$213" dn="Z_E9E577B3_C457_4984_949A_B5AD6CE2E229_.wvu.Rows" sId="1"/>
  </rrc>
  <rcc rId="2269" sId="1" odxf="1" dxf="1">
    <nc r="A121" t="inlineStr">
      <is>
        <t>Развитие транспортной инфраструктуры на сельских территориях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70" sId="1" odxf="1" dxf="1">
    <nc r="A122" t="inlineStr">
      <is>
        <t>Субсидии автономным учреждениям на иные цели</t>
      </is>
    </nc>
    <odxf>
      <font>
        <i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i val="0"/>
        <color indexed="8"/>
        <name val="Times New Roman"/>
        <family val="1"/>
      </font>
      <fill>
        <patternFill patternType="solid">
          <bgColor theme="0"/>
        </patternFill>
      </fill>
      <alignment horizontal="left" vertical="center"/>
    </ndxf>
  </rcc>
  <rcc rId="2271" sId="1" odxf="1" dxf="1">
    <nc r="C121" t="inlineStr">
      <is>
        <t>04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72" sId="1" odxf="1" dxf="1">
    <nc r="D121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73" sId="1" odxf="1" dxf="1">
    <nc r="E121" t="inlineStr">
      <is>
        <t>11001 R3720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F121" start="0" length="0">
    <dxf>
      <fill>
        <patternFill patternType="solid">
          <bgColor theme="0"/>
        </patternFill>
      </fill>
    </dxf>
  </rfmt>
  <rcc rId="2274" sId="1" odxf="1" dxf="1">
    <nc r="G121">
      <f>G122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75" sId="1" odxf="1" dxf="1">
    <nc r="H121">
      <f>H122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76" sId="1" odxf="1" dxf="1">
    <nc r="C122" t="inlineStr">
      <is>
        <t>04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277" sId="1" odxf="1" dxf="1">
    <nc r="D122" t="inlineStr">
      <is>
        <t>09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278" sId="1" odxf="1" dxf="1">
    <nc r="E122" t="inlineStr">
      <is>
        <t>11001 R3720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279" sId="1" odxf="1" dxf="1">
    <nc r="F122" t="inlineStr">
      <is>
        <t>622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280" sId="1" odxf="1" dxf="1">
    <nc r="G122">
      <f>138906.1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rgb="FFFFFF00"/>
        </patternFill>
      </fill>
    </ndxf>
  </rcc>
  <rcc rId="2281" sId="1" odxf="1" dxf="1" numFmtId="4">
    <nc r="H122">
      <v>0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rgb="FFFFFF00"/>
        </patternFill>
      </fill>
    </ndxf>
  </rcc>
  <rcc rId="2282" sId="1" odxf="1" dxf="1">
    <nc r="B121" t="inlineStr">
      <is>
        <t>968</t>
      </is>
    </nc>
    <odxf>
      <fill>
        <patternFill patternType="none">
          <bgColor indexed="65"/>
        </patternFill>
      </fill>
    </odxf>
    <ndxf>
      <fill>
        <patternFill patternType="solid">
          <bgColor indexed="9"/>
        </patternFill>
      </fill>
    </ndxf>
  </rcc>
  <rcc rId="2283" sId="1" odxf="1" dxf="1">
    <nc r="B122" t="inlineStr">
      <is>
        <t>968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indexed="9"/>
        </patternFill>
      </fill>
    </ndxf>
  </rcc>
  <rfmt sheetId="1" sqref="G122:H122">
    <dxf>
      <fill>
        <patternFill>
          <bgColor theme="0"/>
        </patternFill>
      </fill>
    </dxf>
  </rfmt>
  <rcc rId="2284" sId="1">
    <oc r="G120">
      <f>G125+G123+G127</f>
    </oc>
    <nc r="G120">
      <f>G125+G123+G127+G121</f>
    </nc>
  </rcc>
  <rcc rId="2285" sId="1">
    <oc r="H120">
      <f>H125+H123+H127</f>
    </oc>
    <nc r="H120">
      <f>H125+H123+H127+H121</f>
    </nc>
  </rcc>
</revisions>
</file>

<file path=xl/revisions/revisionLog114.xml><?xml version="1.0" encoding="utf-8"?>
<revisions xmlns="http://schemas.openxmlformats.org/spreadsheetml/2006/main" xmlns:r="http://schemas.openxmlformats.org/officeDocument/2006/relationships">
  <rcc rId="2765" sId="1">
    <oc r="H3" t="inlineStr">
      <is>
        <t>от ________ 2023  № ____</t>
      </is>
    </oc>
    <nc r="H3" t="inlineStr">
      <is>
        <t>от 12 января 2023  № 233</t>
      </is>
    </nc>
  </rcc>
  <rcv guid="{97D49131-2F31-4758-9B36-E03ACEBCB875}" action="delete"/>
  <rdn rId="0" localSheetId="1" customView="1" name="Z_97D49131_2F31_4758_9B36_E03ACEBCB875_.wvu.PrintArea" hidden="1" oldHidden="1">
    <formula>Ведом.структура!$A$1:$H$483</formula>
    <oldFormula>Ведом.структура!$A$5:$H$483</oldFormula>
  </rdn>
  <rdn rId="0" localSheetId="1" customView="1" name="Z_97D49131_2F31_4758_9B36_E03ACEBCB875_.wvu.FilterData" hidden="1" oldHidden="1">
    <formula>Ведом.структура!$A$21:$Q$486</formula>
    <oldFormula>Ведом.структура!$A$21:$Q$486</oldFormula>
  </rdn>
  <rcv guid="{97D49131-2F31-4758-9B36-E03ACEBCB875}" action="add"/>
</revisions>
</file>

<file path=xl/revisions/revisionLog11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86" sId="1" numFmtId="4">
    <oc r="G170">
      <v>1715.6</v>
    </oc>
    <nc r="G170">
      <v>1626.34</v>
    </nc>
  </rcc>
  <rcc rId="2287" sId="1" numFmtId="4">
    <oc r="H170">
      <v>1715.6</v>
    </oc>
    <nc r="H170">
      <v>1626.34</v>
    </nc>
  </rcc>
  <rcc rId="2288" sId="1" numFmtId="4">
    <oc r="G171">
      <v>518.1</v>
    </oc>
    <nc r="G171">
      <v>490.8</v>
    </nc>
  </rcc>
  <rcc rId="2289" sId="1" numFmtId="4">
    <oc r="H171">
      <v>518.1</v>
    </oc>
    <nc r="H171">
      <v>490.8</v>
    </nc>
  </rcc>
  <rcc rId="2290" sId="1" numFmtId="4">
    <oc r="G172">
      <v>204.4</v>
    </oc>
    <nc r="G172">
      <v>86</v>
    </nc>
  </rcc>
  <rcc rId="2291" sId="1" numFmtId="4">
    <oc r="H172">
      <v>204.4</v>
    </oc>
    <nc r="H172">
      <v>86</v>
    </nc>
  </rcc>
  <rcc rId="2292" sId="1" numFmtId="4">
    <oc r="G173">
      <v>60.2</v>
    </oc>
    <nc r="G173">
      <v>295.16000000000003</v>
    </nc>
  </rcc>
  <rcc rId="2293" sId="1" numFmtId="4">
    <oc r="H173">
      <v>60.2</v>
    </oc>
    <nc r="H173">
      <v>295.16000000000003</v>
    </nc>
  </rcc>
</revisions>
</file>

<file path=xl/revisions/revisionLog115.xml><?xml version="1.0" encoding="utf-8"?>
<revisions xmlns="http://schemas.openxmlformats.org/spreadsheetml/2006/main" xmlns:r="http://schemas.openxmlformats.org/officeDocument/2006/relationships">
  <rrc rId="5122" sId="1" ref="A1:XFD4" action="insertRow"/>
  <rfmt sheetId="1" sqref="H1" start="0" length="0">
    <dxf>
      <font>
        <name val="Times New Roman"/>
        <scheme val="none"/>
      </font>
      <alignment horizontal="right" wrapText="0" readingOrder="0"/>
    </dxf>
  </rfmt>
  <rcc rId="5123" sId="1" odxf="1" dxf="1">
    <nc r="H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5124" sId="1" odxf="1" dxf="1">
    <nc r="H3" t="inlineStr">
      <is>
        <t>от "__" ___ 2024    № 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5125" sId="1">
    <nc r="H1" t="inlineStr">
      <is>
        <t>Приложение №7</t>
      </is>
    </nc>
  </rcc>
  <rcv guid="{E9E577B3-C457-4984-949A-B5AD6CE2E229}" action="delete"/>
  <rdn rId="0" localSheetId="1" customView="1" name="Z_E9E577B3_C457_4984_949A_B5AD6CE2E229_.wvu.PrintArea" hidden="1" oldHidden="1">
    <formula>Ведом.структура!$A$1:$H$488</formula>
    <oldFormula>Ведом.структура!$A$5:$H$488</oldFormula>
  </rdn>
  <rdn rId="0" localSheetId="1" customView="1" name="Z_E9E577B3_C457_4984_949A_B5AD6CE2E229_.wvu.FilterData" hidden="1" oldHidden="1">
    <formula>Ведом.структура!$A$18:$J$491</formula>
    <oldFormula>Ведом.структура!$A$18:$J$491</oldFormula>
  </rdn>
  <rcv guid="{E9E577B3-C457-4984-949A-B5AD6CE2E229}" action="add"/>
</revisions>
</file>

<file path=xl/revisions/revisionLog11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94" sId="1" numFmtId="4">
    <oc r="G332">
      <f>11696.3+550.8</f>
    </oc>
    <nc r="G332">
      <v>16513</v>
    </nc>
  </rcc>
  <rcc rId="2295" sId="1" numFmtId="4">
    <oc r="H332">
      <f>11696.3+550.8</f>
    </oc>
    <nc r="H332">
      <v>61513</v>
    </nc>
  </rcc>
  <rcc rId="2296" sId="1" numFmtId="4">
    <oc r="G348">
      <f>8104.9+183.2</f>
    </oc>
    <nc r="G348">
      <v>11251.2</v>
    </nc>
  </rcc>
  <rcc rId="2297" sId="1" numFmtId="4">
    <oc r="H348">
      <f>8104.9+183.2</f>
    </oc>
    <nc r="H348">
      <v>11251.2</v>
    </nc>
  </rcc>
  <rcc rId="2298" sId="1" numFmtId="4">
    <oc r="G354">
      <f>13094.4+750.9</f>
    </oc>
    <nc r="G354">
      <v>18710.7</v>
    </nc>
  </rcc>
  <rcc rId="2299" sId="1" numFmtId="4">
    <oc r="H354">
      <f>17459.2</f>
    </oc>
    <nc r="H354">
      <v>18710.7</v>
    </nc>
  </rcc>
  <rcc rId="2300" sId="1" numFmtId="4">
    <oc r="G369">
      <v>639.79999999999995</v>
    </oc>
    <nc r="G369">
      <v>853.1</v>
    </nc>
  </rcc>
  <rcc rId="2301" sId="1" numFmtId="4">
    <oc r="H369">
      <v>639.79999999999995</v>
    </oc>
    <nc r="H369">
      <v>853.1</v>
    </nc>
  </rcc>
  <rcc rId="2302" sId="1" numFmtId="4">
    <oc r="G370">
      <v>193.2</v>
    </oc>
    <nc r="G370">
      <v>257.60000000000002</v>
    </nc>
  </rcc>
  <rcc rId="2303" sId="1" numFmtId="4">
    <oc r="H370">
      <v>193.2</v>
    </oc>
    <nc r="H370">
      <v>257.60000000000002</v>
    </nc>
  </rcc>
  <rcc rId="2304" sId="1" numFmtId="4">
    <oc r="G372">
      <v>6828.8</v>
    </oc>
    <nc r="G372">
      <v>9191.2000000000007</v>
    </nc>
  </rcc>
  <rcc rId="2305" sId="1" numFmtId="4">
    <oc r="H372">
      <v>6828.8</v>
    </oc>
    <nc r="H372">
      <v>9191.2000000000007</v>
    </nc>
  </rcc>
  <rcc rId="2306" sId="1" numFmtId="4">
    <oc r="G373">
      <v>2062.3000000000002</v>
    </oc>
    <nc r="G373">
      <v>2775.7</v>
    </nc>
  </rcc>
  <rcc rId="2307" sId="1" numFmtId="4">
    <oc r="H373">
      <v>2062.3000000000002</v>
    </oc>
    <nc r="H373">
      <v>2775.7</v>
    </nc>
  </rcc>
</revisions>
</file>

<file path=xl/revisions/revisionLog1152.xml><?xml version="1.0" encoding="utf-8"?>
<revisions xmlns="http://schemas.openxmlformats.org/spreadsheetml/2006/main" xmlns:r="http://schemas.openxmlformats.org/officeDocument/2006/relationships">
  <rcc rId="3046" sId="1">
    <oc r="H3" t="inlineStr">
      <is>
        <t>от 12 января 2023  № 233</t>
      </is>
    </oc>
    <nc r="H3" t="inlineStr">
      <is>
        <t>от 26 января 2023  № 236</t>
      </is>
    </nc>
  </rcc>
</revisions>
</file>

<file path=xl/revisions/revisionLog1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08" sId="1" numFmtId="4">
    <oc r="G395">
      <f>1016.4+104.6</f>
    </oc>
    <nc r="G395">
      <v>1529.7</v>
    </nc>
  </rcc>
  <rcc rId="2309" sId="1" numFmtId="4">
    <oc r="H395">
      <f>1016.4+104.6</f>
    </oc>
    <nc r="H395">
      <v>1529.7</v>
    </nc>
  </rcc>
  <rcc rId="2310" sId="1" numFmtId="4">
    <oc r="G424">
      <f>17788.7+1050</f>
    </oc>
    <nc r="G424">
      <v>32631.1</v>
    </nc>
  </rcc>
  <rcc rId="2311" sId="1" numFmtId="4">
    <oc r="H424">
      <f>17788.7+1050</f>
    </oc>
    <nc r="H424">
      <v>32631.1</v>
    </nc>
  </rcc>
  <rcc rId="2312" sId="1" numFmtId="4">
    <oc r="G432">
      <v>621.9</v>
    </oc>
    <nc r="G432">
      <v>829.2</v>
    </nc>
  </rcc>
  <rcc rId="2313" sId="1" numFmtId="4">
    <oc r="H432">
      <v>621.9</v>
    </oc>
    <nc r="H432">
      <v>829.2</v>
    </nc>
  </rcc>
  <rcc rId="2314" sId="1" numFmtId="4">
    <oc r="G433">
      <v>187.8</v>
    </oc>
    <nc r="G433">
      <v>250.4</v>
    </nc>
  </rcc>
  <rcc rId="2315" sId="1" numFmtId="4">
    <oc r="H433">
      <v>187.8</v>
    </oc>
    <nc r="H433">
      <v>250.4</v>
    </nc>
  </rcc>
  <rcc rId="2316" sId="1" numFmtId="4">
    <oc r="G435">
      <v>1847.2</v>
    </oc>
    <nc r="G435">
      <f>2462.9+689.7</f>
    </nc>
  </rcc>
  <rcc rId="2317" sId="1" numFmtId="4">
    <oc r="H435">
      <v>1847.2</v>
    </oc>
    <nc r="H435">
      <f>2462.9+689.7</f>
    </nc>
  </rcc>
  <rcc rId="2318" sId="1" numFmtId="4">
    <oc r="G436">
      <v>1492.1</v>
    </oc>
    <nc r="G436">
      <f>743.8+208.3</f>
    </nc>
  </rcc>
  <rcc rId="2319" sId="1">
    <oc r="H436">
      <v>1492.1</v>
    </oc>
    <nc r="H436">
      <f>743.8+208.3</f>
    </nc>
  </rcc>
</revisions>
</file>

<file path=xl/revisions/revisionLog1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20" sId="1">
    <oc r="G435">
      <f>2462.9+689.7</f>
    </oc>
    <nc r="G435">
      <f>2462.9</f>
    </nc>
  </rcc>
  <rcc rId="2321" sId="1">
    <oc r="G436">
      <f>743.8+208.3</f>
    </oc>
    <nc r="G436">
      <f>743.8</f>
    </nc>
  </rcc>
  <rcc rId="2322" sId="1">
    <oc r="H435">
      <f>2462.9+689.7</f>
    </oc>
    <nc r="H435">
      <f>2462.9</f>
    </nc>
  </rcc>
  <rcc rId="2323" sId="1">
    <oc r="H436">
      <f>743.8+208.3</f>
    </oc>
    <nc r="H436">
      <f>743.8</f>
    </nc>
  </rcc>
  <rcc rId="2324" sId="1">
    <oc r="G417">
      <f>676.8+1954.4</f>
    </oc>
    <nc r="G417">
      <f>676.8+1954.4+689.7</f>
    </nc>
  </rcc>
  <rcc rId="2325" sId="1">
    <oc r="H417">
      <f>676.8+1954.4</f>
    </oc>
    <nc r="H417">
      <f>676.8+1954.4+689.7</f>
    </nc>
  </rcc>
  <rcc rId="2326" sId="1">
    <oc r="H418">
      <f>204.4+590.2</f>
    </oc>
    <nc r="H418">
      <f>204.4+590.2+208.3</f>
    </nc>
  </rcc>
  <rcc rId="2327" sId="1">
    <oc r="G418">
      <f>204.4+590.2</f>
    </oc>
    <nc r="G418">
      <f>204.4+590.2+208.3</f>
    </nc>
  </rcc>
</revisions>
</file>

<file path=xl/revisions/revisionLog1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28" sId="1" numFmtId="4">
    <oc r="G24">
      <v>1559.8</v>
    </oc>
    <nc r="G24">
      <v>2079.6999999999998</v>
    </nc>
  </rcc>
  <rcc rId="2329" sId="1" numFmtId="4">
    <oc r="H24">
      <v>1559.8</v>
    </oc>
    <nc r="H24">
      <v>2079.6999999999998</v>
    </nc>
  </rcc>
  <rcc rId="2330" sId="1" numFmtId="4">
    <oc r="G25">
      <v>471.1</v>
    </oc>
    <nc r="G25">
      <v>628.1</v>
    </nc>
  </rcc>
  <rcc rId="2331" sId="1" numFmtId="4">
    <oc r="H25">
      <v>471.1</v>
    </oc>
    <nc r="H25">
      <v>628.1</v>
    </nc>
  </rcc>
  <rcc rId="2332" sId="1" numFmtId="4">
    <oc r="G27">
      <v>1016.7</v>
    </oc>
    <nc r="G27">
      <v>1355.6</v>
    </nc>
  </rcc>
  <rcc rId="2333" sId="1" numFmtId="4">
    <oc r="H27">
      <v>1016.7</v>
    </oc>
    <nc r="H27">
      <v>1355.6</v>
    </nc>
  </rcc>
  <rcc rId="2334" sId="1" numFmtId="4">
    <oc r="G28">
      <v>307</v>
    </oc>
    <nc r="G28">
      <v>409.4</v>
    </nc>
  </rcc>
  <rcc rId="2335" sId="1" numFmtId="4">
    <oc r="H28">
      <v>307</v>
    </oc>
    <nc r="H28">
      <v>409.4</v>
    </nc>
  </rcc>
  <rcc rId="2336" sId="1" numFmtId="4">
    <oc r="G35">
      <v>1949.6</v>
    </oc>
    <nc r="G35">
      <v>2599.5</v>
    </nc>
  </rcc>
  <rcc rId="2337" sId="1" numFmtId="4">
    <oc r="H35">
      <v>1949.6</v>
    </oc>
    <nc r="H35">
      <v>2599.5</v>
    </nc>
  </rcc>
  <rcc rId="2338" sId="1" numFmtId="4">
    <oc r="G36">
      <v>588.79999999999995</v>
    </oc>
    <nc r="G36">
      <v>785</v>
    </nc>
  </rcc>
  <rcc rId="2339" sId="1" numFmtId="4">
    <oc r="H36">
      <v>588.79999999999995</v>
    </oc>
    <nc r="H36">
      <v>785</v>
    </nc>
  </rcc>
  <rcc rId="2340" sId="1" numFmtId="4">
    <oc r="G41">
      <v>10623.4</v>
    </oc>
    <nc r="G41">
      <v>13845.8</v>
    </nc>
  </rcc>
  <rcc rId="2341" sId="1" numFmtId="4">
    <oc r="H41">
      <v>10623.4</v>
    </oc>
    <nc r="H41">
      <v>13845.8</v>
    </nc>
  </rcc>
  <rcc rId="2342" sId="1" numFmtId="4">
    <oc r="G42">
      <v>3208.3</v>
    </oc>
    <nc r="G42">
      <v>4181.3999999999996</v>
    </nc>
  </rcc>
  <rcc rId="2343" sId="1" numFmtId="4">
    <oc r="H42">
      <v>3208.3</v>
    </oc>
    <nc r="H42">
      <v>4181.3999999999996</v>
    </nc>
  </rcc>
  <rcc rId="2344" sId="1" numFmtId="4">
    <oc r="G55">
      <v>50</v>
    </oc>
    <nc r="G55">
      <v>100</v>
    </nc>
  </rcc>
  <rcc rId="2345" sId="1" numFmtId="4">
    <oc r="H55">
      <v>50</v>
    </oc>
    <nc r="H55">
      <v>100</v>
    </nc>
  </rcc>
  <rcc rId="2346" sId="1" numFmtId="4">
    <oc r="G69">
      <v>105</v>
    </oc>
    <nc r="G69">
      <v>135</v>
    </nc>
  </rcc>
  <rcc rId="2347" sId="1" numFmtId="4">
    <oc r="H69">
      <v>105</v>
    </oc>
    <nc r="H69">
      <v>135</v>
    </nc>
  </rcc>
  <rcc rId="2348" sId="1" numFmtId="4">
    <oc r="G95">
      <v>2614.4</v>
    </oc>
    <nc r="G95">
      <f>2634+795.5+70.5</f>
    </nc>
  </rcc>
  <rcc rId="2349" sId="1" numFmtId="4">
    <oc r="H95">
      <v>2614.4</v>
    </oc>
    <nc r="H95">
      <f>2634+795.5+70.5</f>
    </nc>
  </rcc>
  <rcc rId="2350" sId="1" numFmtId="4">
    <oc r="G98">
      <v>13758.4</v>
    </oc>
    <nc r="G98">
      <v>18344.5</v>
    </nc>
  </rcc>
  <rcc rId="2351" sId="1" numFmtId="4">
    <oc r="H98">
      <v>13758.4</v>
    </oc>
    <nc r="H98">
      <v>18344.5</v>
    </nc>
  </rcc>
  <rcc rId="2352" sId="1" numFmtId="4">
    <oc r="G99">
      <v>4155</v>
    </oc>
    <nc r="G99">
      <v>5540</v>
    </nc>
  </rcc>
  <rcc rId="2353" sId="1" numFmtId="4">
    <oc r="H99">
      <v>4155</v>
    </oc>
    <nc r="H99">
      <v>5540</v>
    </nc>
  </rcc>
  <rcc rId="2354" sId="1" numFmtId="4">
    <oc r="G100">
      <v>60</v>
    </oc>
    <nc r="G100">
      <v>100</v>
    </nc>
  </rcc>
  <rcc rId="2355" sId="1" numFmtId="4">
    <oc r="H100">
      <v>60</v>
    </oc>
    <nc r="H100">
      <v>100</v>
    </nc>
  </rcc>
  <rcc rId="2356" sId="1" numFmtId="4">
    <oc r="G101">
      <v>1266</v>
    </oc>
    <nc r="G101">
      <v>2110</v>
    </nc>
  </rcc>
  <rcc rId="2357" sId="1" numFmtId="4">
    <oc r="H101">
      <v>1266</v>
    </oc>
    <nc r="H101">
      <v>2110</v>
    </nc>
  </rcc>
  <rcc rId="2358" sId="1" numFmtId="4">
    <oc r="G109">
      <v>1000</v>
    </oc>
    <nc r="G109">
      <v>1500</v>
    </nc>
  </rcc>
  <rcc rId="2359" sId="1" numFmtId="4">
    <oc r="H109">
      <v>1000</v>
    </oc>
    <nc r="H109">
      <v>1500</v>
    </nc>
  </rcc>
</revisions>
</file>

<file path=xl/revisions/revisionLog1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60" sId="1">
    <oc r="G151">
      <f>16520.2+337.1+16.9</f>
    </oc>
    <nc r="G151">
      <f>16520.2+337.1+16.8573</f>
    </nc>
  </rcc>
  <rcc rId="2361" sId="1">
    <oc r="G155">
      <f>196454.6+4009.7</f>
    </oc>
    <nc r="G155">
      <f>196456.4+4009.7</f>
    </nc>
  </rcc>
  <rcc rId="2362" sId="1" numFmtId="4">
    <oc r="G161">
      <v>4847.5</v>
    </oc>
    <nc r="G161">
      <v>5249.2</v>
    </nc>
  </rcc>
  <rcc rId="2363" sId="1" numFmtId="4">
    <oc r="H161">
      <v>4847.5</v>
    </oc>
    <nc r="H161">
      <v>5249.2</v>
    </nc>
  </rcc>
</revisions>
</file>

<file path=xl/revisions/revisionLog12.xml><?xml version="1.0" encoding="utf-8"?>
<revisions xmlns="http://schemas.openxmlformats.org/spreadsheetml/2006/main" xmlns:r="http://schemas.openxmlformats.org/officeDocument/2006/relationships">
  <rcc rId="668" sId="1">
    <oc r="H8" t="inlineStr">
      <is>
        <t>от "___" декабря 2021 № ___</t>
      </is>
    </oc>
    <nc r="H8" t="inlineStr">
      <is>
        <t>от "23" декабря 2021 № 164</t>
      </is>
    </nc>
  </rcc>
  <rdn rId="0" localSheetId="1" customView="1" name="Z_97D49131_2F31_4758_9B36_E03ACEBCB875_.wvu.PrintArea" hidden="1" oldHidden="1">
    <formula>Ведом.структура!$A$1:$H$507</formula>
  </rdn>
  <rdn rId="0" localSheetId="1" customView="1" name="Z_97D49131_2F31_4758_9B36_E03ACEBCB875_.wvu.FilterData" hidden="1" oldHidden="1">
    <formula>Ведом.структура!$A$18:$Q$510</formula>
  </rdn>
  <rcv guid="{97D49131-2F31-4758-9B36-E03ACEBCB875}" action="add"/>
</revisions>
</file>

<file path=xl/revisions/revisionLog1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364" sId="1" ref="A190:XFD190" action="insertRow">
    <undo index="65535" exp="area" ref3D="1" dr="$A$437:$XFD$437" dn="Z_E9E577B3_C457_4984_949A_B5AD6CE2E229_.wvu.Rows" sId="1"/>
    <undo index="65535" exp="area" ref3D="1" dr="$A$374:$XFD$374" dn="Z_E9E577B3_C457_4984_949A_B5AD6CE2E229_.wvu.Rows" sId="1"/>
    <undo index="65535" exp="area" ref3D="1" dr="$A$355:$XFD$360" dn="Z_E9E577B3_C457_4984_949A_B5AD6CE2E229_.wvu.Rows" sId="1"/>
    <undo index="65535" exp="area" ref3D="1" dr="$A$264:$XFD$265" dn="Z_E9E577B3_C457_4984_949A_B5AD6CE2E229_.wvu.Rows" sId="1"/>
    <undo index="65535" exp="area" ref3D="1" dr="$A$212:$XFD$214" dn="Z_E9E577B3_C457_4984_949A_B5AD6CE2E229_.wvu.Rows" sId="1"/>
  </rrc>
  <rrc rId="2365" sId="1" ref="A190:XFD190" action="insertRow">
    <undo index="65535" exp="area" ref3D="1" dr="$A$438:$XFD$438" dn="Z_E9E577B3_C457_4984_949A_B5AD6CE2E229_.wvu.Rows" sId="1"/>
    <undo index="65535" exp="area" ref3D="1" dr="$A$375:$XFD$375" dn="Z_E9E577B3_C457_4984_949A_B5AD6CE2E229_.wvu.Rows" sId="1"/>
    <undo index="65535" exp="area" ref3D="1" dr="$A$356:$XFD$361" dn="Z_E9E577B3_C457_4984_949A_B5AD6CE2E229_.wvu.Rows" sId="1"/>
    <undo index="65535" exp="area" ref3D="1" dr="$A$265:$XFD$266" dn="Z_E9E577B3_C457_4984_949A_B5AD6CE2E229_.wvu.Rows" sId="1"/>
    <undo index="65535" exp="area" ref3D="1" dr="$A$213:$XFD$215" dn="Z_E9E577B3_C457_4984_949A_B5AD6CE2E229_.wvu.Rows" sId="1"/>
  </rrc>
  <rcc rId="2366" sId="1" odxf="1" dxf="1">
    <nc r="A190" t="inlineStr">
      <is>
        <t>Софинансирование расходных обязательств муниципальных районов (городских округов)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367" sId="1">
    <nc r="A191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2368" sId="1" odxf="1" dxf="1">
    <nc r="C190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369" sId="1" odxf="1" dxf="1">
    <nc r="D190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370" sId="1" odxf="1" dxf="1">
    <nc r="E190" t="inlineStr">
      <is>
        <t>10101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90" start="0" length="0">
    <dxf>
      <font>
        <i/>
        <name val="Times New Roman"/>
        <family val="1"/>
      </font>
    </dxf>
  </rfmt>
  <rcc rId="2371" sId="1" odxf="1" dxf="1">
    <nc r="G190">
      <f>G191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2372" sId="1" odxf="1" dxf="1">
    <nc r="H190">
      <f>H191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2373" sId="1">
    <nc r="C191" t="inlineStr">
      <is>
        <t>07</t>
      </is>
    </nc>
  </rcc>
  <rcc rId="2374" sId="1">
    <nc r="D191" t="inlineStr">
      <is>
        <t>01</t>
      </is>
    </nc>
  </rcc>
  <rcc rId="2375" sId="1">
    <nc r="E191" t="inlineStr">
      <is>
        <t>10101 S2160</t>
      </is>
    </nc>
  </rcc>
  <rcc rId="2376" sId="1">
    <nc r="F191" t="inlineStr">
      <is>
        <t>611</t>
      </is>
    </nc>
  </rcc>
  <rcc rId="2377" sId="1" odxf="1" dxf="1">
    <nc r="G191">
      <f>71577+1431.5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378" sId="1" odxf="1" dxf="1">
    <nc r="H191">
      <f>71577+1431.5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379" sId="1" odxf="1" dxf="1" numFmtId="30">
    <nc r="B190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380" sId="1" numFmtId="30">
    <nc r="B191">
      <v>969</v>
    </nc>
  </rcc>
  <rcc rId="2381" sId="1">
    <oc r="G183">
      <f>G184+G188+G186</f>
    </oc>
    <nc r="G183">
      <f>G184+G188+G186+G190</f>
    </nc>
  </rcc>
  <rcc rId="2382" sId="1">
    <oc r="H183">
      <f>H184+H188+H186</f>
    </oc>
    <nc r="H183">
      <f>H184+H188+H186+H190</f>
    </nc>
  </rcc>
</revisions>
</file>

<file path=xl/revisions/revisionLog1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3" sId="1">
    <oc r="H508">
      <v>742269.3</v>
    </oc>
    <nc r="H508">
      <v>1212964.33</v>
    </nc>
  </rcc>
  <rcc rId="664" sId="1" odxf="1" dxf="1">
    <oc r="H509">
      <f>891183.7+179884.83</f>
    </oc>
    <nc r="H509">
      <f>H507-H508</f>
    </nc>
    <odxf>
      <numFmt numFmtId="164" formatCode="_-* #,##0.00\ _₽_-;\-* #,##0.00\ _₽_-;_-* &quot;-&quot;??\ _₽_-;_-@_-"/>
      <alignment horizontal="general"/>
    </odxf>
    <ndxf>
      <numFmt numFmtId="168" formatCode="_-* #,##0.00000\ _₽_-;\-* #,##0.00000\ _₽_-;_-* &quot;-&quot;?????\ _₽_-;_-@_-"/>
      <alignment horizontal="right"/>
    </ndxf>
  </rcc>
  <rcc rId="665" sId="1">
    <oc r="H510">
      <f>H509-H507</f>
    </oc>
    <nc r="H510"/>
  </rcc>
</revisions>
</file>

<file path=xl/revisions/revisionLog1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83" sId="1" odxf="1" dxf="1">
    <oc r="G189">
      <f>71669.6+13536.3-13152.34-8902.27-0.9</f>
    </oc>
    <nc r="G189">
      <f>22427.6+22560.45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384" sId="1" odxf="1" dxf="1">
    <oc r="H189">
      <f>71669.6+13536.3-18902.94-17760.38</f>
    </oc>
    <nc r="H189">
      <f>22427.6+22560.45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385" sId="1" odxf="1" dxf="1">
    <oc r="G203">
      <f>32512-22-2.9-0.2</f>
    </oc>
    <nc r="G203">
      <f>54187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386" sId="1" odxf="1" dxf="1">
    <oc r="H203">
      <f>32512-1.1-0.2</f>
    </oc>
    <nc r="H203">
      <f>54187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387" sId="1">
    <oc r="G228">
      <f>10159.152+12754.7</f>
    </oc>
    <nc r="G228">
      <f>10159.152+12776.8</f>
    </nc>
  </rcc>
  <rcc rId="2388" sId="1">
    <oc r="H228">
      <f>10159.152+12754.7</f>
    </oc>
    <nc r="H228">
      <f>10159.152+12776.8</f>
    </nc>
  </rcc>
  <rcc rId="2389" sId="1">
    <oc r="G229">
      <f>32170.648+20925.5</f>
    </oc>
    <nc r="G229">
      <f>32170.648+27897.8+957.5</f>
    </nc>
  </rcc>
  <rcc rId="2390" sId="1">
    <oc r="H229">
      <f>32170.648+20925.5</f>
    </oc>
    <nc r="H229">
      <f>32170.648+27897.8+957.5</f>
    </nc>
  </rcc>
  <rcc rId="2391" sId="1" numFmtId="4">
    <oc r="G259">
      <v>611.6</v>
    </oc>
    <nc r="G259">
      <v>815.4</v>
    </nc>
  </rcc>
  <rcc rId="2392" sId="1" numFmtId="4">
    <oc r="H259">
      <v>611.6</v>
    </oc>
    <nc r="H259">
      <v>815.4</v>
    </nc>
  </rcc>
  <rcc rId="2393" sId="1" numFmtId="4">
    <oc r="G260">
      <v>218.7</v>
    </oc>
    <nc r="G260">
      <v>291.60000000000002</v>
    </nc>
  </rcc>
  <rcc rId="2394" sId="1" numFmtId="4">
    <oc r="H260">
      <v>218.7</v>
    </oc>
    <nc r="H260">
      <v>291.60000000000002</v>
    </nc>
  </rcc>
  <rcc rId="2395" sId="1" numFmtId="4">
    <oc r="G262">
      <v>20822.2</v>
    </oc>
    <nc r="G262">
      <v>7871.4</v>
    </nc>
  </rcc>
  <rcc rId="2396" sId="1" numFmtId="4">
    <oc r="H262">
      <v>20822.2</v>
    </oc>
    <nc r="H262">
      <v>7871.4</v>
    </nc>
  </rcc>
  <rcc rId="2397" sId="1" numFmtId="4">
    <oc r="G263">
      <v>6288.4</v>
    </oc>
    <nc r="G263">
      <v>2377.1999999999998</v>
    </nc>
  </rcc>
  <rcc rId="2398" sId="1" numFmtId="4">
    <oc r="H263">
      <v>6288.4</v>
    </oc>
    <nc r="H263">
      <v>2377.1999999999998</v>
    </nc>
  </rcc>
  <rcc rId="2399" sId="1" numFmtId="4">
    <oc r="G264">
      <v>8.3000000000000007</v>
    </oc>
    <nc r="G264">
      <v>13.8</v>
    </nc>
  </rcc>
  <rcc rId="2400" sId="1" numFmtId="4">
    <oc r="H264">
      <v>8.3000000000000007</v>
    </oc>
    <nc r="H264">
      <v>13.8</v>
    </nc>
  </rcc>
  <rcc rId="2401" sId="1" numFmtId="4">
    <oc r="G265">
      <v>505.2</v>
    </oc>
    <nc r="G265">
      <v>842</v>
    </nc>
  </rcc>
  <rcc rId="2402" sId="1" numFmtId="4">
    <oc r="H265">
      <v>505.2</v>
    </oc>
    <nc r="H265">
      <v>842</v>
    </nc>
  </rcc>
  <rcc rId="2403" sId="1" numFmtId="4">
    <oc r="G287">
      <v>4920.6000000000004</v>
    </oc>
    <nc r="G287">
      <v>6560.8</v>
    </nc>
  </rcc>
  <rcc rId="2404" sId="1" numFmtId="4">
    <oc r="H287">
      <v>4920.6000000000004</v>
    </oc>
    <nc r="H287">
      <v>6560.8</v>
    </nc>
  </rcc>
  <rcc rId="2405" sId="1" numFmtId="4">
    <oc r="G288">
      <v>1486</v>
    </oc>
    <nc r="G288">
      <v>1981.4</v>
    </nc>
  </rcc>
  <rcc rId="2406" sId="1" numFmtId="4">
    <oc r="H288">
      <v>1486</v>
    </oc>
    <nc r="H288">
      <v>1981.4</v>
    </nc>
  </rcc>
  <rcc rId="2407" sId="1" numFmtId="4">
    <oc r="G305">
      <v>4289.7</v>
    </oc>
    <nc r="G305">
      <v>5719.6</v>
    </nc>
  </rcc>
  <rcc rId="2408" sId="1" numFmtId="4">
    <oc r="H305">
      <v>4289.7</v>
    </oc>
    <nc r="H305">
      <v>5719.6</v>
    </nc>
  </rcc>
  <rcc rId="2409" sId="1" numFmtId="4">
    <oc r="G306">
      <v>1295.5</v>
    </oc>
    <nc r="G306">
      <v>1727.3</v>
    </nc>
  </rcc>
  <rcc rId="2410" sId="1" numFmtId="4">
    <oc r="H306">
      <v>1295.5</v>
    </oc>
    <nc r="H306">
      <v>1727.3</v>
    </nc>
  </rcc>
  <rcc rId="2411" sId="1">
    <oc r="G446">
      <f>1668.8+34.1</f>
    </oc>
    <nc r="G446">
      <f>1668.7+34.1</f>
    </nc>
  </rcc>
  <rcc rId="2412" sId="1" numFmtId="4">
    <oc r="G463">
      <v>1379.3</v>
    </oc>
    <nc r="G463">
      <v>1839</v>
    </nc>
  </rcc>
  <rcc rId="2413" sId="1" numFmtId="4">
    <oc r="H463">
      <v>1379.3</v>
    </oc>
    <nc r="H463">
      <v>1839</v>
    </nc>
  </rcc>
  <rcc rId="2414" sId="1" numFmtId="4">
    <oc r="G464">
      <v>416.5</v>
    </oc>
    <nc r="G464">
      <v>555.4</v>
    </nc>
  </rcc>
  <rcc rId="2415" sId="1" numFmtId="4">
    <oc r="H464">
      <v>416.5</v>
    </oc>
    <nc r="H464">
      <v>555.4</v>
    </nc>
  </rcc>
</revisions>
</file>

<file path=xl/revisions/revisionLog1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16" sId="1" ref="A268:XFD268" action="insertRow">
    <undo index="65535" exp="area" ref3D="1" dr="$A$439:$XFD$439" dn="Z_E9E577B3_C457_4984_949A_B5AD6CE2E229_.wvu.Rows" sId="1"/>
    <undo index="65535" exp="area" ref3D="1" dr="$A$376:$XFD$376" dn="Z_E9E577B3_C457_4984_949A_B5AD6CE2E229_.wvu.Rows" sId="1"/>
    <undo index="65535" exp="area" ref3D="1" dr="$A$357:$XFD$362" dn="Z_E9E577B3_C457_4984_949A_B5AD6CE2E229_.wvu.Rows" sId="1"/>
  </rrc>
  <rrc rId="2417" sId="1" ref="A268:XFD268" action="insertRow">
    <undo index="65535" exp="area" ref3D="1" dr="$A$440:$XFD$440" dn="Z_E9E577B3_C457_4984_949A_B5AD6CE2E229_.wvu.Rows" sId="1"/>
    <undo index="65535" exp="area" ref3D="1" dr="$A$377:$XFD$377" dn="Z_E9E577B3_C457_4984_949A_B5AD6CE2E229_.wvu.Rows" sId="1"/>
    <undo index="65535" exp="area" ref3D="1" dr="$A$358:$XFD$363" dn="Z_E9E577B3_C457_4984_949A_B5AD6CE2E229_.wvu.Rows" sId="1"/>
  </rrc>
  <rrc rId="2418" sId="1" ref="A269:XFD269" action="insertRow">
    <undo index="65535" exp="area" ref3D="1" dr="$A$441:$XFD$441" dn="Z_E9E577B3_C457_4984_949A_B5AD6CE2E229_.wvu.Rows" sId="1"/>
    <undo index="65535" exp="area" ref3D="1" dr="$A$378:$XFD$378" dn="Z_E9E577B3_C457_4984_949A_B5AD6CE2E229_.wvu.Rows" sId="1"/>
    <undo index="65535" exp="area" ref3D="1" dr="$A$359:$XFD$364" dn="Z_E9E577B3_C457_4984_949A_B5AD6CE2E229_.wvu.Rows" sId="1"/>
  </rrc>
  <rcc rId="2419" sId="1" odxf="1" dxf="1">
    <nc r="A268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  <border outline="0">
        <left/>
      </border>
    </odxf>
    <ndxf>
      <font>
        <i/>
        <color indexed="8"/>
        <name val="Times New Roman"/>
        <family val="1"/>
      </font>
      <fill>
        <patternFill patternType="none"/>
      </fill>
      <alignment horizontal="general"/>
      <border outline="0">
        <left style="thin">
          <color indexed="64"/>
        </left>
      </border>
    </ndxf>
  </rcc>
  <rcc rId="2420" sId="1" odxf="1" dxf="1">
    <nc r="A269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2421" sId="1" odxf="1" dxf="1">
    <nc r="A270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border outline="0">
        <left/>
      </border>
    </odxf>
    <ndxf>
      <border outline="0">
        <left style="thin">
          <color indexed="64"/>
        </left>
      </border>
    </ndxf>
  </rcc>
  <rcc rId="2422" sId="1" odxf="1" dxf="1">
    <nc r="C26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23" sId="1" odxf="1" dxf="1">
    <nc r="D268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24" sId="1" odxf="1" dxf="1">
    <nc r="E268" t="inlineStr">
      <is>
        <t>10501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68" start="0" length="0">
    <dxf>
      <font>
        <i/>
        <name val="Times New Roman"/>
        <family val="1"/>
      </font>
    </dxf>
  </rfmt>
  <rcc rId="2425" sId="1" odxf="1" dxf="1">
    <nc r="G268">
      <f>G269+G270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2426" sId="1" odxf="1" dxf="1">
    <nc r="H268">
      <f>H269+H270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2427" sId="1">
    <nc r="C269" t="inlineStr">
      <is>
        <t>07</t>
      </is>
    </nc>
  </rcc>
  <rcc rId="2428" sId="1">
    <nc r="D269" t="inlineStr">
      <is>
        <t>09</t>
      </is>
    </nc>
  </rcc>
  <rcc rId="2429" sId="1">
    <nc r="E269" t="inlineStr">
      <is>
        <t>10501  S2160</t>
      </is>
    </nc>
  </rcc>
  <rcc rId="2430" sId="1">
    <nc r="F269" t="inlineStr">
      <is>
        <t>111</t>
      </is>
    </nc>
  </rcc>
  <rcc rId="2431" sId="1" odxf="1" dxf="1">
    <nc r="G269">
      <f>21490.9+429.9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432" sId="1" odxf="1" dxf="1">
    <nc r="H269">
      <f>21490.9+429.9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433" sId="1">
    <nc r="C270" t="inlineStr">
      <is>
        <t>07</t>
      </is>
    </nc>
  </rcc>
  <rcc rId="2434" sId="1">
    <nc r="D270" t="inlineStr">
      <is>
        <t>09</t>
      </is>
    </nc>
  </rcc>
  <rcc rId="2435" sId="1">
    <nc r="E270" t="inlineStr">
      <is>
        <t>10501 S2160</t>
      </is>
    </nc>
  </rcc>
  <rcc rId="2436" sId="1">
    <nc r="F270" t="inlineStr">
      <is>
        <t>119</t>
      </is>
    </nc>
  </rcc>
  <rcc rId="2437" sId="1" odxf="1" dxf="1">
    <nc r="G270">
      <f>6490.3+129.8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438" sId="1" odxf="1" dxf="1">
    <nc r="H270">
      <f>6490.3+129.8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439" sId="1" odxf="1" dxf="1">
    <nc r="B268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40" sId="1">
    <nc r="B269" t="inlineStr">
      <is>
        <t>969</t>
      </is>
    </nc>
  </rcc>
  <rcc rId="2441" sId="1" odxf="1" dxf="1">
    <nc r="B270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B270" start="0" length="2147483647">
    <dxf>
      <font>
        <i val="0"/>
      </font>
    </dxf>
  </rfmt>
  <rcc rId="2442" sId="1">
    <oc r="G255">
      <f>G258+G261+G256</f>
    </oc>
    <nc r="G255">
      <f>G258+G261+G256+G268</f>
    </nc>
  </rcc>
  <rcc rId="2443" sId="1">
    <oc r="H255">
      <f>H258+H261+H256</f>
    </oc>
    <nc r="H255">
      <f>H258+H261+H256+H268</f>
    </nc>
  </rcc>
</revisions>
</file>

<file path=xl/revisions/revisionLog1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44" sId="1">
    <oc r="H469">
      <f>H18+H29+H178+H283+H301+H330+H390+H443+H468</f>
    </oc>
    <nc r="H469">
      <f>H18+H29+H178+H283+H301+H330+H390+H443+H468</f>
    </nc>
  </rcc>
  <rcc rId="2445" sId="1" odxf="1" dxf="1">
    <nc r="J461">
      <f>H392+H332+H179</f>
    </nc>
    <odxf>
      <numFmt numFmtId="0" formatCode="General"/>
    </odxf>
    <ndxf>
      <numFmt numFmtId="165" formatCode="0.00000"/>
    </ndxf>
  </rcc>
  <rcc rId="2446" sId="1" numFmtId="4">
    <oc r="H337">
      <v>61513</v>
    </oc>
    <nc r="H337">
      <v>16513</v>
    </nc>
  </rcc>
</revisions>
</file>

<file path=xl/revisions/revisionLog1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47" sId="1" ref="A330:XFD335" action="insertRow">
    <undo index="65535" exp="area" ref3D="1" dr="$A$442:$XFD$442" dn="Z_E9E577B3_C457_4984_949A_B5AD6CE2E229_.wvu.Rows" sId="1"/>
    <undo index="65535" exp="area" ref3D="1" dr="$A$379:$XFD$379" dn="Z_E9E577B3_C457_4984_949A_B5AD6CE2E229_.wvu.Rows" sId="1"/>
    <undo index="65535" exp="area" ref3D="1" dr="$A$360:$XFD$365" dn="Z_E9E577B3_C457_4984_949A_B5AD6CE2E229_.wvu.Rows" sId="1"/>
  </rrc>
  <rfmt sheetId="1" sqref="A330" start="0" length="0">
    <dxf>
      <font>
        <b/>
        <color indexed="8"/>
        <name val="Times New Roman"/>
        <family val="1"/>
      </font>
      <fill>
        <patternFill>
          <bgColor indexed="41"/>
        </patternFill>
      </fill>
    </dxf>
  </rfmt>
  <rcc rId="2448" sId="1" odxf="1" dxf="1" numFmtId="30">
    <nc r="B330">
      <v>971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C33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33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33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33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2449" sId="1" odxf="1" dxf="1">
    <nc r="G330">
      <f>G331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2450" sId="1" odxf="1" dxf="1">
    <nc r="H330">
      <f>H331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fmt sheetId="1" sqref="A331" start="0" length="0">
    <dxf>
      <font>
        <b/>
        <color indexed="8"/>
        <name val="Times New Roman"/>
        <family val="1"/>
      </font>
      <fill>
        <patternFill patternType="none"/>
      </fill>
      <alignment horizontal="general" vertical="top"/>
    </dxf>
  </rfmt>
  <rcc rId="2451" sId="1" odxf="1" dxf="1">
    <nc r="B331" t="inlineStr">
      <is>
        <t>971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331" start="0" length="0">
    <dxf>
      <font>
        <b/>
        <name val="Times New Roman"/>
        <family val="1"/>
      </font>
    </dxf>
  </rfmt>
  <rfmt sheetId="1" sqref="D331" start="0" length="0">
    <dxf>
      <font>
        <b/>
        <name val="Times New Roman"/>
        <family val="1"/>
      </font>
    </dxf>
  </rfmt>
  <rfmt sheetId="1" sqref="E331" start="0" length="0">
    <dxf>
      <font>
        <b/>
        <name val="Times New Roman"/>
        <family val="1"/>
      </font>
    </dxf>
  </rfmt>
  <rfmt sheetId="1" sqref="F331" start="0" length="0">
    <dxf>
      <font>
        <b/>
        <name val="Times New Roman"/>
        <family val="1"/>
      </font>
    </dxf>
  </rfmt>
  <rcc rId="2452" sId="1" odxf="1" dxf="1">
    <nc r="G331">
      <f>G332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2453" sId="1" odxf="1" dxf="1">
    <nc r="H331">
      <f>H332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A332" start="0" length="0">
    <dxf>
      <font>
        <b/>
        <color indexed="8"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dxf>
  </rfmt>
  <rcc rId="2454" sId="1" odxf="1" dxf="1">
    <nc r="B332" t="inlineStr">
      <is>
        <t>971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332" start="0" length="0">
    <dxf>
      <font>
        <b/>
        <name val="Times New Roman"/>
        <family val="1"/>
      </font>
    </dxf>
  </rfmt>
  <rfmt sheetId="1" sqref="D332" start="0" length="0">
    <dxf>
      <font>
        <b/>
        <name val="Times New Roman"/>
        <family val="1"/>
      </font>
    </dxf>
  </rfmt>
  <rfmt sheetId="1" sqref="E332" start="0" length="0">
    <dxf>
      <font>
        <b/>
        <name val="Times New Roman"/>
        <family val="1"/>
      </font>
    </dxf>
  </rfmt>
  <rfmt sheetId="1" sqref="F332" start="0" length="0">
    <dxf>
      <font>
        <b/>
        <name val="Times New Roman"/>
        <family val="1"/>
      </font>
    </dxf>
  </rfmt>
  <rcc rId="2455" sId="1" odxf="1" dxf="1">
    <nc r="G332">
      <f>G333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2456" sId="1" odxf="1" dxf="1">
    <nc r="H332">
      <f>H333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A333" start="0" length="0">
    <dxf>
      <font>
        <i/>
        <color indexed="8"/>
        <name val="Times New Roman"/>
        <family val="1"/>
      </font>
      <fill>
        <patternFill patternType="none"/>
      </fill>
    </dxf>
  </rfmt>
  <rcc rId="2457" sId="1" odxf="1" dxf="1">
    <nc r="B333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333" start="0" length="0">
    <dxf>
      <font>
        <i/>
        <name val="Times New Roman"/>
        <family val="1"/>
      </font>
    </dxf>
  </rfmt>
  <rfmt sheetId="1" sqref="D333" start="0" length="0">
    <dxf>
      <font>
        <i/>
        <name val="Times New Roman"/>
        <family val="1"/>
      </font>
    </dxf>
  </rfmt>
  <rfmt sheetId="1" sqref="E333" start="0" length="0">
    <dxf>
      <font>
        <i/>
        <name val="Times New Roman"/>
        <family val="1"/>
      </font>
    </dxf>
  </rfmt>
  <rfmt sheetId="1" sqref="F333" start="0" length="0">
    <dxf>
      <font>
        <i/>
        <name val="Times New Roman"/>
        <family val="1"/>
      </font>
    </dxf>
  </rfmt>
  <rfmt sheetId="1" sqref="G33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33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A334" start="0" length="0">
    <dxf>
      <font>
        <i/>
        <color indexed="8"/>
        <name val="Times New Roman"/>
        <family val="1"/>
      </font>
    </dxf>
  </rfmt>
  <rcc rId="2458" sId="1" odxf="1" dxf="1">
    <nc r="B334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334" start="0" length="0">
    <dxf>
      <font>
        <i/>
        <name val="Times New Roman"/>
        <family val="1"/>
      </font>
    </dxf>
  </rfmt>
  <rfmt sheetId="1" sqref="D334" start="0" length="0">
    <dxf>
      <font>
        <i/>
        <name val="Times New Roman"/>
        <family val="1"/>
      </font>
    </dxf>
  </rfmt>
  <rfmt sheetId="1" sqref="E334" start="0" length="0">
    <dxf>
      <font>
        <i/>
        <name val="Times New Roman"/>
        <family val="1"/>
      </font>
    </dxf>
  </rfmt>
  <rfmt sheetId="1" sqref="F334" start="0" length="0">
    <dxf>
      <font>
        <i/>
        <name val="Times New Roman"/>
        <family val="1"/>
      </font>
    </dxf>
  </rfmt>
  <rfmt sheetId="1" sqref="G33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33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2459" sId="1">
    <nc r="B335" t="inlineStr">
      <is>
        <t>971</t>
      </is>
    </nc>
  </rcc>
  <rfmt sheetId="1" sqref="F335" start="0" length="0">
    <dxf>
      <fill>
        <patternFill patternType="solid">
          <bgColor theme="0"/>
        </patternFill>
      </fill>
    </dxf>
  </rfmt>
  <rrc rId="2460" sId="1" ref="A330:XFD330" action="insertRow">
    <undo index="65535" exp="area" ref3D="1" dr="$A$448:$XFD$448" dn="Z_E9E577B3_C457_4984_949A_B5AD6CE2E229_.wvu.Rows" sId="1"/>
    <undo index="65535" exp="area" ref3D="1" dr="$A$385:$XFD$385" dn="Z_E9E577B3_C457_4984_949A_B5AD6CE2E229_.wvu.Rows" sId="1"/>
    <undo index="65535" exp="area" ref3D="1" dr="$A$366:$XFD$371" dn="Z_E9E577B3_C457_4984_949A_B5AD6CE2E229_.wvu.Rows" sId="1"/>
  </rrc>
  <rfmt sheetId="1" sqref="A330" start="0" length="0">
    <dxf>
      <font>
        <b/>
        <color indexed="8"/>
        <name val="Times New Roman"/>
        <family val="1"/>
      </font>
      <fill>
        <patternFill>
          <bgColor indexed="15"/>
        </patternFill>
      </fill>
    </dxf>
  </rfmt>
  <rcc rId="2461" sId="1" odxf="1" dxf="1" numFmtId="30">
    <nc r="B330">
      <v>971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C33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D33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33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33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G330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H330" start="0" length="0">
    <dxf>
      <font>
        <b/>
        <name val="Times New Roman"/>
        <family val="1"/>
      </font>
      <fill>
        <patternFill>
          <bgColor indexed="15"/>
        </patternFill>
      </fill>
    </dxf>
  </rfmt>
  <rcc rId="2462" sId="1">
    <nc r="C330" t="inlineStr">
      <is>
        <t>11</t>
      </is>
    </nc>
  </rcc>
  <rcc rId="2463" sId="1">
    <nc r="A331" t="inlineStr">
      <is>
        <t>Другие вопросы в области физической культуры и спорта</t>
      </is>
    </nc>
  </rcc>
  <rcc rId="2464" sId="1" odxf="1" dxf="1">
    <nc r="A332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nc>
    <ndxf>
      <alignment horizontal="left" vertical="center"/>
    </ndxf>
  </rcc>
  <rcc rId="2465" sId="1" odxf="1" dxf="1">
    <nc r="A333" t="inlineStr">
      <is>
        <t>Подпрограмма «Другие вопросы в области физической культуры и спорта»</t>
      </is>
    </nc>
    <ndxf>
      <font>
        <i/>
        <name val="Times New Roman"/>
        <family val="1"/>
      </font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66" sId="1" odxf="1" dxf="1">
    <nc r="A334" t="inlineStr">
      <is>
        <t>Основное мероприятие "Расходы, связанные с выполнением деятельности учреждений физической культуры и спорта"</t>
      </is>
    </nc>
    <ndxf>
      <alignment horizontal="general"/>
    </ndxf>
  </rcc>
  <rcc rId="2467" sId="1" odxf="1" dxf="1">
    <nc r="A335" t="inlineStr">
      <is>
        <t>Обеспечение комплексного развития сельских территорий</t>
      </is>
    </nc>
    <ndxf>
      <fill>
        <patternFill patternType="none"/>
      </fill>
    </ndxf>
  </rcc>
  <rcc rId="2468" sId="1" odxf="1" dxf="1">
    <nc r="A336" t="inlineStr">
      <is>
        <t>Бюджетные инвестиции в объекты капитального строительства государственной (муниципальной) собственности</t>
      </is>
    </nc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2469" sId="1">
    <nc r="C331" t="inlineStr">
      <is>
        <t>11</t>
      </is>
    </nc>
  </rcc>
  <rcc rId="2470" sId="1">
    <nc r="D331" t="inlineStr">
      <is>
        <t>05</t>
      </is>
    </nc>
  </rcc>
  <rcc rId="2471" sId="1">
    <nc r="C332" t="inlineStr">
      <is>
        <t>11</t>
      </is>
    </nc>
  </rcc>
  <rcc rId="2472" sId="1">
    <nc r="D332" t="inlineStr">
      <is>
        <t>05</t>
      </is>
    </nc>
  </rcc>
  <rcc rId="2473" sId="1" odxf="1" dxf="1">
    <nc r="C333" t="inlineStr">
      <is>
        <t>11</t>
      </is>
    </nc>
    <ndxf>
      <font>
        <i/>
        <name val="Times New Roman"/>
        <family val="1"/>
      </font>
    </ndxf>
  </rcc>
  <rcc rId="2474" sId="1" odxf="1" dxf="1">
    <nc r="D333" t="inlineStr">
      <is>
        <t>05</t>
      </is>
    </nc>
    <ndxf>
      <font>
        <i/>
        <name val="Times New Roman"/>
        <family val="1"/>
      </font>
    </ndxf>
  </rcc>
  <rcc rId="2475" sId="1" odxf="1" dxf="1">
    <nc r="E333" t="inlineStr">
      <is>
        <t>09400 00000</t>
      </is>
    </nc>
    <ndxf>
      <font>
        <i/>
        <name val="Times New Roman"/>
        <family val="1"/>
      </font>
    </ndxf>
  </rcc>
  <rfmt sheetId="1" sqref="F333" start="0" length="0">
    <dxf>
      <font>
        <i/>
        <name val="Times New Roman"/>
        <family val="1"/>
      </font>
    </dxf>
  </rfmt>
  <rcc rId="2476" sId="1">
    <nc r="C334" t="inlineStr">
      <is>
        <t>11</t>
      </is>
    </nc>
  </rcc>
  <rcc rId="2477" sId="1">
    <nc r="D334" t="inlineStr">
      <is>
        <t>05</t>
      </is>
    </nc>
  </rcc>
  <rcc rId="2478" sId="1">
    <nc r="E334" t="inlineStr">
      <is>
        <t>09401 00000</t>
      </is>
    </nc>
  </rcc>
  <rcc rId="2479" sId="1">
    <nc r="C335" t="inlineStr">
      <is>
        <t>11</t>
      </is>
    </nc>
  </rcc>
  <rcc rId="2480" sId="1">
    <nc r="D335" t="inlineStr">
      <is>
        <t>05</t>
      </is>
    </nc>
  </rcc>
  <rcc rId="2481" sId="1">
    <nc r="E335" t="inlineStr">
      <is>
        <t>09401 L5760</t>
      </is>
    </nc>
  </rcc>
  <rcc rId="2482" sId="1">
    <nc r="C336" t="inlineStr">
      <is>
        <t>11</t>
      </is>
    </nc>
  </rcc>
  <rcc rId="2483" sId="1">
    <nc r="D336" t="inlineStr">
      <is>
        <t>05</t>
      </is>
    </nc>
  </rcc>
  <rcc rId="2484" sId="1">
    <nc r="E336" t="inlineStr">
      <is>
        <t>09401 L5760</t>
      </is>
    </nc>
  </rcc>
  <rcc rId="2485" sId="1" odxf="1" dxf="1">
    <nc r="F336" t="inlineStr">
      <is>
        <t>414</t>
      </is>
    </nc>
    <ndxf>
      <fill>
        <patternFill patternType="none">
          <bgColor indexed="65"/>
        </patternFill>
      </fill>
    </ndxf>
  </rcc>
  <rcc rId="2486" sId="1" odxf="1" dxf="1">
    <nc r="G335">
      <f>G336</f>
    </nc>
    <ndxf>
      <fill>
        <patternFill patternType="solid">
          <bgColor theme="0"/>
        </patternFill>
      </fill>
    </ndxf>
  </rcc>
  <rcc rId="2487" sId="1" odxf="1" dxf="1">
    <nc r="H335">
      <f>H336</f>
    </nc>
    <ndxf>
      <fill>
        <patternFill patternType="solid">
          <bgColor theme="0"/>
        </patternFill>
      </fill>
    </ndxf>
  </rcc>
  <rcc rId="2488" sId="1" numFmtId="4">
    <nc r="G336">
      <f>162708.4+7103.8+853.3</f>
    </nc>
  </rcc>
  <rcc rId="2489" sId="1" numFmtId="4">
    <nc r="H336">
      <v>0</v>
    </nc>
  </rcc>
  <rcc rId="2490" sId="1">
    <nc r="G334">
      <f>G335</f>
    </nc>
  </rcc>
  <rcc rId="2491" sId="1">
    <nc r="H334">
      <f>H335</f>
    </nc>
  </rcc>
  <rcc rId="2492" sId="1">
    <nc r="G330">
      <f>G331</f>
    </nc>
  </rcc>
  <rcc rId="2493" sId="1">
    <nc r="H330">
      <f>H331</f>
    </nc>
  </rcc>
  <rcc rId="2494" sId="1">
    <nc r="A330" t="inlineStr">
      <is>
        <t>ФИЗИЧЕСКАЯ КУЛЬТУРА И СПОРТ</t>
      </is>
    </nc>
  </rcc>
  <rcc rId="2495" sId="1">
    <oc r="G301">
      <f>G302+G316</f>
    </oc>
    <nc r="G301">
      <f>G302+G316+G330</f>
    </nc>
  </rcc>
  <rcc rId="2496" sId="1">
    <oc r="H301">
      <f>H302+H316</f>
    </oc>
    <nc r="H301">
      <f>H302+H316+H330</f>
    </nc>
  </rcc>
</revisions>
</file>

<file path=xl/revisions/revisionLog1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97" sId="1" ref="A147:XFD150" action="insertRow">
    <undo index="65535" exp="area" ref3D="1" dr="$A$449:$XFD$449" dn="Z_E9E577B3_C457_4984_949A_B5AD6CE2E229_.wvu.Rows" sId="1"/>
    <undo index="65535" exp="area" ref3D="1" dr="$A$386:$XFD$386" dn="Z_E9E577B3_C457_4984_949A_B5AD6CE2E229_.wvu.Rows" sId="1"/>
    <undo index="65535" exp="area" ref3D="1" dr="$A$367:$XFD$372" dn="Z_E9E577B3_C457_4984_949A_B5AD6CE2E229_.wvu.Rows" sId="1"/>
    <undo index="65535" exp="area" ref3D="1" dr="$A$266:$XFD$267" dn="Z_E9E577B3_C457_4984_949A_B5AD6CE2E229_.wvu.Rows" sId="1"/>
    <undo index="65535" exp="area" ref3D="1" dr="$A$214:$XFD$216" dn="Z_E9E577B3_C457_4984_949A_B5AD6CE2E229_.wvu.Rows" sId="1"/>
  </rrc>
  <rfmt sheetId="1" sqref="A147" start="0" length="0">
    <dxf>
      <fill>
        <patternFill>
          <bgColor indexed="41"/>
        </patternFill>
      </fill>
    </dxf>
  </rfmt>
  <rcc rId="2498" sId="1" odxf="1" dxf="1">
    <nc r="B147" t="inlineStr">
      <is>
        <t>968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fmt sheetId="1" sqref="C147" start="0" length="0">
    <dxf>
      <fill>
        <patternFill>
          <bgColor indexed="41"/>
        </patternFill>
      </fill>
    </dxf>
  </rfmt>
  <rfmt sheetId="1" sqref="D147" start="0" length="0">
    <dxf>
      <fill>
        <patternFill>
          <bgColor indexed="41"/>
        </patternFill>
      </fill>
    </dxf>
  </rfmt>
  <rfmt sheetId="1" sqref="E147" start="0" length="0">
    <dxf>
      <fill>
        <patternFill>
          <bgColor indexed="41"/>
        </patternFill>
      </fill>
    </dxf>
  </rfmt>
  <rfmt sheetId="1" sqref="F147" start="0" length="0">
    <dxf>
      <fill>
        <patternFill>
          <bgColor indexed="41"/>
        </patternFill>
      </fill>
    </dxf>
  </rfmt>
  <rfmt sheetId="1" sqref="G147" start="0" length="0">
    <dxf>
      <fill>
        <patternFill>
          <bgColor indexed="41"/>
        </patternFill>
      </fill>
    </dxf>
  </rfmt>
  <rfmt sheetId="1" sqref="H147" start="0" length="0">
    <dxf>
      <fill>
        <patternFill>
          <bgColor indexed="41"/>
        </patternFill>
      </fill>
    </dxf>
  </rfmt>
  <rfmt sheetId="1" sqref="I147" start="0" length="0">
    <dxf>
      <font>
        <i val="0"/>
        <name val="Times New Roman CYR"/>
        <family val="1"/>
      </font>
    </dxf>
  </rfmt>
  <rfmt sheetId="1" sqref="J147" start="0" length="0">
    <dxf>
      <font>
        <i val="0"/>
        <name val="Times New Roman CYR"/>
        <family val="1"/>
      </font>
    </dxf>
  </rfmt>
  <rfmt sheetId="1" sqref="K147" start="0" length="0">
    <dxf>
      <font>
        <i val="0"/>
        <name val="Times New Roman CYR"/>
        <family val="1"/>
      </font>
    </dxf>
  </rfmt>
  <rfmt sheetId="1" sqref="L147" start="0" length="0">
    <dxf>
      <font>
        <i val="0"/>
        <name val="Times New Roman CYR"/>
        <family val="1"/>
      </font>
    </dxf>
  </rfmt>
  <rfmt sheetId="1" sqref="M147" start="0" length="0">
    <dxf>
      <font>
        <i val="0"/>
        <name val="Times New Roman CYR"/>
        <family val="1"/>
      </font>
    </dxf>
  </rfmt>
  <rfmt sheetId="1" sqref="N147" start="0" length="0">
    <dxf>
      <font>
        <i val="0"/>
        <name val="Times New Roman CYR"/>
        <family val="1"/>
      </font>
    </dxf>
  </rfmt>
  <rfmt sheetId="1" sqref="O147" start="0" length="0">
    <dxf>
      <font>
        <i val="0"/>
        <name val="Times New Roman CYR"/>
        <family val="1"/>
      </font>
    </dxf>
  </rfmt>
  <rfmt sheetId="1" sqref="P147" start="0" length="0">
    <dxf>
      <font>
        <i val="0"/>
        <name val="Times New Roman CYR"/>
        <family val="1"/>
      </font>
    </dxf>
  </rfmt>
  <rfmt sheetId="1" sqref="Q147" start="0" length="0">
    <dxf>
      <font>
        <i val="0"/>
        <name val="Times New Roman CYR"/>
        <family val="1"/>
      </font>
    </dxf>
  </rfmt>
  <rfmt sheetId="1" sqref="A147:XFD147" start="0" length="0">
    <dxf>
      <font>
        <i val="0"/>
        <name val="Times New Roman CYR"/>
        <family val="1"/>
      </font>
    </dxf>
  </rfmt>
  <rfmt sheetId="1" sqref="A148" start="0" length="0">
    <dxf>
      <fill>
        <patternFill patternType="none">
          <bgColor indexed="65"/>
        </patternFill>
      </fill>
      <alignment vertical="top"/>
    </dxf>
  </rfmt>
  <rcc rId="2499" sId="1" odxf="1" dxf="1">
    <nc r="B148" t="inlineStr">
      <is>
        <t>968</t>
      </is>
    </nc>
    <odxf>
      <font>
        <i val="0"/>
        <name val="Times New Roman"/>
        <family val="1"/>
      </font>
      <fill>
        <patternFill patternType="solid">
          <bgColor indexed="15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C148" start="0" length="0">
    <dxf>
      <fill>
        <patternFill patternType="none">
          <bgColor indexed="65"/>
        </patternFill>
      </fill>
    </dxf>
  </rfmt>
  <rfmt sheetId="1" sqref="D148" start="0" length="0">
    <dxf>
      <fill>
        <patternFill patternType="none">
          <bgColor indexed="65"/>
        </patternFill>
      </fill>
    </dxf>
  </rfmt>
  <rfmt sheetId="1" sqref="E148" start="0" length="0">
    <dxf>
      <fill>
        <patternFill patternType="none">
          <bgColor indexed="65"/>
        </patternFill>
      </fill>
    </dxf>
  </rfmt>
  <rfmt sheetId="1" sqref="F148" start="0" length="0">
    <dxf>
      <fill>
        <patternFill patternType="none">
          <bgColor indexed="65"/>
        </patternFill>
      </fill>
    </dxf>
  </rfmt>
  <rfmt sheetId="1" sqref="G148" start="0" length="0">
    <dxf>
      <fill>
        <patternFill patternType="none">
          <bgColor indexed="65"/>
        </patternFill>
      </fill>
    </dxf>
  </rfmt>
  <rfmt sheetId="1" sqref="H148" start="0" length="0">
    <dxf>
      <fill>
        <patternFill patternType="none">
          <bgColor indexed="65"/>
        </patternFill>
      </fill>
    </dxf>
  </rfmt>
  <rfmt sheetId="1" sqref="I148" start="0" length="0">
    <dxf>
      <font>
        <i val="0"/>
        <name val="Times New Roman CYR"/>
        <family val="1"/>
      </font>
    </dxf>
  </rfmt>
  <rfmt sheetId="1" sqref="J148" start="0" length="0">
    <dxf>
      <font>
        <i val="0"/>
        <name val="Times New Roman CYR"/>
        <family val="1"/>
      </font>
    </dxf>
  </rfmt>
  <rfmt sheetId="1" sqref="K148" start="0" length="0">
    <dxf>
      <font>
        <i val="0"/>
        <name val="Times New Roman CYR"/>
        <family val="1"/>
      </font>
    </dxf>
  </rfmt>
  <rfmt sheetId="1" sqref="L148" start="0" length="0">
    <dxf>
      <font>
        <i val="0"/>
        <name val="Times New Roman CYR"/>
        <family val="1"/>
      </font>
    </dxf>
  </rfmt>
  <rfmt sheetId="1" sqref="M148" start="0" length="0">
    <dxf>
      <font>
        <i val="0"/>
        <name val="Times New Roman CYR"/>
        <family val="1"/>
      </font>
    </dxf>
  </rfmt>
  <rfmt sheetId="1" sqref="N148" start="0" length="0">
    <dxf>
      <font>
        <i val="0"/>
        <name val="Times New Roman CYR"/>
        <family val="1"/>
      </font>
    </dxf>
  </rfmt>
  <rfmt sheetId="1" sqref="O148" start="0" length="0">
    <dxf>
      <font>
        <i val="0"/>
        <name val="Times New Roman CYR"/>
        <family val="1"/>
      </font>
    </dxf>
  </rfmt>
  <rfmt sheetId="1" sqref="P148" start="0" length="0">
    <dxf>
      <font>
        <i val="0"/>
        <name val="Times New Roman CYR"/>
        <family val="1"/>
      </font>
    </dxf>
  </rfmt>
  <rfmt sheetId="1" sqref="Q148" start="0" length="0">
    <dxf>
      <font>
        <i val="0"/>
        <name val="Times New Roman CYR"/>
        <family val="1"/>
      </font>
    </dxf>
  </rfmt>
  <rfmt sheetId="1" sqref="A148:XFD148" start="0" length="0">
    <dxf>
      <font>
        <i val="0"/>
        <name val="Times New Roman CYR"/>
        <family val="1"/>
      </font>
    </dxf>
  </rfmt>
  <rfmt sheetId="1" sqref="A14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dxf>
  </rfmt>
  <rcc rId="2500" sId="1" odxf="1" dxf="1" numFmtId="30">
    <nc r="B149">
      <v>968</v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C14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14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14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14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149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H14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I149" start="0" length="0">
    <dxf>
      <font>
        <i val="0"/>
        <name val="Times New Roman CYR"/>
        <family val="1"/>
      </font>
    </dxf>
  </rfmt>
  <rfmt sheetId="1" sqref="J149" start="0" length="0">
    <dxf>
      <font>
        <i val="0"/>
        <name val="Times New Roman CYR"/>
        <family val="1"/>
      </font>
    </dxf>
  </rfmt>
  <rfmt sheetId="1" sqref="K149" start="0" length="0">
    <dxf>
      <font>
        <i val="0"/>
        <name val="Times New Roman CYR"/>
        <family val="1"/>
      </font>
    </dxf>
  </rfmt>
  <rfmt sheetId="1" sqref="L149" start="0" length="0">
    <dxf>
      <font>
        <i val="0"/>
        <name val="Times New Roman CYR"/>
        <family val="1"/>
      </font>
    </dxf>
  </rfmt>
  <rfmt sheetId="1" sqref="M149" start="0" length="0">
    <dxf>
      <font>
        <i val="0"/>
        <name val="Times New Roman CYR"/>
        <family val="1"/>
      </font>
    </dxf>
  </rfmt>
  <rfmt sheetId="1" sqref="N149" start="0" length="0">
    <dxf>
      <font>
        <i val="0"/>
        <name val="Times New Roman CYR"/>
        <family val="1"/>
      </font>
    </dxf>
  </rfmt>
  <rfmt sheetId="1" sqref="O149" start="0" length="0">
    <dxf>
      <font>
        <i val="0"/>
        <name val="Times New Roman CYR"/>
        <family val="1"/>
      </font>
    </dxf>
  </rfmt>
  <rfmt sheetId="1" sqref="P149" start="0" length="0">
    <dxf>
      <font>
        <i val="0"/>
        <name val="Times New Roman CYR"/>
        <family val="1"/>
      </font>
    </dxf>
  </rfmt>
  <rfmt sheetId="1" sqref="Q149" start="0" length="0">
    <dxf>
      <font>
        <i val="0"/>
        <name val="Times New Roman CYR"/>
        <family val="1"/>
      </font>
    </dxf>
  </rfmt>
  <rfmt sheetId="1" sqref="A149:XFD149" start="0" length="0">
    <dxf>
      <font>
        <i val="0"/>
        <name val="Times New Roman CYR"/>
        <family val="1"/>
      </font>
    </dxf>
  </rfmt>
  <rfmt sheetId="1" sqref="A150" start="0" length="0">
    <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dxf>
  </rfmt>
  <rcc rId="2501" sId="1" odxf="1" dxf="1" numFmtId="30">
    <nc r="B150">
      <v>968</v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C150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D150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E150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150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G150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H150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I150" start="0" length="0">
    <dxf>
      <font>
        <i val="0"/>
        <name val="Times New Roman CYR"/>
        <family val="1"/>
      </font>
    </dxf>
  </rfmt>
  <rfmt sheetId="1" sqref="J150" start="0" length="0">
    <dxf>
      <font>
        <i val="0"/>
        <name val="Times New Roman CYR"/>
        <family val="1"/>
      </font>
    </dxf>
  </rfmt>
  <rfmt sheetId="1" sqref="K150" start="0" length="0">
    <dxf>
      <font>
        <i val="0"/>
        <name val="Times New Roman CYR"/>
        <family val="1"/>
      </font>
    </dxf>
  </rfmt>
  <rfmt sheetId="1" sqref="L150" start="0" length="0">
    <dxf>
      <font>
        <i val="0"/>
        <name val="Times New Roman CYR"/>
        <family val="1"/>
      </font>
    </dxf>
  </rfmt>
  <rfmt sheetId="1" sqref="M150" start="0" length="0">
    <dxf>
      <font>
        <i val="0"/>
        <name val="Times New Roman CYR"/>
        <family val="1"/>
      </font>
    </dxf>
  </rfmt>
  <rfmt sheetId="1" sqref="N150" start="0" length="0">
    <dxf>
      <font>
        <i val="0"/>
        <name val="Times New Roman CYR"/>
        <family val="1"/>
      </font>
    </dxf>
  </rfmt>
  <rfmt sheetId="1" sqref="O150" start="0" length="0">
    <dxf>
      <font>
        <i val="0"/>
        <name val="Times New Roman CYR"/>
        <family val="1"/>
      </font>
    </dxf>
  </rfmt>
  <rfmt sheetId="1" sqref="P150" start="0" length="0">
    <dxf>
      <font>
        <i val="0"/>
        <name val="Times New Roman CYR"/>
        <family val="1"/>
      </font>
    </dxf>
  </rfmt>
  <rfmt sheetId="1" sqref="Q150" start="0" length="0">
    <dxf>
      <font>
        <i val="0"/>
        <name val="Times New Roman CYR"/>
        <family val="1"/>
      </font>
    </dxf>
  </rfmt>
  <rfmt sheetId="1" sqref="A150:XFD150" start="0" length="0">
    <dxf>
      <font>
        <i val="0"/>
        <name val="Times New Roman CYR"/>
        <family val="1"/>
      </font>
    </dxf>
  </rfmt>
  <rcc rId="2502" sId="1">
    <nc r="A147" t="inlineStr">
      <is>
        <t>Коммунальное хозяйство</t>
      </is>
    </nc>
  </rcc>
  <rcc rId="2503" sId="1">
    <nc r="A148" t="inlineStr">
      <is>
        <t>Непрограммные расходы</t>
      </is>
    </nc>
  </rcc>
  <rcc rId="2504" sId="1">
    <nc r="A149" t="inlineStr">
      <is>
        <t>Обеспечение комплексного развития сельских территорий</t>
      </is>
    </nc>
  </rcc>
  <rcc rId="2505" sId="1" odxf="1" dxf="1">
    <nc r="A150" t="inlineStr">
      <is>
        <t>Иные межбюджетные трансферты</t>
      </is>
    </nc>
    <ndxf>
      <fill>
        <patternFill patternType="none"/>
      </fill>
    </ndxf>
  </rcc>
  <rcc rId="2506" sId="1">
    <nc r="C147" t="inlineStr">
      <is>
        <t>05</t>
      </is>
    </nc>
  </rcc>
  <rcc rId="2507" sId="1">
    <nc r="D147" t="inlineStr">
      <is>
        <t>02</t>
      </is>
    </nc>
  </rcc>
  <rcc rId="2508" sId="1">
    <nc r="G147">
      <f>G148</f>
    </nc>
  </rcc>
  <rcc rId="2509" sId="1">
    <nc r="H147">
      <f>H148</f>
    </nc>
  </rcc>
  <rcc rId="2510" sId="1">
    <nc r="C148" t="inlineStr">
      <is>
        <t>05</t>
      </is>
    </nc>
  </rcc>
  <rcc rId="2511" sId="1">
    <nc r="D148" t="inlineStr">
      <is>
        <t>02</t>
      </is>
    </nc>
  </rcc>
  <rcc rId="2512" sId="1">
    <nc r="E148" t="inlineStr">
      <is>
        <t>99900 00000</t>
      </is>
    </nc>
  </rcc>
  <rcc rId="2513" sId="1">
    <nc r="G148">
      <f>G149</f>
    </nc>
  </rcc>
  <rcc rId="2514" sId="1">
    <nc r="H148">
      <f>H149</f>
    </nc>
  </rcc>
  <rcc rId="2515" sId="1">
    <nc r="C149" t="inlineStr">
      <is>
        <t>05</t>
      </is>
    </nc>
  </rcc>
  <rcc rId="2516" sId="1">
    <nc r="D149" t="inlineStr">
      <is>
        <t>02</t>
      </is>
    </nc>
  </rcc>
  <rcc rId="2517" sId="1">
    <nc r="E149" t="inlineStr">
      <is>
        <t>99900 L5760</t>
      </is>
    </nc>
  </rcc>
  <rcc rId="2518" sId="1">
    <nc r="G149">
      <f>SUM(G150:G150)</f>
    </nc>
  </rcc>
  <rcc rId="2519" sId="1" odxf="1" dxf="1">
    <nc r="H149">
      <f>H150</f>
    </nc>
    <ndxf>
      <font>
        <i/>
        <name val="Times New Roman"/>
        <family val="1"/>
      </font>
    </ndxf>
  </rcc>
  <rcc rId="2520" sId="1">
    <nc r="C150" t="inlineStr">
      <is>
        <t>05</t>
      </is>
    </nc>
  </rcc>
  <rcc rId="2521" sId="1">
    <nc r="D150" t="inlineStr">
      <is>
        <t>02</t>
      </is>
    </nc>
  </rcc>
  <rcc rId="2522" sId="1">
    <nc r="E150" t="inlineStr">
      <is>
        <t>99900 L5760</t>
      </is>
    </nc>
  </rcc>
  <rcc rId="2523" sId="1">
    <nc r="F150" t="inlineStr">
      <is>
        <t>540</t>
      </is>
    </nc>
  </rcc>
  <rcc rId="2524" sId="1">
    <nc r="G150">
      <f>47072+960.8</f>
    </nc>
  </rcc>
  <rcc rId="2525" sId="1" numFmtId="4">
    <nc r="H150">
      <v>0</v>
    </nc>
  </rcc>
  <rfmt sheetId="1" sqref="B148" start="0" length="2147483647">
    <dxf>
      <font>
        <i val="0"/>
      </font>
    </dxf>
  </rfmt>
  <rcc rId="2526" sId="1">
    <oc r="G146">
      <f>G151+G156</f>
    </oc>
    <nc r="G146">
      <f>G151+G156+G147</f>
    </nc>
  </rcc>
  <rcc rId="2527" sId="1">
    <oc r="H146">
      <f>H151+H156</f>
    </oc>
    <nc r="H146">
      <f>H151+H156+H147</f>
    </nc>
  </rcc>
</revisions>
</file>

<file path=xl/revisions/revisionLog1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528" sId="1" ref="A369:XFD369" action="insertRow">
    <undo index="65535" exp="area" ref3D="1" dr="$A$453:$XFD$453" dn="Z_E9E577B3_C457_4984_949A_B5AD6CE2E229_.wvu.Rows" sId="1"/>
    <undo index="65535" exp="area" ref3D="1" dr="$A$390:$XFD$390" dn="Z_E9E577B3_C457_4984_949A_B5AD6CE2E229_.wvu.Rows" sId="1"/>
    <undo index="65535" exp="area" ref3D="1" dr="$A$371:$XFD$376" dn="Z_E9E577B3_C457_4984_949A_B5AD6CE2E229_.wvu.Rows" sId="1"/>
  </rrc>
  <rrc rId="2529" sId="1" ref="A369:XFD369" action="insertRow">
    <undo index="65535" exp="area" ref3D="1" dr="$A$454:$XFD$454" dn="Z_E9E577B3_C457_4984_949A_B5AD6CE2E229_.wvu.Rows" sId="1"/>
    <undo index="65535" exp="area" ref3D="1" dr="$A$391:$XFD$391" dn="Z_E9E577B3_C457_4984_949A_B5AD6CE2E229_.wvu.Rows" sId="1"/>
    <undo index="65535" exp="area" ref3D="1" dr="$A$372:$XFD$377" dn="Z_E9E577B3_C457_4984_949A_B5AD6CE2E229_.wvu.Rows" sId="1"/>
  </rrc>
  <rcc rId="2530" sId="1" xfDxf="1" dxf="1">
    <nc r="A369" t="inlineStr">
      <is>
        <t>На обеспечение комплексного развития сельских территорий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531" sId="1" xfDxf="1" dxf="1">
    <nc r="A370" t="inlineStr">
      <is>
        <t>Иные межбюджетные трансферты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532" sId="1">
    <nc r="B369" t="inlineStr">
      <is>
        <t>973</t>
      </is>
    </nc>
  </rcc>
  <rcc rId="2533" sId="1">
    <nc r="B370" t="inlineStr">
      <is>
        <t>973</t>
      </is>
    </nc>
  </rcc>
  <rcc rId="2534" sId="1">
    <nc r="C370" t="inlineStr">
      <is>
        <t>08</t>
      </is>
    </nc>
  </rcc>
  <rcc rId="2535" sId="1">
    <nc r="C369" t="inlineStr">
      <is>
        <t>08</t>
      </is>
    </nc>
  </rcc>
  <rcc rId="2536" sId="1">
    <nc r="D369" t="inlineStr">
      <is>
        <t>01</t>
      </is>
    </nc>
  </rcc>
  <rcc rId="2537" sId="1">
    <nc r="D370" t="inlineStr">
      <is>
        <t>01</t>
      </is>
    </nc>
  </rcc>
  <rcc rId="2538" sId="1" xfDxf="1" dxf="1">
    <nc r="E370" t="inlineStr">
      <is>
        <t>08201 L5760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539" sId="1" xfDxf="1" dxf="1">
    <nc r="E369" t="inlineStr">
      <is>
        <t>08201 L5760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540" sId="1">
    <nc r="F370" t="inlineStr">
      <is>
        <t>540</t>
      </is>
    </nc>
  </rcc>
  <rcc rId="2541" sId="1">
    <nc r="G370">
      <f>53663.7+269.7</f>
    </nc>
  </rcc>
  <rcc rId="2542" sId="1">
    <nc r="G369">
      <f>G370</f>
    </nc>
  </rcc>
  <rcc rId="2543" sId="1">
    <oc r="G366">
      <f>G367+G371</f>
    </oc>
    <nc r="G366">
      <f>G367+G371+G369</f>
    </nc>
  </rcc>
  <rfmt sheetId="1" sqref="B369:H369" start="0" length="2147483647">
    <dxf>
      <font>
        <i/>
      </font>
    </dxf>
  </rfmt>
  <rcv guid="{E50FE2FB-E2CD-42FB-A643-54AB564D1B47}" action="delete"/>
  <rdn rId="0" localSheetId="1" customView="1" name="Z_E50FE2FB_E2CD_42FB_A643_54AB564D1B47_.wvu.PrintArea" hidden="1" oldHidden="1">
    <formula>Ведом.структура!$A$1:$H$482</formula>
    <oldFormula>Ведом.структура!$A$1:$H$482</oldFormula>
  </rdn>
  <rdn rId="0" localSheetId="1" customView="1" name="Z_E50FE2FB_E2CD_42FB_A643_54AB564D1B47_.wvu.FilterData" hidden="1" oldHidden="1">
    <formula>Ведом.структура!$A$17:$Q$485</formula>
    <oldFormula>Ведом.структура!$A$17:$Q$485</oldFormula>
  </rdn>
  <rcv guid="{E50FE2FB-E2CD-42FB-A643-54AB564D1B47}" action="add"/>
</revisions>
</file>

<file path=xl/revisions/revisionLog1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46" sId="1">
    <oc r="G193">
      <f>22427.6+22560.45</f>
    </oc>
    <nc r="G193">
      <f>22427.6</f>
    </nc>
  </rcc>
  <rcc rId="2547" sId="1">
    <oc r="H193">
      <f>22427.6+22560.45</f>
    </oc>
    <nc r="H193">
      <f>22427.6</f>
    </nc>
  </rcc>
  <rcc rId="2548" sId="1" numFmtId="4">
    <oc r="G207">
      <f>54187</f>
    </oc>
    <nc r="G207">
      <v>32512.2</v>
    </nc>
  </rcc>
  <rcc rId="2549" sId="1" numFmtId="4">
    <oc r="H207">
      <f>54187</f>
    </oc>
    <nc r="H207">
      <v>32512.2</v>
    </nc>
  </rcc>
  <rcc rId="2550" sId="1" numFmtId="4">
    <oc r="G442">
      <v>32631.1</v>
    </oc>
    <nc r="G442">
      <f>32631.1-4288.1673</f>
    </nc>
  </rcc>
  <rcc rId="2551" sId="1" numFmtId="4">
    <oc r="H442">
      <v>32631.1</v>
    </oc>
    <nc r="H442">
      <f>32631.1-13957.62</f>
    </nc>
  </rcc>
</revisions>
</file>

<file path=xl/revisions/revisionLog1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52" sId="1">
    <oc r="G486">
      <f>G484-G482</f>
    </oc>
    <nc r="G486"/>
  </rcc>
  <rcc rId="2553" sId="1">
    <oc r="H486">
      <f>H484-H482</f>
    </oc>
    <nc r="H486"/>
  </rcc>
  <rcc rId="2554" sId="1" numFmtId="4">
    <oc r="G487">
      <v>15693.3</v>
    </oc>
    <nc r="G487"/>
  </rcc>
  <rcc rId="2555" sId="1" numFmtId="4">
    <oc r="H487">
      <v>15974.1</v>
    </oc>
    <nc r="H487"/>
  </rcc>
  <rcc rId="2556" sId="1">
    <oc r="G488">
      <f>G486-G487</f>
    </oc>
    <nc r="G488"/>
  </rcc>
  <rcc rId="2557" sId="1">
    <oc r="H488">
      <f>H486-H487</f>
    </oc>
    <nc r="H488"/>
  </rcc>
  <rcc rId="2558" sId="1" numFmtId="4">
    <oc r="G489">
      <v>156391.1</v>
    </oc>
    <nc r="G489"/>
  </rcc>
  <rcc rId="2559" sId="1" numFmtId="4">
    <oc r="H489">
      <v>152526.79999999999</v>
    </oc>
    <nc r="H489"/>
  </rcc>
  <rcc rId="2560" sId="1">
    <oc r="G490">
      <f>G488-G489</f>
    </oc>
    <nc r="G490"/>
  </rcc>
  <rcc rId="2561" sId="1">
    <oc r="H490">
      <f>H488-H489</f>
    </oc>
    <nc r="H490"/>
  </rcc>
  <rcc rId="2562" sId="1">
    <oc r="G492">
      <v>1145762.8500000001</v>
    </oc>
    <nc r="G492"/>
  </rcc>
  <rcc rId="2563" sId="1">
    <oc r="H492">
      <v>1183146.81</v>
    </oc>
    <nc r="H492"/>
  </rcc>
  <rcc rId="2564" sId="1">
    <oc r="G484">
      <f>946063.3+16733.39+15693.3</f>
    </oc>
    <nc r="G484">
      <f>1693308.9+199699.55</f>
    </nc>
  </rcc>
  <rcc rId="2565" sId="1">
    <oc r="H484">
      <f>980466.1+17764.55+15974.1</f>
    </oc>
    <nc r="H484">
      <f>1104530+202680.71</f>
    </nc>
  </rcc>
</revisions>
</file>

<file path=xl/revisions/revisionLog13.xml><?xml version="1.0" encoding="utf-8"?>
<revisions xmlns="http://schemas.openxmlformats.org/spreadsheetml/2006/main" xmlns:r="http://schemas.openxmlformats.org/officeDocument/2006/relationships">
  <rrc rId="4322" sId="1" ref="A8:XFD8" action="deleteRow"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name val="Times New Roman"/>
          <scheme val="none"/>
        </font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  <rfmt sheetId="1" sqref="F8" start="0" length="0">
      <dxf>
        <font>
          <name val="Times New Roman"/>
          <scheme val="none"/>
        </font>
        <alignment vertical="bottom" wrapText="0" readingOrder="0"/>
      </dxf>
    </rfmt>
    <rfmt sheetId="1" sqref="G8" start="0" length="0">
      <dxf>
        <font>
          <name val="Times New Roman"/>
          <scheme val="none"/>
        </font>
        <alignment horizontal="right" wrapText="0" readingOrder="0"/>
      </dxf>
    </rfmt>
    <rfmt sheetId="1" sqref="H8" start="0" length="0">
      <dxf>
        <font>
          <name val="Times New Roman"/>
          <scheme val="none"/>
        </font>
        <alignment horizontal="right" wrapText="0" readingOrder="0"/>
      </dxf>
    </rfmt>
  </rrc>
  <rrc rId="4323" sId="1" ref="A8:XFD8" action="deleteRow"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name val="Times New Roman"/>
          <scheme val="none"/>
        </font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  <rfmt sheetId="1" sqref="F8" start="0" length="0">
      <dxf>
        <font>
          <name val="Times New Roman"/>
          <scheme val="none"/>
        </font>
        <alignment vertical="bottom" wrapText="0" readingOrder="0"/>
      </dxf>
    </rfmt>
  </rrc>
  <rrc rId="4324" sId="1" ref="A8:XFD8" action="deleteRow"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name val="Times New Roman"/>
          <scheme val="none"/>
        </font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  <rfmt sheetId="1" sqref="F8" start="0" length="0">
      <dxf>
        <font>
          <name val="Times New Roman"/>
          <scheme val="none"/>
        </font>
        <alignment vertical="bottom" wrapText="0" readingOrder="0"/>
      </dxf>
    </rfmt>
  </rrc>
</revisions>
</file>

<file path=xl/revisions/revisionLog1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66" sId="1">
    <oc r="H331">
      <f>608+38.8+32.3</f>
    </oc>
    <nc r="H331">
      <f>608+38.8+0.02553+32.3</f>
    </nc>
  </rcc>
</revisions>
</file>

<file path=xl/revisions/revisionLog131.xml><?xml version="1.0" encoding="utf-8"?>
<revisions xmlns="http://schemas.openxmlformats.org/spreadsheetml/2006/main" xmlns:r="http://schemas.openxmlformats.org/officeDocument/2006/relationships">
  <rrc rId="722" sId="1" ref="A1:XFD1" action="insertRow">
    <undo index="34" exp="area" ref3D="1" dr="$A$480:$XFD$483" dn="Z_E9E577B3_C457_4984_949A_B5AD6CE2E229_.wvu.Rows" sId="1"/>
    <undo index="32" exp="area" ref3D="1" dr="$A$465:$XFD$468" dn="Z_E9E577B3_C457_4984_949A_B5AD6CE2E229_.wvu.Rows" sId="1"/>
    <undo index="30" exp="area" ref3D="1" dr="$A$453:$XFD$456" dn="Z_E9E577B3_C457_4984_949A_B5AD6CE2E229_.wvu.Rows" sId="1"/>
    <undo index="28" exp="area" ref3D="1" dr="$A$436:$XFD$437" dn="Z_E9E577B3_C457_4984_949A_B5AD6CE2E229_.wvu.Rows" sId="1"/>
    <undo index="26" exp="area" ref3D="1" dr="$A$410:$XFD$415" dn="Z_E9E577B3_C457_4984_949A_B5AD6CE2E229_.wvu.Rows" sId="1"/>
    <undo index="24" exp="area" ref3D="1" dr="$A$404:$XFD$406" dn="Z_E9E577B3_C457_4984_949A_B5AD6CE2E229_.wvu.Rows" sId="1"/>
    <undo index="22" exp="area" ref3D="1" dr="$A$399:$XFD$402" dn="Z_E9E577B3_C457_4984_949A_B5AD6CE2E229_.wvu.Rows" sId="1"/>
    <undo index="20" exp="area" ref3D="1" dr="$A$397:$XFD$397" dn="Z_E9E577B3_C457_4984_949A_B5AD6CE2E229_.wvu.Rows" sId="1"/>
    <undo index="18" exp="area" ref3D="1" dr="$A$388:$XFD$391" dn="Z_E9E577B3_C457_4984_949A_B5AD6CE2E229_.wvu.Rows" sId="1"/>
    <undo index="16" exp="area" ref3D="1" dr="$A$374:$XFD$381" dn="Z_E9E577B3_C457_4984_949A_B5AD6CE2E229_.wvu.Rows" sId="1"/>
    <undo index="14" exp="area" ref3D="1" dr="$A$283:$XFD$287" dn="Z_E9E577B3_C457_4984_949A_B5AD6CE2E229_.wvu.Rows" sId="1"/>
    <undo index="12" exp="area" ref3D="1" dr="$A$281:$XFD$281" dn="Z_E9E577B3_C457_4984_949A_B5AD6CE2E229_.wvu.Rows" sId="1"/>
    <undo index="10" exp="area" ref3D="1" dr="$A$260:$XFD$260" dn="Z_E9E577B3_C457_4984_949A_B5AD6CE2E229_.wvu.Rows" sId="1"/>
    <undo index="8" exp="area" ref3D="1" dr="$A$242:$XFD$244" dn="Z_E9E577B3_C457_4984_949A_B5AD6CE2E229_.wvu.Rows" sId="1"/>
    <undo index="6" exp="area" ref3D="1" dr="$A$228:$XFD$231" dn="Z_E9E577B3_C457_4984_949A_B5AD6CE2E229_.wvu.Rows" sId="1"/>
    <undo index="4" exp="area" ref3D="1" dr="$A$224:$XFD$225" dn="Z_E9E577B3_C457_4984_949A_B5AD6CE2E229_.wvu.Rows" sId="1"/>
    <undo index="2" exp="area" ref3D="1" dr="$A$220:$XFD$222" dn="Z_E9E577B3_C457_4984_949A_B5AD6CE2E229_.wvu.Rows" sId="1"/>
    <undo index="1" exp="area" ref3D="1" dr="$A$214:$XFD$217" dn="Z_E9E577B3_C457_4984_949A_B5AD6CE2E229_.wvu.Rows" sId="1"/>
  </rrc>
  <rrc rId="723" sId="1" ref="A1:XFD2" action="insertRow">
    <undo index="34" exp="area" ref3D="1" dr="$A$481:$XFD$484" dn="Z_E9E577B3_C457_4984_949A_B5AD6CE2E229_.wvu.Rows" sId="1"/>
    <undo index="32" exp="area" ref3D="1" dr="$A$466:$XFD$469" dn="Z_E9E577B3_C457_4984_949A_B5AD6CE2E229_.wvu.Rows" sId="1"/>
    <undo index="30" exp="area" ref3D="1" dr="$A$454:$XFD$457" dn="Z_E9E577B3_C457_4984_949A_B5AD6CE2E229_.wvu.Rows" sId="1"/>
    <undo index="28" exp="area" ref3D="1" dr="$A$437:$XFD$438" dn="Z_E9E577B3_C457_4984_949A_B5AD6CE2E229_.wvu.Rows" sId="1"/>
    <undo index="26" exp="area" ref3D="1" dr="$A$411:$XFD$416" dn="Z_E9E577B3_C457_4984_949A_B5AD6CE2E229_.wvu.Rows" sId="1"/>
    <undo index="24" exp="area" ref3D="1" dr="$A$405:$XFD$407" dn="Z_E9E577B3_C457_4984_949A_B5AD6CE2E229_.wvu.Rows" sId="1"/>
    <undo index="22" exp="area" ref3D="1" dr="$A$400:$XFD$403" dn="Z_E9E577B3_C457_4984_949A_B5AD6CE2E229_.wvu.Rows" sId="1"/>
    <undo index="20" exp="area" ref3D="1" dr="$A$398:$XFD$398" dn="Z_E9E577B3_C457_4984_949A_B5AD6CE2E229_.wvu.Rows" sId="1"/>
    <undo index="18" exp="area" ref3D="1" dr="$A$389:$XFD$392" dn="Z_E9E577B3_C457_4984_949A_B5AD6CE2E229_.wvu.Rows" sId="1"/>
    <undo index="16" exp="area" ref3D="1" dr="$A$375:$XFD$382" dn="Z_E9E577B3_C457_4984_949A_B5AD6CE2E229_.wvu.Rows" sId="1"/>
    <undo index="14" exp="area" ref3D="1" dr="$A$284:$XFD$288" dn="Z_E9E577B3_C457_4984_949A_B5AD6CE2E229_.wvu.Rows" sId="1"/>
    <undo index="12" exp="area" ref3D="1" dr="$A$282:$XFD$282" dn="Z_E9E577B3_C457_4984_949A_B5AD6CE2E229_.wvu.Rows" sId="1"/>
    <undo index="10" exp="area" ref3D="1" dr="$A$261:$XFD$261" dn="Z_E9E577B3_C457_4984_949A_B5AD6CE2E229_.wvu.Rows" sId="1"/>
    <undo index="8" exp="area" ref3D="1" dr="$A$243:$XFD$245" dn="Z_E9E577B3_C457_4984_949A_B5AD6CE2E229_.wvu.Rows" sId="1"/>
    <undo index="6" exp="area" ref3D="1" dr="$A$229:$XFD$232" dn="Z_E9E577B3_C457_4984_949A_B5AD6CE2E229_.wvu.Rows" sId="1"/>
    <undo index="4" exp="area" ref3D="1" dr="$A$225:$XFD$226" dn="Z_E9E577B3_C457_4984_949A_B5AD6CE2E229_.wvu.Rows" sId="1"/>
    <undo index="2" exp="area" ref3D="1" dr="$A$221:$XFD$223" dn="Z_E9E577B3_C457_4984_949A_B5AD6CE2E229_.wvu.Rows" sId="1"/>
    <undo index="1" exp="area" ref3D="1" dr="$A$215:$XFD$218" dn="Z_E9E577B3_C457_4984_949A_B5AD6CE2E229_.wvu.Rows" sId="1"/>
  </rrc>
  <rfmt sheetId="1" sqref="H1" start="0" length="0">
    <dxf>
      <font>
        <name val="Times New Roman"/>
        <scheme val="none"/>
      </font>
      <alignment horizontal="right" wrapText="0" readingOrder="0"/>
    </dxf>
  </rfmt>
  <rcc rId="724" sId="1" odxf="1" dxf="1">
    <nc r="H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725" sId="1" odxf="1" dxf="1">
    <nc r="H3" t="inlineStr">
      <is>
        <t>от "___" апреля 2022  № ____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726" sId="1">
    <nc r="H1" t="inlineStr">
      <is>
        <t>Приложение №7</t>
      </is>
    </nc>
  </rcc>
  <rcv guid="{E9E577B3-C457-4984-949A-B5AD6CE2E229}" action="delete"/>
  <rdn rId="0" localSheetId="1" customView="1" name="Z_E9E577B3_C457_4984_949A_B5AD6CE2E229_.wvu.PrintArea" hidden="1" oldHidden="1">
    <formula>Ведом.структура!$A$1:$H$510</formula>
    <oldFormula>Ведом.структура!$A$4:$H$510</oldFormula>
  </rdn>
  <rdn rId="0" localSheetId="1" customView="1" name="Z_E9E577B3_C457_4984_949A_B5AD6CE2E229_.wvu.Rows" hidden="1" oldHidden="1">
    <formula>Ведом.структура!$217:$220,Ведом.структура!$223:$225,Ведом.структура!$227:$228,Ведом.структура!$231:$234,Ведом.структура!$245:$247,Ведом.структура!$263:$263,Ведом.структура!$284:$284,Ведом.структура!$286:$290,Ведом.структура!$377:$384,Ведом.структура!$391:$394,Ведом.структура!$400:$400,Ведом.структура!$402:$405,Ведом.структура!$407:$409,Ведом.структура!$413:$418,Ведом.структура!$439:$440,Ведом.структура!$456:$459,Ведом.структура!$468:$471,Ведом.структура!$483:$486</formula>
    <oldFormula>Ведом.структура!$217:$220,Ведом.структура!$223:$225,Ведом.структура!$227:$228,Ведом.структура!$231:$234,Ведом.структура!$245:$247,Ведом.структура!$263:$263,Ведом.структура!$284:$284,Ведом.структура!$286:$290,Ведом.структура!$377:$384,Ведом.структура!$391:$394,Ведом.структура!$400:$400,Ведом.структура!$402:$405,Ведом.структура!$407:$409,Ведом.структура!$413:$418,Ведом.структура!$439:$440,Ведом.структура!$456:$459,Ведом.структура!$468:$471,Ведом.структура!$483:$486</oldFormula>
  </rdn>
  <rdn rId="0" localSheetId="1" customView="1" name="Z_E9E577B3_C457_4984_949A_B5AD6CE2E229_.wvu.FilterData" hidden="1" oldHidden="1">
    <formula>Ведом.структура!$A$21:$Q$513</formula>
    <oldFormula>Ведом.структура!$A$21:$Q$513</oldFormula>
  </rdn>
  <rcv guid="{E9E577B3-C457-4984-949A-B5AD6CE2E229}" action="add"/>
</revisions>
</file>

<file path=xl/revisions/revisionLog13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6" sId="1" numFmtId="4">
    <oc r="G204">
      <v>43055.38</v>
    </oc>
    <nc r="G204">
      <f>43055.38+4690.6</f>
    </nc>
  </rcc>
  <rcc rId="667" sId="1">
    <oc r="H204">
      <f>G204</f>
    </oc>
    <nc r="H204">
      <f>43055.38+8223</f>
    </nc>
  </rcc>
</revisions>
</file>

<file path=xl/revisions/revisionLog1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67" sId="1">
    <oc r="E328" t="inlineStr">
      <is>
        <t>04200 00000</t>
      </is>
    </oc>
    <nc r="E328" t="inlineStr">
      <is>
        <t>04100 00000</t>
      </is>
    </nc>
  </rcc>
  <rcc rId="2568" sId="1">
    <oc r="E329" t="inlineStr">
      <is>
        <t>04201 00000</t>
      </is>
    </oc>
    <nc r="E329" t="inlineStr">
      <is>
        <t>04103 00000</t>
      </is>
    </nc>
  </rcc>
  <rcc rId="2569" sId="1">
    <oc r="E330" t="inlineStr">
      <is>
        <t>04201 L5110</t>
      </is>
    </oc>
    <nc r="E330" t="inlineStr">
      <is>
        <t>04103 L5110</t>
      </is>
    </nc>
  </rcc>
  <rcc rId="2570" sId="1">
    <oc r="E331" t="inlineStr">
      <is>
        <t>04201 L5110</t>
      </is>
    </oc>
    <nc r="E331" t="inlineStr">
      <is>
        <t>04103 L5110</t>
      </is>
    </nc>
  </rcc>
  <rcc rId="2571" sId="1">
    <oc r="E332" t="inlineStr">
      <is>
        <t>04201 S2310</t>
      </is>
    </oc>
    <nc r="E332" t="inlineStr">
      <is>
        <t>04103 S2310</t>
      </is>
    </nc>
  </rcc>
  <rcc rId="2572" sId="1">
    <oc r="E333" t="inlineStr">
      <is>
        <t>04201 S2310</t>
      </is>
    </oc>
    <nc r="E333" t="inlineStr">
      <is>
        <t>04103 S2310</t>
      </is>
    </nc>
  </rcc>
  <rcc rId="2573" sId="1" odxf="1" dxf="1">
    <oc r="A329" t="inlineStr">
      <is>
        <t>Основное мероприятие "Внесение изменений в генеральные планы поселений, ПЗЗ, схему территориального планирования района, проектов планировки и осуществление на их основе строительства объектов промышленности, социальной, инженерной и транспортной инфраструктуры"</t>
      </is>
    </oc>
    <nc r="A329" t="inlineStr">
      <is>
        <t>Основное мероприятие "Обеспечение проведения кадастровых работ по объектам недвижимости, земельных участков"</t>
      </is>
    </nc>
    <odxf>
      <alignment horizontal="left"/>
    </odxf>
    <ndxf>
      <alignment horizontal="general"/>
    </ndxf>
  </rcc>
  <rcc rId="2574" sId="1" odxf="1" dxf="1">
    <oc r="A328" t="inlineStr">
      <is>
        <t>Подпрограмма «Градостроительная деятельность по развитию территории Селенгинского район»</t>
      </is>
    </oc>
    <nc r="A328" t="inlineStr">
      <is>
        <t>Подпрограмма «Повышение качества управления муниципальным имуществом и земельными участками на территории Селенгинского района»</t>
      </is>
    </nc>
    <odxf>
      <font>
        <i val="0"/>
        <name val="Times New Roman"/>
        <family val="1"/>
      </font>
      <border outline="0">
        <left/>
        <right/>
        <top/>
        <bottom/>
      </border>
    </odxf>
    <ndxf>
      <font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328:H328" start="0" length="2147483647">
    <dxf>
      <font>
        <b val="0"/>
      </font>
    </dxf>
  </rfmt>
  <rfmt sheetId="1" sqref="A328:H328" start="0" length="2147483647">
    <dxf>
      <font>
        <b/>
      </font>
    </dxf>
  </rfmt>
  <rfmt sheetId="1" sqref="A328:H328" start="0" length="2147483647">
    <dxf>
      <font>
        <i val="0"/>
      </font>
    </dxf>
  </rfmt>
  <rfmt sheetId="1" sqref="A328:H328" start="0" length="2147483647">
    <dxf>
      <font>
        <i/>
      </font>
    </dxf>
  </rfmt>
</revisions>
</file>

<file path=xl/revisions/revisionLog1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22:F128">
    <dxf>
      <fill>
        <patternFill>
          <bgColor rgb="FF92D050"/>
        </patternFill>
      </fill>
    </dxf>
  </rfmt>
</revisions>
</file>

<file path=xl/revisions/revisionLog134.xml><?xml version="1.0" encoding="utf-8"?>
<revisions xmlns="http://schemas.openxmlformats.org/spreadsheetml/2006/main" xmlns:r="http://schemas.openxmlformats.org/officeDocument/2006/relationships">
  <rcv guid="{E9E577B3-C457-4984-949A-B5AD6CE2E229}" action="delete"/>
  <rdn rId="0" localSheetId="1" customView="1" name="Z_E9E577B3_C457_4984_949A_B5AD6CE2E229_.wvu.PrintArea" hidden="1" oldHidden="1">
    <formula>Ведом.структура!$A$1:$H$510</formula>
    <oldFormula>Ведом.структура!$A$1:$H$510</oldFormula>
  </rdn>
  <rdn rId="0" localSheetId="1" customView="1" name="Z_E9E577B3_C457_4984_949A_B5AD6CE2E229_.wvu.Rows" hidden="1" oldHidden="1">
    <formula>Ведом.структура!$217:$220,Ведом.структура!$223:$225,Ведом.структура!$227:$228,Ведом.структура!$231:$234,Ведом.структура!$245:$247,Ведом.структура!$263:$263,Ведом.структура!$284:$284,Ведом.структура!$286:$290,Ведом.структура!$377:$384,Ведом.структура!$391:$394,Ведом.структура!$400:$400,Ведом.структура!$402:$405,Ведом.структура!$407:$409,Ведом.структура!$413:$418,Ведом.структура!$439:$440,Ведом.структура!$456:$459,Ведом.структура!$468:$471,Ведом.структура!$483:$486</formula>
    <oldFormula>Ведом.структура!$217:$220,Ведом.структура!$223:$225,Ведом.структура!$227:$228,Ведом.структура!$231:$234,Ведом.структура!$245:$247,Ведом.структура!$263:$263,Ведом.структура!$284:$284,Ведом.структура!$286:$290,Ведом.структура!$377:$384,Ведом.структура!$391:$394,Ведом.структура!$400:$400,Ведом.структура!$402:$405,Ведом.структура!$407:$409,Ведом.структура!$413:$418,Ведом.структура!$439:$440,Ведом.структура!$456:$459,Ведом.структура!$468:$471,Ведом.структура!$483:$486</oldFormula>
  </rdn>
  <rdn rId="0" localSheetId="1" customView="1" name="Z_E9E577B3_C457_4984_949A_B5AD6CE2E229_.wvu.FilterData" hidden="1" oldHidden="1">
    <formula>Ведом.структура!$A$21:$Q$513</formula>
    <oldFormula>Ведом.структура!$A$21:$Q$513</oldFormula>
  </rdn>
  <rcv guid="{E9E577B3-C457-4984-949A-B5AD6CE2E229}" action="add"/>
</revisions>
</file>

<file path=xl/revisions/revisionLog13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575" sId="1" ref="A334:XFD337" action="insertRow">
    <undo index="65535" exp="area" ref3D="1" dr="$A$455:$XFD$455" dn="Z_E9E577B3_C457_4984_949A_B5AD6CE2E229_.wvu.Rows" sId="1"/>
    <undo index="65535" exp="area" ref3D="1" dr="$A$392:$XFD$392" dn="Z_E9E577B3_C457_4984_949A_B5AD6CE2E229_.wvu.Rows" sId="1"/>
    <undo index="65535" exp="area" ref3D="1" dr="$A$373:$XFD$378" dn="Z_E9E577B3_C457_4984_949A_B5AD6CE2E229_.wvu.Rows" sId="1"/>
  </rrc>
  <rm rId="2576" sheetId="1" source="A156:XFD159" destination="A334:XFD337" sourceSheetId="1">
    <rfmt sheetId="1" xfDxf="1" sqref="A334:XFD334" start="0" length="0">
      <dxf>
        <font>
          <name val="Times New Roman CYR"/>
          <family val="1"/>
        </font>
        <alignment wrapText="1"/>
      </dxf>
    </rfmt>
    <rfmt sheetId="1" xfDxf="1" sqref="A335:XFD335" start="0" length="0">
      <dxf>
        <font>
          <name val="Times New Roman CYR"/>
          <family val="1"/>
        </font>
        <alignment wrapText="1"/>
      </dxf>
    </rfmt>
    <rfmt sheetId="1" xfDxf="1" sqref="A336:XFD336" start="0" length="0">
      <dxf>
        <font>
          <name val="Times New Roman CYR"/>
          <family val="1"/>
        </font>
        <alignment wrapText="1"/>
      </dxf>
    </rfmt>
    <rfmt sheetId="1" xfDxf="1" sqref="A337:XFD337" start="0" length="0">
      <dxf>
        <font>
          <name val="Times New Roman CYR"/>
          <family val="1"/>
        </font>
        <alignment wrapText="1"/>
      </dxf>
    </rfmt>
    <rfmt sheetId="1" sqref="A334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3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34" start="0" length="0">
      <dxf>
        <numFmt numFmtId="165" formatCode="0.00000"/>
      </dxf>
    </rfmt>
    <rfmt sheetId="1" sqref="A335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3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35" start="0" length="0">
      <dxf>
        <numFmt numFmtId="165" formatCode="0.00000"/>
      </dxf>
    </rfmt>
    <rfmt sheetId="1" sqref="A336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3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36" start="0" length="0">
      <dxf>
        <numFmt numFmtId="165" formatCode="0.00000"/>
      </dxf>
    </rfmt>
    <rfmt sheetId="1" sqref="A337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37" start="0" length="0">
      <dxf>
        <numFmt numFmtId="165" formatCode="0.00000"/>
      </dxf>
    </rfmt>
  </rm>
  <rrc rId="2577" sId="1" ref="A156:XFD156" action="deleteRow">
    <undo index="65535" exp="area" ref3D="1" dr="$A$459:$XFD$459" dn="Z_E9E577B3_C457_4984_949A_B5AD6CE2E229_.wvu.Rows" sId="1"/>
    <undo index="65535" exp="area" ref3D="1" dr="$A$396:$XFD$396" dn="Z_E9E577B3_C457_4984_949A_B5AD6CE2E229_.wvu.Rows" sId="1"/>
    <undo index="65535" exp="area" ref3D="1" dr="$A$377:$XFD$382" dn="Z_E9E577B3_C457_4984_949A_B5AD6CE2E229_.wvu.Rows" sId="1"/>
    <undo index="65535" exp="area" ref3D="1" dr="$A$270:$XFD$271" dn="Z_E9E577B3_C457_4984_949A_B5AD6CE2E229_.wvu.Rows" sId="1"/>
    <undo index="65535" exp="area" ref3D="1" dr="$A$218:$XFD$220" dn="Z_E9E577B3_C457_4984_949A_B5AD6CE2E229_.wvu.Rows" sId="1"/>
    <rfmt sheetId="1" xfDxf="1" sqref="A156:XFD156" start="0" length="0">
      <dxf>
        <font>
          <name val="Times New Roman CYR"/>
          <family val="1"/>
        </font>
        <alignment wrapText="1"/>
      </dxf>
    </rfmt>
  </rrc>
  <rrc rId="2578" sId="1" ref="A156:XFD156" action="deleteRow">
    <undo index="65535" exp="area" ref3D="1" dr="$A$458:$XFD$458" dn="Z_E9E577B3_C457_4984_949A_B5AD6CE2E229_.wvu.Rows" sId="1"/>
    <undo index="65535" exp="area" ref3D="1" dr="$A$395:$XFD$395" dn="Z_E9E577B3_C457_4984_949A_B5AD6CE2E229_.wvu.Rows" sId="1"/>
    <undo index="65535" exp="area" ref3D="1" dr="$A$376:$XFD$381" dn="Z_E9E577B3_C457_4984_949A_B5AD6CE2E229_.wvu.Rows" sId="1"/>
    <undo index="65535" exp="area" ref3D="1" dr="$A$269:$XFD$270" dn="Z_E9E577B3_C457_4984_949A_B5AD6CE2E229_.wvu.Rows" sId="1"/>
    <undo index="65535" exp="area" ref3D="1" dr="$A$217:$XFD$219" dn="Z_E9E577B3_C457_4984_949A_B5AD6CE2E229_.wvu.Rows" sId="1"/>
    <rfmt sheetId="1" xfDxf="1" sqref="A156:XFD156" start="0" length="0">
      <dxf>
        <font>
          <name val="Times New Roman CYR"/>
          <family val="1"/>
        </font>
        <alignment wrapText="1"/>
      </dxf>
    </rfmt>
  </rrc>
  <rrc rId="2579" sId="1" ref="A156:XFD156" action="deleteRow">
    <undo index="65535" exp="area" ref3D="1" dr="$A$457:$XFD$457" dn="Z_E9E577B3_C457_4984_949A_B5AD6CE2E229_.wvu.Rows" sId="1"/>
    <undo index="65535" exp="area" ref3D="1" dr="$A$394:$XFD$394" dn="Z_E9E577B3_C457_4984_949A_B5AD6CE2E229_.wvu.Rows" sId="1"/>
    <undo index="65535" exp="area" ref3D="1" dr="$A$375:$XFD$380" dn="Z_E9E577B3_C457_4984_949A_B5AD6CE2E229_.wvu.Rows" sId="1"/>
    <undo index="65535" exp="area" ref3D="1" dr="$A$268:$XFD$269" dn="Z_E9E577B3_C457_4984_949A_B5AD6CE2E229_.wvu.Rows" sId="1"/>
    <undo index="65535" exp="area" ref3D="1" dr="$A$216:$XFD$218" dn="Z_E9E577B3_C457_4984_949A_B5AD6CE2E229_.wvu.Rows" sId="1"/>
    <rfmt sheetId="1" xfDxf="1" sqref="A156:XFD156" start="0" length="0">
      <dxf>
        <font>
          <name val="Times New Roman CYR"/>
          <family val="1"/>
        </font>
        <alignment wrapText="1"/>
      </dxf>
    </rfmt>
  </rrc>
  <rrc rId="2580" sId="1" ref="A156:XFD156" action="deleteRow">
    <undo index="65535" exp="area" ref3D="1" dr="$A$456:$XFD$456" dn="Z_E9E577B3_C457_4984_949A_B5AD6CE2E229_.wvu.Rows" sId="1"/>
    <undo index="65535" exp="area" ref3D="1" dr="$A$393:$XFD$393" dn="Z_E9E577B3_C457_4984_949A_B5AD6CE2E229_.wvu.Rows" sId="1"/>
    <undo index="65535" exp="area" ref3D="1" dr="$A$374:$XFD$379" dn="Z_E9E577B3_C457_4984_949A_B5AD6CE2E229_.wvu.Rows" sId="1"/>
    <undo index="65535" exp="area" ref3D="1" dr="$A$267:$XFD$268" dn="Z_E9E577B3_C457_4984_949A_B5AD6CE2E229_.wvu.Rows" sId="1"/>
    <undo index="65535" exp="area" ref3D="1" dr="$A$215:$XFD$217" dn="Z_E9E577B3_C457_4984_949A_B5AD6CE2E229_.wvu.Rows" sId="1"/>
    <rfmt sheetId="1" xfDxf="1" sqref="A156:XFD156" start="0" length="0">
      <dxf>
        <font>
          <name val="Times New Roman CYR"/>
          <family val="1"/>
        </font>
        <alignment wrapText="1"/>
      </dxf>
    </rfmt>
  </rrc>
  <rrc rId="2581" sId="1" ref="A330:XFD330" action="insertRow">
    <undo index="65535" exp="area" ref3D="1" dr="$A$455:$XFD$455" dn="Z_E9E577B3_C457_4984_949A_B5AD6CE2E229_.wvu.Rows" sId="1"/>
    <undo index="65535" exp="area" ref3D="1" dr="$A$392:$XFD$392" dn="Z_E9E577B3_C457_4984_949A_B5AD6CE2E229_.wvu.Rows" sId="1"/>
    <undo index="65535" exp="area" ref3D="1" dr="$A$373:$XFD$378" dn="Z_E9E577B3_C457_4984_949A_B5AD6CE2E229_.wvu.Rows" sId="1"/>
  </rrc>
  <rcc rId="2582" sId="1" odxf="1" dxf="1">
    <nc r="A330" t="inlineStr">
      <is>
        <t>ЖИЛИЩНО-КОММУНАЛЬНОЕ ХОЗЯЙСТВО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15"/>
        </patternFill>
      </fill>
      <alignment horizontal="general"/>
    </ndxf>
  </rcc>
  <rcc rId="2583" sId="1" odxf="1" dxf="1">
    <nc r="B330" t="inlineStr">
      <is>
        <t>968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2584" sId="1" odxf="1" dxf="1">
    <nc r="C330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33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33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33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G330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H330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I330" start="0" length="0">
    <dxf>
      <font>
        <i/>
        <name val="Times New Roman CYR"/>
        <family val="1"/>
      </font>
      <numFmt numFmtId="0" formatCode="General"/>
    </dxf>
  </rfmt>
  <rfmt sheetId="1" sqref="J330" start="0" length="0">
    <dxf>
      <font>
        <i/>
        <name val="Times New Roman CYR"/>
        <family val="1"/>
      </font>
    </dxf>
  </rfmt>
  <rfmt sheetId="1" sqref="K330" start="0" length="0">
    <dxf>
      <font>
        <i/>
        <name val="Times New Roman CYR"/>
        <family val="1"/>
      </font>
    </dxf>
  </rfmt>
  <rfmt sheetId="1" sqref="L330" start="0" length="0">
    <dxf>
      <font>
        <i/>
        <name val="Times New Roman CYR"/>
        <family val="1"/>
      </font>
    </dxf>
  </rfmt>
  <rfmt sheetId="1" sqref="M330" start="0" length="0">
    <dxf>
      <font>
        <i/>
        <name val="Times New Roman CYR"/>
        <family val="1"/>
      </font>
    </dxf>
  </rfmt>
  <rfmt sheetId="1" sqref="A330:XFD330" start="0" length="0">
    <dxf>
      <font>
        <i/>
        <name val="Times New Roman CYR"/>
        <family val="1"/>
      </font>
    </dxf>
  </rfmt>
  <rcc rId="2585" sId="1">
    <nc r="G330">
      <f>G331</f>
    </nc>
  </rcc>
  <rcc rId="2586" sId="1">
    <nc r="H330">
      <f>H331</f>
    </nc>
  </rcc>
  <rcc rId="2587" sId="1">
    <oc r="G301">
      <f>G302+G316+G335</f>
    </oc>
    <nc r="G301">
      <f>G302+G316+G335+G330</f>
    </nc>
  </rcc>
  <rcc rId="2588" sId="1">
    <oc r="H301">
      <f>H302+H316+H335</f>
    </oc>
    <nc r="H301">
      <f>H302+H316+H335+H330</f>
    </nc>
  </rcc>
  <rcv guid="{E50FE2FB-E2CD-42FB-A643-54AB564D1B47}" action="delete"/>
  <rdn rId="0" localSheetId="1" customView="1" name="Z_E50FE2FB_E2CD_42FB_A643_54AB564D1B47_.wvu.PrintArea" hidden="1" oldHidden="1">
    <formula>Ведом.структура!$A$1:$H$483</formula>
    <oldFormula>Ведом.структура!$A$1:$H$483</oldFormula>
  </rdn>
  <rdn rId="0" localSheetId="1" customView="1" name="Z_E50FE2FB_E2CD_42FB_A643_54AB564D1B47_.wvu.FilterData" hidden="1" oldHidden="1">
    <formula>Ведом.структура!$A$17:$Q$486</formula>
    <oldFormula>Ведом.структура!$A$17:$Q$486</oldFormula>
  </rdn>
  <rcv guid="{E50FE2FB-E2CD-42FB-A643-54AB564D1B47}" action="add"/>
</revisions>
</file>

<file path=xl/revisions/revisionLog1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91" sId="1">
    <oc r="G146">
      <f>G151+G331+G147</f>
    </oc>
    <nc r="G146">
      <f>G151+G147</f>
    </nc>
  </rcc>
  <rcc rId="2592" sId="1">
    <oc r="H146">
      <f>H151+H331+H147</f>
    </oc>
    <nc r="H146">
      <f>H151+H147</f>
    </nc>
  </rcc>
</revisions>
</file>

<file path=xl/revisions/revisionLog1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593" sId="1" ref="A335:XFD336" action="insertRow">
    <undo index="65535" exp="area" ref3D="1" dr="$A$456:$XFD$456" dn="Z_E9E577B3_C457_4984_949A_B5AD6CE2E229_.wvu.Rows" sId="1"/>
    <undo index="65535" exp="area" ref3D="1" dr="$A$393:$XFD$393" dn="Z_E9E577B3_C457_4984_949A_B5AD6CE2E229_.wvu.Rows" sId="1"/>
    <undo index="65535" exp="area" ref3D="1" dr="$A$374:$XFD$379" dn="Z_E9E577B3_C457_4984_949A_B5AD6CE2E229_.wvu.Rows" sId="1"/>
  </rrc>
  <rm rId="2594" sheetId="1" source="A372:XFD373" destination="A335:XFD336" sourceSheetId="1">
    <rfmt sheetId="1" xfDxf="1" sqref="A335:XFD335" start="0" length="0">
      <dxf>
        <font>
          <name val="Times New Roman CYR"/>
          <family val="1"/>
        </font>
        <alignment wrapText="1"/>
      </dxf>
    </rfmt>
    <rfmt sheetId="1" xfDxf="1" sqref="A336:XFD336" start="0" length="0">
      <dxf>
        <font>
          <name val="Times New Roman CYR"/>
          <family val="1"/>
        </font>
        <alignment wrapText="1"/>
      </dxf>
    </rfmt>
    <rfmt sheetId="1" sqref="A335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35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36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36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595" sId="1" ref="A372:XFD372" action="deleteRow">
    <undo index="65535" exp="area" ref3D="1" dr="$A$458:$XFD$458" dn="Z_E9E577B3_C457_4984_949A_B5AD6CE2E229_.wvu.Rows" sId="1"/>
    <undo index="65535" exp="area" ref3D="1" dr="$A$395:$XFD$395" dn="Z_E9E577B3_C457_4984_949A_B5AD6CE2E229_.wvu.Rows" sId="1"/>
    <undo index="65535" exp="area" ref3D="1" dr="$A$376:$XFD$381" dn="Z_E9E577B3_C457_4984_949A_B5AD6CE2E229_.wvu.Rows" sId="1"/>
    <rfmt sheetId="1" xfDxf="1" sqref="A372:XFD372" start="0" length="0">
      <dxf>
        <font>
          <name val="Times New Roman CYR"/>
          <family val="1"/>
        </font>
        <alignment wrapText="1"/>
      </dxf>
    </rfmt>
  </rrc>
  <rrc rId="2596" sId="1" ref="A372:XFD372" action="deleteRow">
    <undo index="65535" exp="area" ref3D="1" dr="$A$457:$XFD$457" dn="Z_E9E577B3_C457_4984_949A_B5AD6CE2E229_.wvu.Rows" sId="1"/>
    <undo index="65535" exp="area" ref3D="1" dr="$A$394:$XFD$394" dn="Z_E9E577B3_C457_4984_949A_B5AD6CE2E229_.wvu.Rows" sId="1"/>
    <undo index="65535" exp="area" ref3D="1" dr="$A$375:$XFD$380" dn="Z_E9E577B3_C457_4984_949A_B5AD6CE2E229_.wvu.Rows" sId="1"/>
    <rfmt sheetId="1" xfDxf="1" sqref="A372:XFD372" start="0" length="0">
      <dxf>
        <font>
          <name val="Times New Roman CYR"/>
          <family val="1"/>
        </font>
        <alignment wrapText="1"/>
      </dxf>
    </rfmt>
  </rrc>
  <rrc rId="2597" sId="1" ref="A335:XFD335" action="insertRow">
    <undo index="65535" exp="area" ref3D="1" dr="$A$456:$XFD$456" dn="Z_E9E577B3_C457_4984_949A_B5AD6CE2E229_.wvu.Rows" sId="1"/>
    <undo index="65535" exp="area" ref3D="1" dr="$A$393:$XFD$393" dn="Z_E9E577B3_C457_4984_949A_B5AD6CE2E229_.wvu.Rows" sId="1"/>
    <undo index="65535" exp="area" ref3D="1" dr="$A$374:$XFD$379" dn="Z_E9E577B3_C457_4984_949A_B5AD6CE2E229_.wvu.Rows" sId="1"/>
  </rrc>
  <rrc rId="2598" sId="1" ref="A335:XFD335" action="insertRow">
    <undo index="65535" exp="area" ref3D="1" dr="$A$457:$XFD$457" dn="Z_E9E577B3_C457_4984_949A_B5AD6CE2E229_.wvu.Rows" sId="1"/>
    <undo index="65535" exp="area" ref3D="1" dr="$A$394:$XFD$394" dn="Z_E9E577B3_C457_4984_949A_B5AD6CE2E229_.wvu.Rows" sId="1"/>
    <undo index="65535" exp="area" ref3D="1" dr="$A$375:$XFD$380" dn="Z_E9E577B3_C457_4984_949A_B5AD6CE2E229_.wvu.Rows" sId="1"/>
  </rrc>
  <rrc rId="2599" sId="1" ref="A336:XFD336" action="insertRow">
    <undo index="65535" exp="area" ref3D="1" dr="$A$458:$XFD$458" dn="Z_E9E577B3_C457_4984_949A_B5AD6CE2E229_.wvu.Rows" sId="1"/>
    <undo index="65535" exp="area" ref3D="1" dr="$A$395:$XFD$395" dn="Z_E9E577B3_C457_4984_949A_B5AD6CE2E229_.wvu.Rows" sId="1"/>
    <undo index="65535" exp="area" ref3D="1" dr="$A$376:$XFD$381" dn="Z_E9E577B3_C457_4984_949A_B5AD6CE2E229_.wvu.Rows" sId="1"/>
  </rrc>
  <rcc rId="2600" sId="1">
    <oc r="E338" t="inlineStr">
      <is>
        <t>08201 L5760</t>
      </is>
    </oc>
    <nc r="E338" t="inlineStr">
      <is>
        <t>99900  L5760</t>
      </is>
    </nc>
  </rcc>
  <rcc rId="2601" sId="1">
    <oc r="E339" t="inlineStr">
      <is>
        <t>08201 L5760</t>
      </is>
    </oc>
    <nc r="E339" t="inlineStr">
      <is>
        <t>99900  L5760</t>
      </is>
    </nc>
  </rcc>
  <rcc rId="2602" sId="1" odxf="1" dxf="1">
    <nc r="A335" t="inlineStr">
      <is>
        <t>КУЛЬТУРА, КИНЕМАТОГРАФИЯ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rgb="FF66FFFF"/>
        </patternFill>
      </fill>
    </ndxf>
  </rcc>
  <rcc rId="2603" sId="1" odxf="1" dxf="1">
    <nc r="B335" t="inlineStr">
      <is>
        <t>971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rgb="FF66FFFF"/>
        </patternFill>
      </fill>
    </ndxf>
  </rcc>
  <rcc rId="2604" sId="1" odxf="1" dxf="1">
    <nc r="C335" t="inlineStr">
      <is>
        <t>08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rgb="FF66FFFF"/>
        </patternFill>
      </fill>
    </ndxf>
  </rcc>
  <rfmt sheetId="1" sqref="D335" start="0" length="0">
    <dxf>
      <fill>
        <patternFill patternType="solid">
          <bgColor rgb="FF66FFFF"/>
        </patternFill>
      </fill>
    </dxf>
  </rfmt>
  <rfmt sheetId="1" sqref="E335" start="0" length="0">
    <dxf>
      <fill>
        <patternFill patternType="solid">
          <bgColor rgb="FF66FFFF"/>
        </patternFill>
      </fill>
    </dxf>
  </rfmt>
  <rfmt sheetId="1" sqref="F335" start="0" length="0">
    <dxf>
      <fill>
        <patternFill patternType="solid">
          <bgColor rgb="FF66FFFF"/>
        </patternFill>
      </fill>
    </dxf>
  </rfmt>
  <rcc rId="2605" sId="1" odxf="1" dxf="1">
    <nc r="G335">
      <f>G336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rgb="FF66FFFF"/>
        </patternFill>
      </fill>
    </ndxf>
  </rcc>
  <rcc rId="2606" sId="1" odxf="1" dxf="1">
    <nc r="A336" t="inlineStr">
      <is>
        <t>Культура</t>
      </is>
    </nc>
    <odxf>
      <font>
        <b val="0"/>
        <i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i/>
        <color indexed="8"/>
        <name val="Times New Roman"/>
        <family val="1"/>
      </font>
      <fill>
        <patternFill>
          <bgColor rgb="FFCCFFFF"/>
        </patternFill>
      </fill>
    </ndxf>
  </rcc>
  <rcc rId="2607" sId="1" odxf="1" dxf="1">
    <nc r="B336" t="inlineStr">
      <is>
        <t>971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rgb="FFCCFFFF"/>
        </patternFill>
      </fill>
    </ndxf>
  </rcc>
  <rcc rId="2608" sId="1" odxf="1" dxf="1">
    <nc r="C336" t="inlineStr">
      <is>
        <t>08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rgb="FFCCFFFF"/>
        </patternFill>
      </fill>
    </ndxf>
  </rcc>
  <rcc rId="2609" sId="1" odxf="1" dxf="1">
    <nc r="D336" t="inlineStr">
      <is>
        <t>01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rgb="FFCCFFFF"/>
        </patternFill>
      </fill>
    </ndxf>
  </rcc>
  <rfmt sheetId="1" sqref="E336" start="0" length="0">
    <dxf>
      <fill>
        <patternFill patternType="solid">
          <bgColor rgb="FFCCFFFF"/>
        </patternFill>
      </fill>
    </dxf>
  </rfmt>
  <rfmt sheetId="1" sqref="F336" start="0" length="0">
    <dxf>
      <fill>
        <patternFill patternType="solid">
          <bgColor rgb="FFCCFFFF"/>
        </patternFill>
      </fill>
    </dxf>
  </rfmt>
  <rcc rId="2610" sId="1" odxf="1" dxf="1">
    <nc r="G336">
      <f>G337</f>
    </nc>
    <odxf>
      <font>
        <b val="0"/>
        <i val="0"/>
        <name val="Times New Roman"/>
        <family val="1"/>
      </font>
      <fill>
        <patternFill>
          <bgColor theme="0"/>
        </patternFill>
      </fill>
    </odxf>
    <ndxf>
      <font>
        <b/>
        <i/>
        <name val="Times New Roman"/>
        <family val="1"/>
      </font>
      <fill>
        <patternFill>
          <bgColor rgb="FFCCFFFF"/>
        </patternFill>
      </fill>
    </ndxf>
  </rcc>
  <rcc rId="2611" sId="1" odxf="1" dxf="1">
    <nc r="A337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2612" sId="1" odxf="1" dxf="1">
    <nc r="B337" t="inlineStr">
      <is>
        <t>971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2613" sId="1" odxf="1" dxf="1">
    <nc r="C337" t="inlineStr">
      <is>
        <t>08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2614" sId="1" odxf="1" dxf="1">
    <nc r="D337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2615" sId="1" odxf="1" dxf="1">
    <nc r="E337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337" start="0" length="0">
    <dxf>
      <font>
        <b/>
        <name val="Times New Roman"/>
        <family val="1"/>
      </font>
    </dxf>
  </rfmt>
  <rcc rId="2616" sId="1" odxf="1" dxf="1">
    <nc r="G337">
      <f>G338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2617" sId="1" odxf="1" dxf="1">
    <nc r="H335">
      <f>H336</f>
    </nc>
    <odxf>
      <font>
        <b val="0"/>
        <i/>
        <name val="Times New Roman"/>
        <family val="1"/>
      </font>
      <fill>
        <patternFill>
          <bgColor theme="0"/>
        </patternFill>
      </fill>
    </odxf>
    <ndxf>
      <font>
        <b/>
        <i val="0"/>
        <name val="Times New Roman"/>
        <family val="1"/>
      </font>
      <fill>
        <patternFill>
          <bgColor rgb="FF66FFFF"/>
        </patternFill>
      </fill>
    </ndxf>
  </rcc>
  <rcc rId="2618" sId="1" odxf="1" dxf="1">
    <nc r="H336">
      <f>H337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rgb="FFCCFFFF"/>
        </patternFill>
      </fill>
    </ndxf>
  </rcc>
  <rcc rId="2619" sId="1" odxf="1" dxf="1">
    <nc r="H337">
      <f>H338</f>
    </nc>
    <odxf>
      <font>
        <b val="0"/>
        <i/>
        <name val="Times New Roman"/>
        <family val="1"/>
      </font>
    </odxf>
    <ndxf>
      <font>
        <b/>
        <i val="0"/>
        <name val="Times New Roman"/>
        <family val="1"/>
      </font>
    </ndxf>
  </rcc>
  <rcc rId="2620" sId="1">
    <nc r="H338">
      <f>H339</f>
    </nc>
  </rcc>
  <rcc rId="2621" sId="1" numFmtId="4">
    <nc r="H339">
      <v>0</v>
    </nc>
  </rcc>
  <rcc rId="2622" sId="1">
    <oc r="B330" t="inlineStr">
      <is>
        <t>968</t>
      </is>
    </oc>
    <nc r="B330" t="inlineStr">
      <is>
        <t>971</t>
      </is>
    </nc>
  </rcc>
  <rcc rId="2623" sId="1">
    <oc r="B331" t="inlineStr">
      <is>
        <t>968</t>
      </is>
    </oc>
    <nc r="B331" t="inlineStr">
      <is>
        <t>971</t>
      </is>
    </nc>
  </rcc>
  <rcc rId="2624" sId="1">
    <oc r="B332" t="inlineStr">
      <is>
        <t>968</t>
      </is>
    </oc>
    <nc r="B332" t="inlineStr">
      <is>
        <t>971</t>
      </is>
    </nc>
  </rcc>
  <rcc rId="2625" sId="1">
    <oc r="B333">
      <v>968</v>
    </oc>
    <nc r="B333" t="inlineStr">
      <is>
        <t>971</t>
      </is>
    </nc>
  </rcc>
  <rcc rId="2626" sId="1" numFmtId="30">
    <oc r="B334">
      <v>968</v>
    </oc>
    <nc r="B334" t="inlineStr">
      <is>
        <t>971</t>
      </is>
    </nc>
  </rcc>
  <rcc rId="2627" sId="1">
    <oc r="B338" t="inlineStr">
      <is>
        <t>973</t>
      </is>
    </oc>
    <nc r="B338" t="inlineStr">
      <is>
        <t>971</t>
      </is>
    </nc>
  </rcc>
  <rcc rId="2628" sId="1">
    <oc r="B339" t="inlineStr">
      <is>
        <t>973</t>
      </is>
    </oc>
    <nc r="B339" t="inlineStr">
      <is>
        <t>971</t>
      </is>
    </nc>
  </rcc>
  <rcc rId="2629" sId="1">
    <oc r="G301">
      <f>G302+G316+G340+G330</f>
    </oc>
    <nc r="G301">
      <f>G302+G316+G340+G330+G335</f>
    </nc>
  </rcc>
  <rcc rId="2630" sId="1">
    <oc r="H301">
      <f>H302+H316+H340+H330</f>
    </oc>
    <nc r="H301">
      <f>H302+H316+H340+H330+H335</f>
    </nc>
  </rcc>
  <rcv guid="{E50FE2FB-E2CD-42FB-A643-54AB564D1B47}" action="delete"/>
  <rdn rId="0" localSheetId="1" customView="1" name="Z_E50FE2FB_E2CD_42FB_A643_54AB564D1B47_.wvu.PrintArea" hidden="1" oldHidden="1">
    <formula>Ведом.структура!$A$1:$H$486</formula>
    <oldFormula>Ведом.структура!$A$1:$H$486</oldFormula>
  </rdn>
  <rdn rId="0" localSheetId="1" customView="1" name="Z_E50FE2FB_E2CD_42FB_A643_54AB564D1B47_.wvu.FilterData" hidden="1" oldHidden="1">
    <formula>Ведом.структура!$A$17:$Q$489</formula>
    <oldFormula>Ведом.структура!$A$17:$Q$489</oldFormula>
  </rdn>
  <rcv guid="{E50FE2FB-E2CD-42FB-A643-54AB564D1B47}" action="add"/>
</revisions>
</file>

<file path=xl/revisions/revisionLog1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33" sId="1">
    <oc r="G372">
      <f>G373+G375+G338</f>
    </oc>
    <nc r="G372">
      <f>G373+G375</f>
    </nc>
  </rcc>
</revisions>
</file>

<file path=xl/revisions/revisionLog1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634" sId="1" ref="A320:XFD327" action="insertRow">
    <undo index="65535" exp="area" ref3D="1" dr="$A$459:$XFD$459" dn="Z_E9E577B3_C457_4984_949A_B5AD6CE2E229_.wvu.Rows" sId="1"/>
    <undo index="65535" exp="area" ref3D="1" dr="$A$396:$XFD$396" dn="Z_E9E577B3_C457_4984_949A_B5AD6CE2E229_.wvu.Rows" sId="1"/>
    <undo index="65535" exp="area" ref3D="1" dr="$A$377:$XFD$382" dn="Z_E9E577B3_C457_4984_949A_B5AD6CE2E229_.wvu.Rows" sId="1"/>
  </rrc>
  <rm rId="2635" sheetId="1" source="A121:XFD128" destination="A320:XFD327" sourceSheetId="1">
    <rfmt sheetId="1" xfDxf="1" sqref="A320:XFD320" start="0" length="0">
      <dxf>
        <font>
          <name val="Times New Roman CYR"/>
          <family val="1"/>
        </font>
        <alignment wrapText="1"/>
      </dxf>
    </rfmt>
    <rfmt sheetId="1" xfDxf="1" sqref="A321:XFD321" start="0" length="0">
      <dxf>
        <font>
          <name val="Times New Roman CYR"/>
          <family val="1"/>
        </font>
        <alignment wrapText="1"/>
      </dxf>
    </rfmt>
    <rfmt sheetId="1" xfDxf="1" sqref="A322:XFD322" start="0" length="0">
      <dxf>
        <font>
          <name val="Times New Roman CYR"/>
          <family val="1"/>
        </font>
        <alignment wrapText="1"/>
      </dxf>
    </rfmt>
    <rfmt sheetId="1" xfDxf="1" sqref="A323:XFD323" start="0" length="0">
      <dxf>
        <font>
          <name val="Times New Roman CYR"/>
          <family val="1"/>
        </font>
        <alignment wrapText="1"/>
      </dxf>
    </rfmt>
    <rfmt sheetId="1" xfDxf="1" sqref="A324:XFD324" start="0" length="0">
      <dxf>
        <font>
          <name val="Times New Roman CYR"/>
          <family val="1"/>
        </font>
        <alignment wrapText="1"/>
      </dxf>
    </rfmt>
    <rfmt sheetId="1" xfDxf="1" sqref="A325:XFD325" start="0" length="0">
      <dxf>
        <font>
          <name val="Times New Roman CYR"/>
          <family val="1"/>
        </font>
        <alignment wrapText="1"/>
      </dxf>
    </rfmt>
    <rfmt sheetId="1" xfDxf="1" sqref="A326:XFD326" start="0" length="0">
      <dxf>
        <font>
          <name val="Times New Roman CYR"/>
          <family val="1"/>
        </font>
        <alignment wrapText="1"/>
      </dxf>
    </rfmt>
    <rfmt sheetId="1" xfDxf="1" sqref="A327:XFD327" start="0" length="0">
      <dxf>
        <font>
          <name val="Times New Roman CYR"/>
          <family val="1"/>
        </font>
        <alignment wrapText="1"/>
      </dxf>
    </rfmt>
    <rfmt sheetId="1" sqref="A320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0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0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0" start="0" length="0">
      <dxf>
        <numFmt numFmtId="165" formatCode="0.00000"/>
      </dxf>
    </rfmt>
    <rfmt sheetId="1" sqref="A321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1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1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1" start="0" length="0">
      <dxf>
        <numFmt numFmtId="165" formatCode="0.00000"/>
      </dxf>
    </rfmt>
    <rfmt sheetId="1" sqref="A322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2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2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2" start="0" length="0">
      <dxf>
        <numFmt numFmtId="165" formatCode="0.00000"/>
      </dxf>
    </rfmt>
    <rfmt sheetId="1" sqref="A323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3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3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3" start="0" length="0">
      <dxf>
        <numFmt numFmtId="165" formatCode="0.00000"/>
      </dxf>
    </rfmt>
    <rfmt sheetId="1" sqref="A324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4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4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4" start="0" length="0">
      <dxf>
        <numFmt numFmtId="165" formatCode="0.00000"/>
      </dxf>
    </rfmt>
    <rfmt sheetId="1" sqref="A325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5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5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5" start="0" length="0">
      <dxf>
        <numFmt numFmtId="165" formatCode="0.00000"/>
      </dxf>
    </rfmt>
    <rfmt sheetId="1" sqref="A326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6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6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6" start="0" length="0">
      <dxf>
        <numFmt numFmtId="165" formatCode="0.00000"/>
      </dxf>
    </rfmt>
    <rfmt sheetId="1" sqref="A327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7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7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7" start="0" length="0">
      <dxf>
        <numFmt numFmtId="165" formatCode="0.00000"/>
      </dxf>
    </rfmt>
  </rm>
  <rrc rId="2636" sId="1" ref="A121:XFD121" action="deleteRow">
    <undo index="65535" exp="area" ref3D="1" dr="$A$467:$XFD$467" dn="Z_E9E577B3_C457_4984_949A_B5AD6CE2E229_.wvu.Rows" sId="1"/>
    <undo index="65535" exp="area" ref3D="1" dr="$A$404:$XFD$404" dn="Z_E9E577B3_C457_4984_949A_B5AD6CE2E229_.wvu.Rows" sId="1"/>
    <undo index="65535" exp="area" ref3D="1" dr="$A$385:$XFD$390" dn="Z_E9E577B3_C457_4984_949A_B5AD6CE2E229_.wvu.Rows" sId="1"/>
    <undo index="65535" exp="area" ref3D="1" dr="$A$266:$XFD$267" dn="Z_E9E577B3_C457_4984_949A_B5AD6CE2E229_.wvu.Rows" sId="1"/>
    <undo index="65535" exp="area" ref3D="1" dr="$A$214:$XFD$216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37" sId="1" ref="A121:XFD121" action="deleteRow">
    <undo index="65535" exp="area" ref3D="1" dr="$A$466:$XFD$466" dn="Z_E9E577B3_C457_4984_949A_B5AD6CE2E229_.wvu.Rows" sId="1"/>
    <undo index="65535" exp="area" ref3D="1" dr="$A$403:$XFD$403" dn="Z_E9E577B3_C457_4984_949A_B5AD6CE2E229_.wvu.Rows" sId="1"/>
    <undo index="65535" exp="area" ref3D="1" dr="$A$384:$XFD$389" dn="Z_E9E577B3_C457_4984_949A_B5AD6CE2E229_.wvu.Rows" sId="1"/>
    <undo index="65535" exp="area" ref3D="1" dr="$A$265:$XFD$266" dn="Z_E9E577B3_C457_4984_949A_B5AD6CE2E229_.wvu.Rows" sId="1"/>
    <undo index="65535" exp="area" ref3D="1" dr="$A$213:$XFD$215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38" sId="1" ref="A121:XFD121" action="deleteRow">
    <undo index="65535" exp="area" ref3D="1" dr="$A$465:$XFD$465" dn="Z_E9E577B3_C457_4984_949A_B5AD6CE2E229_.wvu.Rows" sId="1"/>
    <undo index="65535" exp="area" ref3D="1" dr="$A$402:$XFD$402" dn="Z_E9E577B3_C457_4984_949A_B5AD6CE2E229_.wvu.Rows" sId="1"/>
    <undo index="65535" exp="area" ref3D="1" dr="$A$383:$XFD$388" dn="Z_E9E577B3_C457_4984_949A_B5AD6CE2E229_.wvu.Rows" sId="1"/>
    <undo index="65535" exp="area" ref3D="1" dr="$A$264:$XFD$265" dn="Z_E9E577B3_C457_4984_949A_B5AD6CE2E229_.wvu.Rows" sId="1"/>
    <undo index="65535" exp="area" ref3D="1" dr="$A$212:$XFD$214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39" sId="1" ref="A121:XFD121" action="deleteRow">
    <undo index="65535" exp="area" ref3D="1" dr="$A$464:$XFD$464" dn="Z_E9E577B3_C457_4984_949A_B5AD6CE2E229_.wvu.Rows" sId="1"/>
    <undo index="65535" exp="area" ref3D="1" dr="$A$401:$XFD$401" dn="Z_E9E577B3_C457_4984_949A_B5AD6CE2E229_.wvu.Rows" sId="1"/>
    <undo index="65535" exp="area" ref3D="1" dr="$A$382:$XFD$387" dn="Z_E9E577B3_C457_4984_949A_B5AD6CE2E229_.wvu.Rows" sId="1"/>
    <undo index="65535" exp="area" ref3D="1" dr="$A$263:$XFD$264" dn="Z_E9E577B3_C457_4984_949A_B5AD6CE2E229_.wvu.Rows" sId="1"/>
    <undo index="65535" exp="area" ref3D="1" dr="$A$211:$XFD$213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40" sId="1" ref="A121:XFD121" action="deleteRow">
    <undo index="65535" exp="area" ref3D="1" dr="$A$463:$XFD$463" dn="Z_E9E577B3_C457_4984_949A_B5AD6CE2E229_.wvu.Rows" sId="1"/>
    <undo index="65535" exp="area" ref3D="1" dr="$A$400:$XFD$400" dn="Z_E9E577B3_C457_4984_949A_B5AD6CE2E229_.wvu.Rows" sId="1"/>
    <undo index="65535" exp="area" ref3D="1" dr="$A$381:$XFD$386" dn="Z_E9E577B3_C457_4984_949A_B5AD6CE2E229_.wvu.Rows" sId="1"/>
    <undo index="65535" exp="area" ref3D="1" dr="$A$262:$XFD$263" dn="Z_E9E577B3_C457_4984_949A_B5AD6CE2E229_.wvu.Rows" sId="1"/>
    <undo index="65535" exp="area" ref3D="1" dr="$A$210:$XFD$212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41" sId="1" ref="A121:XFD121" action="deleteRow">
    <undo index="65535" exp="area" ref3D="1" dr="$A$462:$XFD$462" dn="Z_E9E577B3_C457_4984_949A_B5AD6CE2E229_.wvu.Rows" sId="1"/>
    <undo index="65535" exp="area" ref3D="1" dr="$A$399:$XFD$399" dn="Z_E9E577B3_C457_4984_949A_B5AD6CE2E229_.wvu.Rows" sId="1"/>
    <undo index="65535" exp="area" ref3D="1" dr="$A$380:$XFD$385" dn="Z_E9E577B3_C457_4984_949A_B5AD6CE2E229_.wvu.Rows" sId="1"/>
    <undo index="65535" exp="area" ref3D="1" dr="$A$261:$XFD$262" dn="Z_E9E577B3_C457_4984_949A_B5AD6CE2E229_.wvu.Rows" sId="1"/>
    <undo index="65535" exp="area" ref3D="1" dr="$A$209:$XFD$211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42" sId="1" ref="A121:XFD121" action="deleteRow">
    <undo index="65535" exp="area" ref3D="1" dr="$A$461:$XFD$461" dn="Z_E9E577B3_C457_4984_949A_B5AD6CE2E229_.wvu.Rows" sId="1"/>
    <undo index="65535" exp="area" ref3D="1" dr="$A$398:$XFD$398" dn="Z_E9E577B3_C457_4984_949A_B5AD6CE2E229_.wvu.Rows" sId="1"/>
    <undo index="65535" exp="area" ref3D="1" dr="$A$379:$XFD$384" dn="Z_E9E577B3_C457_4984_949A_B5AD6CE2E229_.wvu.Rows" sId="1"/>
    <undo index="65535" exp="area" ref3D="1" dr="$A$260:$XFD$261" dn="Z_E9E577B3_C457_4984_949A_B5AD6CE2E229_.wvu.Rows" sId="1"/>
    <undo index="65535" exp="area" ref3D="1" dr="$A$208:$XFD$210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43" sId="1" ref="A121:XFD121" action="deleteRow">
    <undo index="65535" exp="area" ref3D="1" dr="$A$460:$XFD$460" dn="Z_E9E577B3_C457_4984_949A_B5AD6CE2E229_.wvu.Rows" sId="1"/>
    <undo index="65535" exp="area" ref3D="1" dr="$A$397:$XFD$397" dn="Z_E9E577B3_C457_4984_949A_B5AD6CE2E229_.wvu.Rows" sId="1"/>
    <undo index="65535" exp="area" ref3D="1" dr="$A$378:$XFD$383" dn="Z_E9E577B3_C457_4984_949A_B5AD6CE2E229_.wvu.Rows" sId="1"/>
    <undo index="65535" exp="area" ref3D="1" dr="$A$259:$XFD$260" dn="Z_E9E577B3_C457_4984_949A_B5AD6CE2E229_.wvu.Rows" sId="1"/>
    <undo index="65535" exp="area" ref3D="1" dr="$A$207:$XFD$209" dn="Z_E9E577B3_C457_4984_949A_B5AD6CE2E229_.wvu.Rows" sId="1"/>
    <rfmt sheetId="1" xfDxf="1" sqref="A121:XFD121" start="0" length="0">
      <dxf>
        <font>
          <name val="Times New Roman CYR"/>
          <family val="1"/>
        </font>
        <alignment wrapText="1"/>
      </dxf>
    </rfmt>
  </rrc>
  <rrc rId="2644" sId="1" ref="A317:XFD317" action="insertRow">
    <undo index="65535" exp="area" ref3D="1" dr="$A$459:$XFD$459" dn="Z_E9E577B3_C457_4984_949A_B5AD6CE2E229_.wvu.Rows" sId="1"/>
    <undo index="65535" exp="area" ref3D="1" dr="$A$396:$XFD$396" dn="Z_E9E577B3_C457_4984_949A_B5AD6CE2E229_.wvu.Rows" sId="1"/>
    <undo index="65535" exp="area" ref3D="1" dr="$A$377:$XFD$382" dn="Z_E9E577B3_C457_4984_949A_B5AD6CE2E229_.wvu.Rows" sId="1"/>
  </rrc>
  <rm rId="2645" sheetId="1" source="A322:XFD322" destination="A317:XFD317" sourceSheetId="1">
    <rfmt sheetId="1" xfDxf="1" sqref="A317:XFD317" start="0" length="0">
      <dxf>
        <font>
          <name val="Times New Roman CYR"/>
          <family val="1"/>
        </font>
        <alignment wrapText="1"/>
      </dxf>
    </rfmt>
    <rfmt sheetId="1" sqref="A317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1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1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1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1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17" start="0" length="0">
      <dxf>
        <font>
          <i/>
          <name val="Times New Roman"/>
          <family val="1"/>
        </font>
        <numFmt numFmtId="30" formatCode="@"/>
        <fill>
          <patternFill patternType="solid">
            <bgColor rgb="FF92D05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17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17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646" sId="1" ref="A322:XFD322" action="deleteRow">
    <undo index="65535" exp="area" ref3D="1" dr="$A$460:$XFD$460" dn="Z_E9E577B3_C457_4984_949A_B5AD6CE2E229_.wvu.Rows" sId="1"/>
    <undo index="65535" exp="area" ref3D="1" dr="$A$397:$XFD$397" dn="Z_E9E577B3_C457_4984_949A_B5AD6CE2E229_.wvu.Rows" sId="1"/>
    <undo index="65535" exp="area" ref3D="1" dr="$A$378:$XFD$383" dn="Z_E9E577B3_C457_4984_949A_B5AD6CE2E229_.wvu.Rows" sId="1"/>
    <rfmt sheetId="1" xfDxf="1" sqref="A322:XFD322" start="0" length="0">
      <dxf>
        <font>
          <name val="Times New Roman CYR"/>
          <family val="1"/>
        </font>
        <alignment wrapText="1"/>
      </dxf>
    </rfmt>
  </rrc>
  <rrc rId="2647" sId="1" ref="A321:XFD321" action="deleteRow">
    <undo index="65535" exp="ref" v="1" dr="H321" r="H311" sId="1"/>
    <undo index="65535" exp="ref" v="1" dr="G321" r="G311" sId="1"/>
    <undo index="65535" exp="ref" v="1" dr="H321" r="H309" sId="1"/>
    <undo index="65535" exp="ref" v="1" dr="G321" r="G309" sId="1"/>
    <undo index="65535" exp="area" ref3D="1" dr="$A$459:$XFD$459" dn="Z_E9E577B3_C457_4984_949A_B5AD6CE2E229_.wvu.Rows" sId="1"/>
    <undo index="65535" exp="area" ref3D="1" dr="$A$396:$XFD$396" dn="Z_E9E577B3_C457_4984_949A_B5AD6CE2E229_.wvu.Rows" sId="1"/>
    <undo index="65535" exp="area" ref3D="1" dr="$A$377:$XFD$382" dn="Z_E9E577B3_C457_4984_949A_B5AD6CE2E229_.wvu.Rows" sId="1"/>
    <rfmt sheetId="1" xfDxf="1" sqref="A321:XFD321" start="0" length="0">
      <dxf>
        <font>
          <name val="Times New Roman CYR"/>
          <family val="1"/>
        </font>
        <alignment wrapText="1"/>
      </dxf>
    </rfmt>
    <rcc rId="0" sId="1" dxf="1">
      <nc r="A321" t="inlineStr">
        <is>
          <t>Содержание автомобильных дорог общего пользования местного значения</t>
        </is>
      </nc>
      <ndxf>
        <font>
          <i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1" t="inlineStr">
        <is>
          <t>971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1" t="inlineStr">
        <is>
          <t>04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1" t="inlineStr">
        <is>
          <t>09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1" t="inlineStr">
        <is>
          <t>11001 82200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1" start="0" length="0">
      <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1">
        <f>G317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1">
        <f>H317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321" start="0" length="0">
      <dxf>
        <numFmt numFmtId="165" formatCode="0.00000"/>
      </dxf>
    </rfmt>
  </rrc>
  <rcc rId="2648" sId="1">
    <oc r="F313" t="inlineStr">
      <is>
        <t>622</t>
      </is>
    </oc>
    <nc r="F313" t="inlineStr">
      <is>
        <t>414</t>
      </is>
    </nc>
  </rcc>
  <rcc rId="2649" sId="1">
    <oc r="F315" t="inlineStr">
      <is>
        <t>622</t>
      </is>
    </oc>
    <nc r="F315" t="inlineStr">
      <is>
        <t>414</t>
      </is>
    </nc>
  </rcc>
  <rcc rId="2650" sId="1">
    <oc r="F318" t="inlineStr">
      <is>
        <t>621</t>
      </is>
    </oc>
    <nc r="F318" t="inlineStr">
      <is>
        <t>244</t>
      </is>
    </nc>
  </rcc>
  <rcc rId="2651" sId="1">
    <oc r="F320" t="inlineStr">
      <is>
        <t>622</t>
      </is>
    </oc>
    <nc r="F320" t="inlineStr">
      <is>
        <t>244</t>
      </is>
    </nc>
  </rcc>
  <rfmt sheetId="1" sqref="F313:F320">
    <dxf>
      <fill>
        <patternFill>
          <bgColor theme="0"/>
        </patternFill>
      </fill>
    </dxf>
  </rfmt>
  <rcc rId="2652" sId="1">
    <oc r="G316">
      <f>G318</f>
    </oc>
    <nc r="G316">
      <f>G317+G318</f>
    </nc>
  </rcc>
  <rcc rId="2653" sId="1">
    <oc r="H316">
      <f>H318</f>
    </oc>
    <nc r="H316">
      <f>H317+H318</f>
    </nc>
  </rcc>
  <rcc rId="2654" sId="1">
    <oc r="G311">
      <f>#REF!</f>
    </oc>
    <nc r="G311">
      <f>G312+G314+G316+G319</f>
    </nc>
  </rcc>
  <rcc rId="2655" sId="1">
    <oc r="H311">
      <f>#REF!</f>
    </oc>
    <nc r="H311">
      <f>H312+H314+H316+H319</f>
    </nc>
  </rcc>
  <rcc rId="2656" sId="1">
    <oc r="G309">
      <f>#REF!</f>
    </oc>
    <nc r="G309">
      <f>G310</f>
    </nc>
  </rcc>
  <rcc rId="2657" sId="1">
    <oc r="H309">
      <f>#REF!</f>
    </oc>
    <nc r="H309">
      <f>H310</f>
    </nc>
  </rcc>
  <rcc rId="2658" sId="1">
    <oc r="B312" t="inlineStr">
      <is>
        <t>968</t>
      </is>
    </oc>
    <nc r="B312" t="inlineStr">
      <is>
        <t>971</t>
      </is>
    </nc>
  </rcc>
  <rcc rId="2659" sId="1">
    <oc r="B313" t="inlineStr">
      <is>
        <t>968</t>
      </is>
    </oc>
    <nc r="B313" t="inlineStr">
      <is>
        <t>971</t>
      </is>
    </nc>
  </rcc>
  <rcc rId="2660" sId="1">
    <oc r="B314" t="inlineStr">
      <is>
        <t>968</t>
      </is>
    </oc>
    <nc r="B314" t="inlineStr">
      <is>
        <t>971</t>
      </is>
    </nc>
  </rcc>
  <rcc rId="2661" sId="1">
    <oc r="B315" t="inlineStr">
      <is>
        <t>968</t>
      </is>
    </oc>
    <nc r="B315" t="inlineStr">
      <is>
        <t>971</t>
      </is>
    </nc>
  </rcc>
  <rcc rId="2662" sId="1">
    <oc r="B316" t="inlineStr">
      <is>
        <t>968</t>
      </is>
    </oc>
    <nc r="B316" t="inlineStr">
      <is>
        <t>971</t>
      </is>
    </nc>
  </rcc>
  <rcc rId="2663" sId="1" numFmtId="30">
    <oc r="B318">
      <v>968</v>
    </oc>
    <nc r="B318" t="inlineStr">
      <is>
        <t>971</t>
      </is>
    </nc>
  </rcc>
  <rcc rId="2664" sId="1">
    <oc r="B319" t="inlineStr">
      <is>
        <t>968</t>
      </is>
    </oc>
    <nc r="B319" t="inlineStr">
      <is>
        <t>971</t>
      </is>
    </nc>
  </rcc>
  <rcc rId="2665" sId="1" numFmtId="30">
    <oc r="B320">
      <v>968</v>
    </oc>
    <nc r="B320" t="inlineStr">
      <is>
        <t>971</t>
      </is>
    </nc>
  </rcc>
  <rcv guid="{E50FE2FB-E2CD-42FB-A643-54AB564D1B47}" action="delete"/>
  <rdn rId="0" localSheetId="1" customView="1" name="Z_E50FE2FB_E2CD_42FB_A643_54AB564D1B47_.wvu.PrintArea" hidden="1" oldHidden="1">
    <formula>Ведом.структура!$A$1:$H$485</formula>
    <oldFormula>Ведом.структура!$A$1:$H$485</oldFormula>
  </rdn>
  <rdn rId="0" localSheetId="1" customView="1" name="Z_E50FE2FB_E2CD_42FB_A643_54AB564D1B47_.wvu.FilterData" hidden="1" oldHidden="1">
    <formula>Ведом.структура!$A$17:$Q$488</formula>
    <oldFormula>Ведом.структура!$A$17:$Q$488</oldFormula>
  </rdn>
  <rcv guid="{E50FE2FB-E2CD-42FB-A643-54AB564D1B47}" action="add"/>
</revisions>
</file>

<file path=xl/revisions/revisionLog1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68" sId="1" odxf="1" dxf="1">
    <oc r="A313" t="inlineStr">
      <is>
        <t>Субсидии автономным учреждениям на иные цели</t>
      </is>
    </oc>
    <nc r="A313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2669" sId="1" odxf="1" dxf="1">
    <oc r="A315" t="inlineStr">
      <is>
        <t>Субсидии автономным учреждениям на иные цели</t>
      </is>
    </oc>
    <nc r="A315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2670" sId="1" odxf="1" dxf="1">
    <oc r="A318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318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horizontal="general"/>
    </odxf>
    <ndxf>
      <font>
        <color indexed="8"/>
        <name val="Times New Roman"/>
        <family val="1"/>
      </font>
      <fill>
        <patternFill patternType="solid"/>
      </fill>
      <alignment horizontal="left"/>
    </ndxf>
  </rcc>
  <rcc rId="2671" sId="1" odxf="1" dxf="1">
    <oc r="A320" t="inlineStr">
      <is>
        <t>Субсидии автономным учреждениям на иные цели</t>
      </is>
    </oc>
    <nc r="A320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horizontal="general"/>
    </odxf>
    <ndxf>
      <font>
        <color indexed="8"/>
        <name val="Times New Roman"/>
        <family val="1"/>
      </font>
      <fill>
        <patternFill patternType="solid"/>
      </fill>
      <alignment horizontal="left"/>
    </ndxf>
  </rcc>
</revisions>
</file>

<file path=xl/revisions/revisionLog14.xml><?xml version="1.0" encoding="utf-8"?>
<revisions xmlns="http://schemas.openxmlformats.org/spreadsheetml/2006/main" xmlns:r="http://schemas.openxmlformats.org/officeDocument/2006/relationships">
  <rcc rId="5167" sId="1" numFmtId="4">
    <oc r="G173">
      <v>56777.604879999999</v>
    </oc>
    <nc r="G173">
      <f>56777.6048799999-7900</f>
    </nc>
  </rcc>
  <rcc rId="5168" sId="1" numFmtId="34">
    <oc r="G491">
      <v>1418128.2079</v>
    </oc>
    <nc r="G491">
      <v>1410228.2079</v>
    </nc>
  </rcc>
  <rcc rId="5169" sId="1" numFmtId="34">
    <nc r="G492">
      <v>7900</v>
    </nc>
  </rcc>
  <rcc rId="5170" sId="1">
    <nc r="G494">
      <f>G491+G492+G493</f>
    </nc>
  </rcc>
</revisions>
</file>

<file path=xl/revisions/revisionLog1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72" sId="1">
    <oc r="G345">
      <f>162708.4+7103.8+853.3</f>
    </oc>
    <nc r="G345">
      <f>162708.4+3320.579+853.3</f>
    </nc>
  </rcc>
  <rcc rId="2673" sId="1">
    <oc r="E345" t="inlineStr">
      <is>
        <t>09401 L5760</t>
      </is>
    </oc>
    <nc r="E345" t="inlineStr">
      <is>
        <t>99900 L5760</t>
      </is>
    </nc>
  </rcc>
  <rcc rId="2674" sId="1">
    <oc r="E344" t="inlineStr">
      <is>
        <t>09401 L5760</t>
      </is>
    </oc>
    <nc r="E344" t="inlineStr">
      <is>
        <t>99900 L5760</t>
      </is>
    </nc>
  </rcc>
  <rrc rId="2675" sId="1" ref="A341:XFD341" action="insertRow">
    <undo index="65535" exp="area" ref3D="1" dr="$A$458:$XFD$458" dn="Z_E9E577B3_C457_4984_949A_B5AD6CE2E229_.wvu.Rows" sId="1"/>
    <undo index="65535" exp="area" ref3D="1" dr="$A$395:$XFD$395" dn="Z_E9E577B3_C457_4984_949A_B5AD6CE2E229_.wvu.Rows" sId="1"/>
    <undo index="65535" exp="area" ref3D="1" dr="$A$376:$XFD$381" dn="Z_E9E577B3_C457_4984_949A_B5AD6CE2E229_.wvu.Rows" sId="1"/>
  </rrc>
  <rcc rId="2676" sId="1" odxf="1" dxf="1">
    <nc r="A341" t="inlineStr">
      <is>
        <t>Непрограммные расходы</t>
      </is>
    </nc>
    <odxf>
      <font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color indexed="8"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2677" sId="1" odxf="1" dxf="1">
    <nc r="B341" t="inlineStr">
      <is>
        <t>971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C341" start="0" length="0">
    <dxf>
      <fill>
        <patternFill patternType="none">
          <bgColor indexed="65"/>
        </patternFill>
      </fill>
    </dxf>
  </rfmt>
  <rfmt sheetId="1" sqref="D341" start="0" length="0">
    <dxf>
      <fill>
        <patternFill patternType="none">
          <bgColor indexed="65"/>
        </patternFill>
      </fill>
    </dxf>
  </rfmt>
  <rcc rId="2678" sId="1" odxf="1" dxf="1">
    <nc r="E341" t="inlineStr">
      <is>
        <t>99900 00000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F341" start="0" length="0">
    <dxf>
      <fill>
        <patternFill patternType="none">
          <bgColor indexed="65"/>
        </patternFill>
      </fill>
    </dxf>
  </rfmt>
  <rfmt sheetId="1" sqref="G341" start="0" length="0">
    <dxf>
      <fill>
        <patternFill>
          <bgColor theme="0"/>
        </patternFill>
      </fill>
    </dxf>
  </rfmt>
  <rfmt sheetId="1" sqref="H341" start="0" length="0">
    <dxf>
      <fill>
        <patternFill>
          <bgColor theme="0"/>
        </patternFill>
      </fill>
    </dxf>
  </rfmt>
  <rfmt sheetId="1" sqref="I341" start="0" length="0">
    <dxf>
      <numFmt numFmtId="0" formatCode="General"/>
    </dxf>
  </rfmt>
  <rrc rId="2679" sId="1" ref="A342:XFD342" action="deleteRow">
    <undo index="65535" exp="ref" v="1" dr="H342" r="H341" sId="1"/>
    <undo index="65535" exp="ref" v="1" dr="G342" r="G341" sId="1"/>
    <undo index="65535" exp="ref" v="1" dr="H342" r="H340" sId="1"/>
    <undo index="65535" exp="ref" v="1" dr="G342" r="G340" sId="1"/>
    <undo index="65535" exp="area" ref3D="1" dr="$A$459:$XFD$459" dn="Z_E9E577B3_C457_4984_949A_B5AD6CE2E229_.wvu.Rows" sId="1"/>
    <undo index="65535" exp="area" ref3D="1" dr="$A$396:$XFD$396" dn="Z_E9E577B3_C457_4984_949A_B5AD6CE2E229_.wvu.Rows" sId="1"/>
    <undo index="65535" exp="area" ref3D="1" dr="$A$377:$XFD$382" dn="Z_E9E577B3_C457_4984_949A_B5AD6CE2E229_.wvu.Rows" sId="1"/>
    <rfmt sheetId="1" xfDxf="1" sqref="A342:XFD342" start="0" length="0">
      <dxf>
        <font>
          <name val="Times New Roman CYR"/>
          <family val="1"/>
        </font>
        <alignment wrapText="1"/>
      </dxf>
    </rfmt>
    <rcc rId="0" sId="1" dxf="1">
      <nc r="A342" t="inlineStr">
        <is>
          <t>Муниципальная Программа «Развитие физической культуры, спорта и молодежной политики в Селенгинском районе на  2020 – 2024 годы»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4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42">
        <f>H343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342" start="0" length="0">
      <dxf>
        <numFmt numFmtId="165" formatCode="0.00000"/>
      </dxf>
    </rfmt>
  </rrc>
  <rrc rId="2680" sId="1" ref="A342:XFD342" action="deleteRow">
    <undo index="65535" exp="area" ref3D="1" dr="$A$458:$XFD$458" dn="Z_E9E577B3_C457_4984_949A_B5AD6CE2E229_.wvu.Rows" sId="1"/>
    <undo index="65535" exp="area" ref3D="1" dr="$A$395:$XFD$395" dn="Z_E9E577B3_C457_4984_949A_B5AD6CE2E229_.wvu.Rows" sId="1"/>
    <undo index="65535" exp="area" ref3D="1" dr="$A$376:$XFD$381" dn="Z_E9E577B3_C457_4984_949A_B5AD6CE2E229_.wvu.Rows" sId="1"/>
    <rfmt sheetId="1" xfDxf="1" sqref="A342:XFD342" start="0" length="0">
      <dxf>
        <font>
          <name val="Times New Roman CYR"/>
          <family val="1"/>
        </font>
        <alignment wrapText="1"/>
      </dxf>
    </rfmt>
    <rcc rId="0" sId="1" dxf="1">
      <nc r="A342" t="inlineStr">
        <is>
          <t>Подпрограмма «Другие вопросы в области физической культуры и спорта»</t>
        </is>
      </nc>
      <ndxf>
        <font>
          <b/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11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05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09400 00000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2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42">
        <f>H343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342" start="0" length="0">
      <dxf>
        <numFmt numFmtId="165" formatCode="0.00000"/>
      </dxf>
    </rfmt>
  </rrc>
  <rrc rId="2681" sId="1" ref="A342:XFD342" action="deleteRow">
    <undo index="65535" exp="area" ref3D="1" dr="$A$457:$XFD$457" dn="Z_E9E577B3_C457_4984_949A_B5AD6CE2E229_.wvu.Rows" sId="1"/>
    <undo index="65535" exp="area" ref3D="1" dr="$A$394:$XFD$394" dn="Z_E9E577B3_C457_4984_949A_B5AD6CE2E229_.wvu.Rows" sId="1"/>
    <undo index="65535" exp="area" ref3D="1" dr="$A$375:$XFD$380" dn="Z_E9E577B3_C457_4984_949A_B5AD6CE2E229_.wvu.Rows" sId="1"/>
    <rfmt sheetId="1" xfDxf="1" sqref="A342:XFD342" start="0" length="0">
      <dxf>
        <font>
          <name val="Times New Roman CYR"/>
          <family val="1"/>
        </font>
        <alignment wrapText="1"/>
      </dxf>
    </rfmt>
    <rcc rId="0" sId="1" dxf="1">
      <nc r="A342" t="inlineStr">
        <is>
          <t>Основное мероприятие "Расходы, связанные с выполнением деятельности учреждений физической культуры и спорта"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09401 00000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42">
        <f>H343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342" start="0" length="0">
      <dxf>
        <numFmt numFmtId="165" formatCode="0.00000"/>
      </dxf>
    </rfmt>
  </rrc>
  <rcc rId="2682" sId="1">
    <nc r="G341">
      <f>G342</f>
    </nc>
  </rcc>
  <rcc rId="2683" sId="1">
    <nc r="C341" t="inlineStr">
      <is>
        <t>11</t>
      </is>
    </nc>
  </rcc>
  <rcc rId="2684" sId="1">
    <nc r="D341" t="inlineStr">
      <is>
        <t>05</t>
      </is>
    </nc>
  </rcc>
  <rcc rId="2685" sId="1">
    <oc r="G340">
      <f>#REF!</f>
    </oc>
    <nc r="G340">
      <f>G341</f>
    </nc>
  </rcc>
  <rcc rId="2686" sId="1">
    <nc r="H341">
      <f>H342</f>
    </nc>
  </rcc>
  <rcc rId="2687" sId="1">
    <oc r="H340">
      <f>#REF!</f>
    </oc>
    <nc r="H340">
      <f>H341</f>
    </nc>
  </rcc>
</revisions>
</file>

<file path=xl/revisions/revisionLog141.xml><?xml version="1.0" encoding="utf-8"?>
<revisions xmlns="http://schemas.openxmlformats.org/spreadsheetml/2006/main" xmlns:r="http://schemas.openxmlformats.org/officeDocument/2006/relationships">
  <rcc rId="5139" sId="1">
    <oc r="H1" t="inlineStr">
      <is>
        <t>Приложение №7</t>
      </is>
    </oc>
    <nc r="H1" t="inlineStr">
      <is>
        <t>Приложение №6</t>
      </is>
    </nc>
  </rcc>
  <rcc rId="5140" sId="1">
    <oc r="H3" t="inlineStr">
      <is>
        <t>от "09" апреля 2024    № 318</t>
      </is>
    </oc>
    <nc r="H3" t="inlineStr">
      <is>
        <t>от "___" июня 2024    №___</t>
      </is>
    </nc>
  </rcc>
</revisions>
</file>

<file path=xl/revisions/revisionLog1411.xml><?xml version="1.0" encoding="utf-8"?>
<revisions xmlns="http://schemas.openxmlformats.org/spreadsheetml/2006/main" xmlns:r="http://schemas.openxmlformats.org/officeDocument/2006/relationships">
  <rcc rId="3043" sId="1">
    <oc r="H3" t="inlineStr">
      <is>
        <t>от 12 января 2023  № 233</t>
      </is>
    </oc>
    <nc r="H3" t="inlineStr">
      <is>
        <t>от ___ января 2023  № ___</t>
      </is>
    </nc>
  </rcc>
</revisions>
</file>

<file path=xl/revisions/revisionLog14111.xml><?xml version="1.0" encoding="utf-8"?>
<revisions xmlns="http://schemas.openxmlformats.org/spreadsheetml/2006/main" xmlns:r="http://schemas.openxmlformats.org/officeDocument/2006/relationships">
  <rcc rId="862" sId="1" numFmtId="34">
    <oc r="G511">
      <v>8234.2000000000007</v>
    </oc>
    <nc r="G511">
      <f>8234.2+117.3</f>
    </nc>
  </rcc>
  <rcc rId="863" sId="1">
    <oc r="H1" t="inlineStr">
      <is>
        <t>Приложение №7</t>
      </is>
    </oc>
    <nc r="H1" t="inlineStr">
      <is>
        <t>Приложение №6</t>
      </is>
    </nc>
  </rcc>
  <rcc rId="864" sId="1">
    <oc r="H3" t="inlineStr">
      <is>
        <t>от "27" апреля 2022  № 184</t>
      </is>
    </oc>
    <nc r="H3" t="inlineStr">
      <is>
        <t>от "__" июля 2022  № ___</t>
      </is>
    </nc>
  </rcc>
  <rcv guid="{E9E577B3-C457-4984-949A-B5AD6CE2E229}" action="delete"/>
  <rdn rId="0" localSheetId="1" customView="1" name="Z_E9E577B3_C457_4984_949A_B5AD6CE2E229_.wvu.PrintArea" hidden="1" oldHidden="1">
    <formula>Ведом.структура!$A$1:$H$512</formula>
    <oldFormula>Ведом.структура!$A$1:$H$512</oldFormula>
  </rdn>
  <rdn rId="0" localSheetId="1" customView="1" name="Z_E9E577B3_C457_4984_949A_B5AD6CE2E229_.wvu.Rows" hidden="1" oldHidden="1">
    <formula>Ведом.структура!$219:$222,Ведом.структура!$225:$227,Ведом.структура!$229:$230,Ведом.структура!$233:$236,Ведом.структура!$247:$249,Ведом.структура!$265:$265,Ведом.структура!$286:$286,Ведом.структура!$288:$292,Ведом.структура!$379:$386,Ведом.структура!$393:$396,Ведом.структура!$402:$402,Ведом.структура!$404:$407,Ведом.структура!$409:$411,Ведом.структура!$415:$420,Ведом.структура!$441:$442,Ведом.структура!$458:$461,Ведом.структура!$470:$473,Ведом.структура!$485:$488</formula>
    <oldFormula>Ведом.структура!$219:$222,Ведом.структура!$225:$227,Ведом.структура!$229:$230,Ведом.структура!$233:$236,Ведом.структура!$247:$249,Ведом.структура!$265:$265,Ведом.структура!$286:$286,Ведом.структура!$288:$292,Ведом.структура!$379:$386,Ведом.структура!$393:$396,Ведом.структура!$402:$402,Ведом.структура!$404:$407,Ведом.структура!$409:$411,Ведом.структура!$415:$420,Ведом.структура!$441:$442,Ведом.структура!$458:$461,Ведом.структура!$470:$473,Ведом.структура!$485:$488</oldFormula>
  </rdn>
  <rdn rId="0" localSheetId="1" customView="1" name="Z_E9E577B3_C457_4984_949A_B5AD6CE2E229_.wvu.FilterData" hidden="1" oldHidden="1">
    <formula>Ведом.структура!$A$21:$Q$515</formula>
    <oldFormula>Ведом.структура!$A$21:$Q$515</oldFormula>
  </rdn>
  <rcv guid="{E9E577B3-C457-4984-949A-B5AD6CE2E229}" action="add"/>
</revisions>
</file>

<file path=xl/revisions/revisionLog141111.xml><?xml version="1.0" encoding="utf-8"?>
<revisions xmlns="http://schemas.openxmlformats.org/spreadsheetml/2006/main" xmlns:r="http://schemas.openxmlformats.org/officeDocument/2006/relationships">
  <rcv guid="{E9E577B3-C457-4984-949A-B5AD6CE2E229}" action="delete"/>
  <rdn rId="0" localSheetId="1" customView="1" name="Z_E9E577B3_C457_4984_949A_B5AD6CE2E229_.wvu.PrintArea" hidden="1" oldHidden="1">
    <formula>Ведом.структура!$A$1:$H$505</formula>
    <oldFormula>Ведом.структура!$A$1:$H$505</oldFormula>
  </rdn>
  <rdn rId="0" localSheetId="1" customView="1" name="Z_E9E577B3_C457_4984_949A_B5AD6CE2E229_.wvu.Rows" hidden="1" oldHidden="1">
    <formula>Ведом.структура!$212:$215,Ведом.структура!$218:$220,Ведом.структура!$222:$223,Ведом.структура!$226:$229,Ведом.структура!$240:$242,Ведом.структура!$258:$258,Ведом.структура!$279:$279,Ведом.структура!$281:$285,Ведом.структура!$372:$379,Ведом.структура!$386:$389,Ведом.структура!$395:$395,Ведом.структура!$397:$400,Ведом.структура!$402:$404,Ведом.структура!$408:$413,Ведом.структура!$434:$435,Ведом.структура!$451:$454,Ведом.структура!$463:$466,Ведом.структура!$478:$481</formula>
    <oldFormula>Ведом.структура!$212:$215,Ведом.структура!$218:$220,Ведом.структура!$222:$223,Ведом.структура!$226:$229,Ведом.структура!$240:$242,Ведом.структура!$258:$258,Ведом.структура!$279:$279,Ведом.структура!$281:$285,Ведом.структура!$372:$379,Ведом.структура!$386:$389,Ведом.структура!$395:$395,Ведом.структура!$397:$400,Ведом.структура!$402:$404,Ведом.структура!$408:$413,Ведом.структура!$434:$435,Ведом.структура!$451:$454,Ведом.структура!$463:$466,Ведом.структура!$478:$481</oldFormula>
  </rdn>
  <rdn rId="0" localSheetId="1" customView="1" name="Z_E9E577B3_C457_4984_949A_B5AD6CE2E229_.wvu.FilterData" hidden="1" oldHidden="1">
    <formula>Ведом.структура!$A$18:$Q$508</formula>
    <oldFormula>Ведом.структура!$A$18:$Q$508</oldFormula>
  </rdn>
  <rcv guid="{E9E577B3-C457-4984-949A-B5AD6CE2E229}" action="add"/>
</revisions>
</file>

<file path=xl/revisions/revisionLog1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88" sId="1">
    <oc r="G463">
      <f>1668.7+34.1</f>
    </oc>
    <nc r="G463">
      <f>1668.7+34.14391</f>
    </nc>
  </rcc>
  <rcc rId="2689" sId="1">
    <oc r="H463">
      <f>3010.8+61.4</f>
    </oc>
    <nc r="H463">
      <f>3010.8+61.4449</f>
    </nc>
  </rcc>
</revisions>
</file>

<file path=xl/revisions/revisionLog1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90" sId="1" numFmtId="4">
    <oc r="G235">
      <v>5578</v>
    </oc>
    <nc r="G235">
      <v>5577.96</v>
    </nc>
  </rcc>
  <rcc rId="2691" sId="1" numFmtId="4">
    <oc r="H235">
      <v>5578</v>
    </oc>
    <nc r="H235">
      <v>5577.96</v>
    </nc>
  </rcc>
</revisions>
</file>

<file path=xl/revisions/revisionLog1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92" sId="1">
    <oc r="G142">
      <f>47072+960.8</f>
    </oc>
    <nc r="G142">
      <f>47072+960.75</f>
    </nc>
  </rcc>
  <rcc rId="2693" sId="1">
    <oc r="G147">
      <f>16520.2+337.1+16.8573</f>
    </oc>
    <nc r="G147">
      <f>16520.17645+337.14644+16.8573</f>
    </nc>
  </rcc>
</revisions>
</file>

<file path=xl/revisions/revisionLog1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94" sId="1" numFmtId="4">
    <oc r="G419">
      <v>233.1</v>
    </oc>
    <nc r="G419">
      <v>233.13</v>
    </nc>
  </rcc>
  <rcc rId="2695" sId="1" numFmtId="4">
    <oc r="H419">
      <v>233.1</v>
    </oc>
    <nc r="H419">
      <v>233.13</v>
    </nc>
  </rcc>
  <rcc rId="2696" sId="1">
    <oc r="G425">
      <f>1746.2+350</f>
    </oc>
    <nc r="G425">
      <f>1746.15099+350</f>
    </nc>
  </rcc>
  <rcc rId="2697" sId="1">
    <oc r="H425">
      <f>1746.2+350</f>
    </oc>
    <nc r="H425">
      <f>1746.15099+350</f>
    </nc>
  </rcc>
</revisions>
</file>

<file path=xl/revisions/revisionLog1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98" sId="1">
    <oc r="G23">
      <f>SUM(G24:G25)</f>
    </oc>
    <nc r="G23">
      <f>SUM(G24:G25)</f>
    </nc>
  </rcc>
  <rcc rId="2699" sId="1">
    <oc r="G26">
      <f>SUM(G27:G28)</f>
    </oc>
    <nc r="G26">
      <f>SUM(G27:G28)</f>
    </nc>
  </rcc>
  <rcc rId="2700" sId="1">
    <oc r="G34">
      <f>SUM(G35:G36)</f>
    </oc>
    <nc r="G34">
      <f>SUM(G35:G36)</f>
    </nc>
  </rcc>
  <rcc rId="2701" sId="1">
    <oc r="G173">
      <f>G174</f>
    </oc>
    <nc r="G173">
      <f>G174</f>
    </nc>
  </rcc>
  <rcc rId="2702" sId="1">
    <oc r="G174">
      <f>G175</f>
    </oc>
    <nc r="G174">
      <f>G175</f>
    </nc>
  </rcc>
  <rcc rId="2703" sId="1">
    <oc r="I445">
      <f>G353+G365+G371+G382+G402+#REF!+G419+G436+G437+G445</f>
    </oc>
    <nc r="I445">
      <f>G353+G365+G371+G382+G402+G419+G436+G437+G445</f>
    </nc>
  </rcc>
  <rcc rId="2704" sId="1">
    <oc r="J445">
      <f>H353+H365+H371+H382+H402+#REF!+H419+H436+H437+H445</f>
    </oc>
    <nc r="J445">
      <f>H353+H365+H371+H382+H402+H419+H436+H437+H445</f>
    </nc>
  </rcc>
  <rcc rId="2705" sId="1">
    <oc r="J470">
      <f>G24+G25+G27+G28+G35+G36+G41+G42+G46+G50+G80+G81+G82+G83+G85+G86+G87+G88+G90+G91+G92+G93+G95+G98+G99+G100+G101+G102+G103+G114+G115+G117+G137+#REF!+#REF!+G153+G157+G158+G159+G160+G162+G163+G164+G165+G167+G168+G274+G307+G382+G402+G419+G469+G471+G472+G474+G476+G477+G480+G481</f>
    </oc>
    <nc r="J470">
      <f>G24+G25+G27+G28+G35+G36+G41+G42+G46+G50+G80+G81+G82+G83+G85+G86+G87+G88+G90+G91+G92+G93+G95+G98+G99+G100+G101+G102+G103+G114+G115+G117+G137+G153+G157+G158+G159+G160+G162+G163+G164+G165+G167+G168+G274+G307+G382+G402+G419+G469+G471+G472+G474+G476+G477+G480+G481</f>
    </nc>
  </rcc>
  <rcc rId="2706" sId="1">
    <oc r="K470">
      <f>H24+H25+H27+H28+H35+H36+H41+H42+H46+H50+H80+H81+H82+H83+H85+H86+H87+H88+H90+H91+H92+H93+H95+H98+H99+H100+H101+H102+H103+H114+H115+H117+H137+#REF!+#REF!+H153+H157+H158+H159+H160+H162+H163+H164+H165+H167+H168+H274+H307+H382+H402+H419+H469+H471+H472+H474+H476+H477+H480+H481</f>
    </oc>
    <nc r="K470">
      <f>H24+H25+H27+H28+H35+H36+H41+H42+H46+H50+H80+H81+H82+H83+H85+H86+H87+H88+H90+H91+H92+H93+H95+H98+H99+H100+H101+H102+H103+H114+H115+H117+H137+H153+H157+H158+H159+H160+H162+H163+H164+H165+H167+H168+H274+H307+H382+H402+H419+H469+H471+H472+H474+H476+H477+H480+H481</f>
    </nc>
  </rcc>
</revisions>
</file>

<file path=xl/revisions/revisionLog1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07" sId="1">
    <oc r="G454">
      <f>2462.9</f>
    </oc>
    <nc r="G454">
      <f>2462.9+689.7</f>
    </nc>
  </rcc>
  <rcc rId="2708" sId="1">
    <oc r="H454">
      <f>2462.9</f>
    </oc>
    <nc r="H454">
      <f>2462.9+689.7</f>
    </nc>
  </rcc>
  <rcc rId="2709" sId="1">
    <oc r="G455">
      <f>743.8</f>
    </oc>
    <nc r="G455">
      <f>743.8+208.3</f>
    </nc>
  </rcc>
  <rcc rId="2710" sId="1">
    <oc r="H455">
      <f>743.8</f>
    </oc>
    <nc r="H455">
      <f>743.8+208.3</f>
    </nc>
  </rcc>
  <rcc rId="2711" sId="1">
    <oc r="G437">
      <f>204.4+590.2+208.3</f>
    </oc>
    <nc r="G437">
      <f>204.4+590.2</f>
    </nc>
  </rcc>
  <rcc rId="2712" sId="1">
    <oc r="H437">
      <f>204.4+590.2+208.3</f>
    </oc>
    <nc r="H437">
      <f>204.4+590.2</f>
    </nc>
  </rcc>
  <rcc rId="2713" sId="1">
    <oc r="G436">
      <f>676.8+1954.4+689.7</f>
    </oc>
    <nc r="G436">
      <f>676.8+1954.4</f>
    </nc>
  </rcc>
  <rcc rId="2714" sId="1">
    <oc r="H436">
      <f>676.8+1954.4+689.7</f>
    </oc>
    <nc r="H436">
      <f>676.8+1954.4</f>
    </nc>
  </rcc>
</revisions>
</file>

<file path=xl/revisions/revisionLog1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15" sId="1" numFmtId="4">
    <nc r="H487">
      <v>1307210.7214200001</v>
    </nc>
  </rcc>
  <rcc rId="2716" sId="1">
    <nc r="G490">
      <f>G483-G487</f>
    </nc>
  </rcc>
  <rcc rId="2717" sId="1">
    <nc r="H490">
      <f>H483-H487</f>
    </nc>
  </rcc>
  <rcc rId="2718" sId="1" numFmtId="4">
    <nc r="G487">
      <f>1842153.18679+47072</f>
    </nc>
  </rcc>
  <rrc rId="2719" sId="1" ref="A118:XFD118" action="deleteRow">
    <undo index="0" exp="ref" v="1" dr="H118" r="H110" sId="1"/>
    <undo index="0" exp="ref" v="1" dr="G118" r="G110" sId="1"/>
    <undo index="65535" exp="area" ref3D="1" dr="$A$456:$XFD$456" dn="Z_E9E577B3_C457_4984_949A_B5AD6CE2E229_.wvu.Rows" sId="1"/>
    <undo index="65535" exp="area" ref3D="1" dr="$A$393:$XFD$393" dn="Z_E9E577B3_C457_4984_949A_B5AD6CE2E229_.wvu.Rows" sId="1"/>
    <undo index="65535" exp="area" ref3D="1" dr="$A$374:$XFD$379" dn="Z_E9E577B3_C457_4984_949A_B5AD6CE2E229_.wvu.Rows" sId="1"/>
    <undo index="65535" exp="area" ref3D="1" dr="$A$258:$XFD$259" dn="Z_E9E577B3_C457_4984_949A_B5AD6CE2E229_.wvu.Rows" sId="1"/>
    <undo index="65535" exp="area" ref3D="1" dr="$A$206:$XFD$208" dn="Z_E9E577B3_C457_4984_949A_B5AD6CE2E229_.wvu.Rows" sId="1"/>
    <rfmt sheetId="1" xfDxf="1" sqref="A118:XFD118" start="0" length="0">
      <dxf>
        <font>
          <name val="Times New Roman CYR"/>
          <family val="1"/>
        </font>
        <alignment wrapText="1"/>
      </dxf>
    </rfmt>
    <rcc rId="0" sId="1" dxf="1">
      <nc r="A118" t="inlineStr">
        <is>
          <t>Дорожное хозяйство (дорожные фонды)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8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 xml:space="preserve">04 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09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1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18">
        <f>G119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18">
        <f>H119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118" start="0" length="0">
      <dxf>
        <numFmt numFmtId="165" formatCode="0.00000"/>
      </dxf>
    </rfmt>
    <rfmt sheetId="1" sqref="K118" start="0" length="0">
      <dxf>
        <numFmt numFmtId="165" formatCode="0.00000"/>
      </dxf>
    </rfmt>
    <rfmt sheetId="1" sqref="L118" start="0" length="0">
      <dxf>
        <numFmt numFmtId="165" formatCode="0.00000"/>
      </dxf>
    </rfmt>
    <rfmt sheetId="1" sqref="M118" start="0" length="0">
      <dxf>
        <numFmt numFmtId="165" formatCode="0.00000"/>
      </dxf>
    </rfmt>
  </rrc>
  <rrc rId="2720" sId="1" ref="A118:XFD118" action="deleteRow">
    <undo index="65535" exp="area" ref3D="1" dr="$A$455:$XFD$455" dn="Z_E9E577B3_C457_4984_949A_B5AD6CE2E229_.wvu.Rows" sId="1"/>
    <undo index="65535" exp="area" ref3D="1" dr="$A$392:$XFD$392" dn="Z_E9E577B3_C457_4984_949A_B5AD6CE2E229_.wvu.Rows" sId="1"/>
    <undo index="65535" exp="area" ref3D="1" dr="$A$373:$XFD$378" dn="Z_E9E577B3_C457_4984_949A_B5AD6CE2E229_.wvu.Rows" sId="1"/>
    <undo index="65535" exp="area" ref3D="1" dr="$A$257:$XFD$258" dn="Z_E9E577B3_C457_4984_949A_B5AD6CE2E229_.wvu.Rows" sId="1"/>
    <undo index="65535" exp="area" ref3D="1" dr="$A$205:$XFD$207" dn="Z_E9E577B3_C457_4984_949A_B5AD6CE2E229_.wvu.Rows" sId="1"/>
    <rfmt sheetId="1" xfDxf="1" sqref="A118:XFD118" start="0" length="0">
      <dxf>
        <font>
          <name val="Times New Roman CYR"/>
          <family val="1"/>
        </font>
        <alignment wrapText="1"/>
      </dxf>
    </rfmt>
    <rcc rId="0" sId="1" dxf="1">
      <nc r="A118" t="inlineStr">
        <is>
          <t>Муниципальная программа «Развитие дорожной сети в Селенгинском районе на 2020 - 2024 годы»</t>
        </is>
      </nc>
      <ndxf>
        <font>
          <b/>
          <name val="Times New Roman"/>
          <family val="1"/>
        </font>
      </ndxf>
    </rcc>
    <rcc rId="0" sId="1" dxf="1" numFmtId="30">
      <nc r="B118">
        <v>968</v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09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11000 00000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1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18">
        <f>G119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18">
        <f>H119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118" start="0" length="0">
      <dxf>
        <numFmt numFmtId="165" formatCode="0.00000"/>
      </dxf>
    </rfmt>
    <rfmt sheetId="1" sqref="K118" start="0" length="0">
      <dxf>
        <numFmt numFmtId="165" formatCode="0.00000"/>
      </dxf>
    </rfmt>
    <rfmt sheetId="1" sqref="L118" start="0" length="0">
      <dxf>
        <numFmt numFmtId="165" formatCode="0.00000"/>
      </dxf>
    </rfmt>
    <rfmt sheetId="1" sqref="M118" start="0" length="0">
      <dxf>
        <numFmt numFmtId="165" formatCode="0.00000"/>
      </dxf>
    </rfmt>
  </rrc>
  <rrc rId="2721" sId="1" ref="A118:XFD118" action="deleteRow">
    <undo index="65535" exp="area" ref3D="1" dr="$A$454:$XFD$454" dn="Z_E9E577B3_C457_4984_949A_B5AD6CE2E229_.wvu.Rows" sId="1"/>
    <undo index="65535" exp="area" ref3D="1" dr="$A$391:$XFD$391" dn="Z_E9E577B3_C457_4984_949A_B5AD6CE2E229_.wvu.Rows" sId="1"/>
    <undo index="65535" exp="area" ref3D="1" dr="$A$372:$XFD$377" dn="Z_E9E577B3_C457_4984_949A_B5AD6CE2E229_.wvu.Rows" sId="1"/>
    <undo index="65535" exp="area" ref3D="1" dr="$A$256:$XFD$257" dn="Z_E9E577B3_C457_4984_949A_B5AD6CE2E229_.wvu.Rows" sId="1"/>
    <undo index="65535" exp="area" ref3D="1" dr="$A$204:$XFD$206" dn="Z_E9E577B3_C457_4984_949A_B5AD6CE2E229_.wvu.Rows" sId="1"/>
    <rfmt sheetId="1" xfDxf="1" sqref="A118:XFD118" start="0" length="0">
      <dxf>
        <font>
          <name val="Times New Roman CYR"/>
          <family val="1"/>
        </font>
        <alignment wrapText="1"/>
      </dxf>
    </rfmt>
    <rcc rId="0" sId="1" dxf="1">
      <nc r="A118" t="inlineStr">
        <is>
          <t>Основное мероприятие "Реконструкция, строительство и содержание автомобильных дорог общего пользования местного значения"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18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8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8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8" t="inlineStr">
        <is>
          <t>11001 00000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1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18">
        <f>G314+G312+G317+G310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18">
        <f>H314+H312+H317+H310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118" start="0" length="0">
      <dxf>
        <numFmt numFmtId="165" formatCode="0.00000"/>
      </dxf>
    </rfmt>
    <rfmt sheetId="1" sqref="K118" start="0" length="0">
      <dxf>
        <numFmt numFmtId="165" formatCode="0.00000"/>
      </dxf>
    </rfmt>
    <rfmt sheetId="1" sqref="L118" start="0" length="0">
      <dxf>
        <numFmt numFmtId="165" formatCode="0.00000"/>
      </dxf>
    </rfmt>
    <rfmt sheetId="1" sqref="M118" start="0" length="0">
      <dxf>
        <numFmt numFmtId="165" formatCode="0.00000"/>
      </dxf>
    </rfmt>
  </rrc>
  <rcc rId="2722" sId="1">
    <oc r="G110">
      <f>#REF!+G118+G111</f>
    </oc>
    <nc r="G110">
      <f>G118+G111</f>
    </nc>
  </rcc>
  <rcc rId="2723" sId="1">
    <oc r="H110">
      <f>#REF!+H118+H111</f>
    </oc>
    <nc r="H110">
      <f>H118+H111</f>
    </nc>
  </rcc>
</revisions>
</file>

<file path=xl/revisions/revisionLog1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24" sId="1">
    <oc r="F330" t="inlineStr">
      <is>
        <t>465</t>
      </is>
    </oc>
    <nc r="F330" t="inlineStr">
      <is>
        <t>414</t>
      </is>
    </nc>
  </rcc>
  <rcc rId="2725" sId="1" odxf="1" dxf="1">
    <oc r="A330" t="inlineStr">
      <is>
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</is>
    </oc>
    <nc r="A330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2726" sId="1">
    <oc r="F335" t="inlineStr">
      <is>
        <t>540</t>
      </is>
    </oc>
    <nc r="F335" t="inlineStr">
      <is>
        <t>414</t>
      </is>
    </nc>
  </rcc>
  <rcc rId="2727" sId="1" odxf="1" dxf="1">
    <oc r="A335" t="inlineStr">
      <is>
        <t>Иные межбюджетные трансферты</t>
      </is>
    </oc>
    <nc r="A335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numFmt numFmtId="0" formatCode="General"/>
      <alignment vertical="center"/>
    </odxf>
    <ndxf>
      <numFmt numFmtId="30" formatCode="@"/>
      <alignment vertical="top"/>
    </ndxf>
  </rcc>
</revisions>
</file>

<file path=xl/revisions/revisionLog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1" sId="1" numFmtId="4">
    <oc r="G47">
      <v>35.5</v>
    </oc>
    <nc r="G47">
      <v>23.437000000000001</v>
    </nc>
  </rcc>
  <rcc rId="672" sId="1" numFmtId="4">
    <oc r="H47">
      <v>31.6</v>
    </oc>
    <nc r="H47">
      <v>20.759</v>
    </nc>
  </rcc>
  <rcc rId="673" sId="1" numFmtId="4">
    <oc r="G86">
      <v>533.29999999999995</v>
    </oc>
    <nc r="G86">
      <v>527.79999999999995</v>
    </nc>
  </rcc>
  <rcc rId="674" sId="1" numFmtId="4">
    <oc r="H86">
      <v>533.29999999999995</v>
    </oc>
    <nc r="H86">
      <v>527.79999999999995</v>
    </nc>
  </rcc>
  <rcc rId="675" sId="1" numFmtId="4">
    <oc r="G87">
      <v>160.98500000000001</v>
    </oc>
    <nc r="G87">
      <v>159.44</v>
    </nc>
  </rcc>
  <rcc rId="676" sId="1" numFmtId="4">
    <oc r="H87">
      <v>160.98500000000001</v>
    </oc>
    <nc r="H87">
      <v>159.44</v>
    </nc>
  </rcc>
  <rcc rId="677" sId="1" numFmtId="4">
    <oc r="G88">
      <v>28.315000000000001</v>
    </oc>
    <nc r="G88">
      <v>29</v>
    </nc>
  </rcc>
  <rcc rId="678" sId="1" numFmtId="4">
    <oc r="H88">
      <v>28.315000000000001</v>
    </oc>
    <nc r="H88">
      <v>29</v>
    </nc>
  </rcc>
  <rcc rId="679" sId="1" numFmtId="4">
    <oc r="G89">
      <v>41</v>
    </oc>
    <nc r="G89">
      <v>47.36</v>
    </nc>
  </rcc>
  <rcc rId="680" sId="1" numFmtId="4">
    <oc r="H89">
      <v>41</v>
    </oc>
    <nc r="H89">
      <v>47.36</v>
    </nc>
  </rcc>
  <rcc rId="681" sId="1" numFmtId="4">
    <oc r="G123">
      <v>32141.8</v>
    </oc>
    <nc r="G123">
      <v>82141.8</v>
    </nc>
  </rcc>
  <rcc rId="682" sId="1" numFmtId="4">
    <oc r="H123">
      <v>30713.9</v>
    </oc>
    <nc r="H123">
      <v>130.7139</v>
    </nc>
  </rcc>
  <rcc rId="683" sId="1" numFmtId="4">
    <oc r="G127">
      <f>51500</f>
    </oc>
    <nc r="G127">
      <v>0</v>
    </nc>
  </rcc>
  <rcc rId="684" sId="1" numFmtId="4">
    <oc r="H127">
      <f>99100</f>
    </oc>
    <nc r="H127">
      <v>0</v>
    </nc>
  </rcc>
  <rcc rId="685" sId="1" numFmtId="4">
    <oc r="G187">
      <v>123194.7</v>
    </oc>
    <nc r="G187">
      <v>125717.6</v>
    </nc>
  </rcc>
  <rcc rId="686" sId="1" numFmtId="4">
    <oc r="H187">
      <v>123194.7</v>
    </oc>
    <nc r="H187">
      <v>125717.6</v>
    </nc>
  </rcc>
  <rcc rId="687" sId="1" numFmtId="4">
    <oc r="G192">
      <v>77465.3</v>
    </oc>
    <nc r="G192">
      <v>87219.199999999997</v>
    </nc>
  </rcc>
  <rcc rId="688" sId="1" numFmtId="4">
    <oc r="H192">
      <f>G192</f>
    </oc>
    <nc r="H192">
      <v>87219.199999999997</v>
    </nc>
  </rcc>
  <rcc rId="689" sId="1" numFmtId="4">
    <oc r="G200">
      <v>241729</v>
    </oc>
    <nc r="G200">
      <v>244059.9</v>
    </nc>
  </rcc>
  <rcc rId="690" sId="1" numFmtId="4">
    <oc r="G213">
      <v>91225</v>
    </oc>
    <nc r="G213">
      <v>98810</v>
    </nc>
  </rcc>
  <rcc rId="691" sId="1" numFmtId="4">
    <oc r="H213">
      <v>91225</v>
    </oc>
    <nc r="H213">
      <f>G213</f>
    </nc>
  </rcc>
  <rcc rId="692" sId="1" numFmtId="4">
    <oc r="G259">
      <v>4805.2</v>
    </oc>
    <nc r="G259">
      <v>4805.2380000000003</v>
    </nc>
  </rcc>
  <rcc rId="693" sId="1" numFmtId="4">
    <oc r="G270">
      <v>16.73</v>
    </oc>
    <nc r="G270">
      <v>16.725000000000001</v>
    </nc>
  </rcc>
  <rcc rId="694" sId="1" numFmtId="4">
    <oc r="G269">
      <v>55.37</v>
    </oc>
    <nc r="G269">
      <v>55.353999999999999</v>
    </nc>
  </rcc>
  <rfmt sheetId="1" sqref="G380:H380">
    <dxf>
      <fill>
        <patternFill>
          <bgColor theme="0"/>
        </patternFill>
      </fill>
    </dxf>
  </rfmt>
  <rfmt sheetId="1" sqref="G464:H464">
    <dxf>
      <fill>
        <patternFill>
          <bgColor theme="0"/>
        </patternFill>
      </fill>
    </dxf>
  </rfmt>
  <rcc rId="695" sId="1" numFmtId="4">
    <oc r="G435">
      <f>1732.4+453.1</f>
    </oc>
    <nc r="G435">
      <v>3917.87248</v>
    </nc>
  </rcc>
  <rcc rId="696" sId="1" numFmtId="4">
    <oc r="H435">
      <f>1746.1+453.1</f>
    </oc>
    <nc r="H435">
      <v>3945.3</v>
    </nc>
  </rcc>
  <rcc rId="697" sId="1" numFmtId="4">
    <oc r="G451">
      <f>573.17+2919.1</f>
    </oc>
    <nc r="G451">
      <v>3534.3589999999999</v>
    </nc>
  </rcc>
  <rcc rId="698" sId="1" numFmtId="4">
    <oc r="G452">
      <f>173.13+881.6</f>
    </oc>
    <nc r="G452">
      <v>1067.441</v>
    </nc>
  </rcc>
  <rcc rId="699" sId="1">
    <oc r="H451">
      <f>573.17+2919.1</f>
    </oc>
    <nc r="H451">
      <f>G451</f>
    </nc>
  </rcc>
  <rcc rId="700" sId="1">
    <oc r="H452">
      <f>173.13+881.6</f>
    </oc>
    <nc r="H452">
      <f>G452</f>
    </nc>
  </rcc>
</revisions>
</file>

<file path=xl/revisions/revisionLog1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28" sId="1">
    <oc r="F144" t="inlineStr">
      <is>
        <t>244</t>
      </is>
    </oc>
    <nc r="F144" t="inlineStr">
      <is>
        <t>540</t>
      </is>
    </nc>
  </rcc>
  <rcc rId="2729" sId="1">
    <oc r="A144" t="inlineStr">
      <is>
        <t>Прочие закупки товаров, работ и услуг для государственных (муниципальных) нужд</t>
      </is>
    </oc>
    <nc r="A144" t="inlineStr">
      <is>
        <t>Иные межбюджетные трансферты</t>
      </is>
    </nc>
  </rcc>
</revisions>
</file>

<file path=xl/revisions/revisionLog1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30" sId="1" numFmtId="4">
    <oc r="G24">
      <v>2079.6999999999998</v>
    </oc>
    <nc r="G24">
      <v>1355.6</v>
    </nc>
  </rcc>
  <rcc rId="2731" sId="1" numFmtId="4">
    <oc r="H24">
      <v>2079.6999999999998</v>
    </oc>
    <nc r="H24">
      <v>1355.6</v>
    </nc>
  </rcc>
  <rcc rId="2732" sId="1" numFmtId="4">
    <oc r="G25">
      <v>628.1</v>
    </oc>
    <nc r="G25">
      <v>409.4</v>
    </nc>
  </rcc>
  <rcc rId="2733" sId="1" numFmtId="4">
    <oc r="H25">
      <v>628.1</v>
    </oc>
    <nc r="H25">
      <v>409.4</v>
    </nc>
  </rcc>
  <rcc rId="2734" sId="1" numFmtId="4">
    <oc r="G27">
      <v>1355.6</v>
    </oc>
    <nc r="G27">
      <v>2079.6999999999998</v>
    </nc>
  </rcc>
  <rcc rId="2735" sId="1" numFmtId="4">
    <oc r="G28">
      <v>409.4</v>
    </oc>
    <nc r="G28">
      <v>628.1</v>
    </nc>
  </rcc>
  <rcc rId="2736" sId="1" numFmtId="4">
    <oc r="H27">
      <v>1355.6</v>
    </oc>
    <nc r="H27">
      <v>2079.6999999999998</v>
    </nc>
  </rcc>
  <rcc rId="2737" sId="1" numFmtId="4">
    <oc r="H28">
      <v>409.4</v>
    </oc>
    <nc r="H28">
      <v>628.1</v>
    </nc>
  </rcc>
</revisions>
</file>

<file path=xl/revisions/revisionLog1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38" sId="1">
    <oc r="F394" t="inlineStr">
      <is>
        <t>244</t>
      </is>
    </oc>
    <nc r="F394" t="inlineStr">
      <is>
        <t>360</t>
      </is>
    </nc>
  </rcc>
  <rcc rId="2739" sId="1">
    <oc r="A394" t="inlineStr">
      <is>
        <t>Прочая закупка товаров, работ и услуг для обеспечения государственных (муниципальных) нужд</t>
      </is>
    </oc>
    <nc r="A394" t="inlineStr">
      <is>
        <t>Иные выплаты населению</t>
      </is>
    </nc>
  </rcc>
</revisions>
</file>

<file path=xl/revisions/revisionLog1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40" sId="1" numFmtId="4">
    <oc r="G315">
      <f>16733.39-590</f>
    </oc>
    <nc r="G315">
      <v>16733.39</v>
    </nc>
  </rcc>
  <rcc rId="2741" sId="1" numFmtId="4">
    <oc r="H315">
      <f>17764.55-590</f>
    </oc>
    <nc r="H315">
      <v>17764.55</v>
    </nc>
  </rcc>
  <rcc rId="2742" sId="1">
    <oc r="G314">
      <f>590</f>
    </oc>
    <nc r="G314"/>
  </rcc>
  <rcc rId="2743" sId="1">
    <oc r="H314">
      <f>590</f>
    </oc>
    <nc r="H314"/>
  </rcc>
  <rrc rId="2744" sId="1" ref="A314:XFD314" action="deleteRow">
    <undo index="0" exp="ref" v="1" dr="H314" r="H313" sId="1"/>
    <undo index="0" exp="ref" v="1" dr="G314" r="G313" sId="1"/>
    <undo index="65535" exp="area" ref3D="1" dr="$A$453:$XFD$453" dn="Z_E9E577B3_C457_4984_949A_B5AD6CE2E229_.wvu.Rows" sId="1"/>
    <undo index="65535" exp="area" ref3D="1" dr="$A$390:$XFD$390" dn="Z_E9E577B3_C457_4984_949A_B5AD6CE2E229_.wvu.Rows" sId="1"/>
    <undo index="65535" exp="area" ref3D="1" dr="$A$371:$XFD$376" dn="Z_E9E577B3_C457_4984_949A_B5AD6CE2E229_.wvu.Rows" sId="1"/>
    <rfmt sheetId="1" xfDxf="1" sqref="A314:XFD314" start="0" length="0">
      <dxf>
        <font>
          <name val="Times New Roman CYR"/>
          <family val="1"/>
        </font>
        <alignment wrapText="1"/>
      </dxf>
    </rfmt>
    <rcc rId="0" sId="1" dxf="1">
      <nc r="A314" t="inlineStr">
        <is>
          <t>Закупка энергетических ресурсов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4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4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4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4" t="inlineStr">
        <is>
          <t>11001 82200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14" t="inlineStr">
        <is>
          <t>247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1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1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I314" t="inlineStr">
        <is>
          <t>дор фонд</t>
        </is>
      </nc>
      <ndxf>
        <font>
          <b/>
          <i/>
          <name val="Times New Roman CYR"/>
          <family val="1"/>
        </font>
      </ndxf>
    </rcc>
  </rrc>
  <rcc rId="2745" sId="1">
    <oc r="G313">
      <f>#REF!+G314</f>
    </oc>
    <nc r="G313">
      <f>G314</f>
    </nc>
  </rcc>
  <rcc rId="2746" sId="1">
    <oc r="H313">
      <f>#REF!+H314</f>
    </oc>
    <nc r="H313">
      <f>H314</f>
    </nc>
  </rcc>
  <rcc rId="2747" sId="1">
    <oc r="F316" t="inlineStr">
      <is>
        <t>244</t>
      </is>
    </oc>
    <nc r="F316" t="inlineStr">
      <is>
        <t>414</t>
      </is>
    </nc>
  </rcc>
  <rcc rId="2748" sId="1" odxf="1" dxf="1">
    <oc r="A316" t="inlineStr">
      <is>
        <t>Прочие закупки товаров, работ и услуг для государственных (муниципальных) нужд</t>
      </is>
    </oc>
    <nc r="A316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</revisions>
</file>

<file path=xl/revisions/revisionLog1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49" sId="1">
    <oc r="D339" t="inlineStr">
      <is>
        <t>05</t>
      </is>
    </oc>
    <nc r="D339" t="inlineStr">
      <is>
        <t>02</t>
      </is>
    </nc>
  </rcc>
  <rcc rId="2750" sId="1">
    <oc r="D338" t="inlineStr">
      <is>
        <t>05</t>
      </is>
    </oc>
    <nc r="D338" t="inlineStr">
      <is>
        <t>02</t>
      </is>
    </nc>
  </rcc>
  <rcc rId="2751" sId="1">
    <oc r="D337" t="inlineStr">
      <is>
        <t>05</t>
      </is>
    </oc>
    <nc r="D337" t="inlineStr">
      <is>
        <t>02</t>
      </is>
    </nc>
  </rcc>
  <rcc rId="2752" sId="1">
    <oc r="D336" t="inlineStr">
      <is>
        <t>05</t>
      </is>
    </oc>
    <nc r="D336" t="inlineStr">
      <is>
        <t>02</t>
      </is>
    </nc>
  </rcc>
  <rcc rId="2753" sId="1">
    <oc r="A336" t="inlineStr">
      <is>
        <t>Другие вопросы в области физической культуры и спорта</t>
      </is>
    </oc>
    <nc r="A336" t="inlineStr">
      <is>
        <t>Массовый спорт</t>
      </is>
    </nc>
  </rcc>
  <rfmt sheetId="1" sqref="A338" start="0" length="0">
    <dxf>
      <font>
        <color indexed="8"/>
        <name val="Times New Roman"/>
        <family val="1"/>
      </font>
    </dxf>
  </rfmt>
  <rfmt sheetId="1" sqref="A339" start="0" length="0">
    <dxf>
      <numFmt numFmtId="0" formatCode="General"/>
      <alignment vertical="center"/>
    </dxf>
  </rfmt>
</revisions>
</file>

<file path=xl/revisions/revisionLog1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54" sId="1">
    <oc r="H7" t="inlineStr">
      <is>
        <t>от "___" декабря 2022 № ___</t>
      </is>
    </oc>
    <nc r="H7" t="inlineStr">
      <is>
        <t>от "23" декабря 2022 № 227</t>
      </is>
    </nc>
  </rcc>
  <rdn rId="0" localSheetId="1" customView="1" name="Z_7AB046A2_2A29_454F_BB23_276250580C29_.wvu.PrintArea" hidden="1" oldHidden="1">
    <formula>Ведом.структура!$A$1:$H$479</formula>
  </rdn>
  <rdn rId="0" localSheetId="1" customView="1" name="Z_7AB046A2_2A29_454F_BB23_276250580C29_.wvu.FilterData" hidden="1" oldHidden="1">
    <formula>Ведом.структура!$A$17:$Q$482</formula>
  </rdn>
  <rcv guid="{7AB046A2-2A29-454F-BB23-276250580C29}" action="add"/>
</revisions>
</file>

<file path=xl/revisions/revisionLog1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57" sId="1">
    <oc r="G339">
      <f>162708.4+3320.579+853.3</f>
    </oc>
    <nc r="G339">
      <f>162708.4+3320.579+853.3+3783.21</f>
    </nc>
  </rcc>
</revisions>
</file>

<file path=xl/revisions/revisionLog1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768" sId="1" numFmtId="4">
    <oc r="G104">
      <v>100</v>
    </oc>
    <nc r="G104">
      <v>99.983099999999993</v>
    </nc>
  </rcc>
</revisions>
</file>

<file path=xl/revisions/revisionLog1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769" sId="1" ref="A144:XFD144" action="insertRow"/>
  <rrc rId="2770" sId="1" ref="A144:XFD144" action="insertRow"/>
</revisions>
</file>

<file path=xl/revisions/revisionLog1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771" sId="1" ref="A144:XFD144" action="insertRow"/>
  <rcc rId="2772" sId="1">
    <oc r="A141" t="inlineStr">
      <is>
        <t>Непрограммные расходы</t>
      </is>
    </oc>
    <nc r="A141" t="inlineStr">
      <is>
        <t>Муниципальная программа «Комплексное развитие сельских территорий в Селенгинском районе на 2020-2024 годы»</t>
      </is>
    </nc>
  </rcc>
  <rcc rId="2773" sId="1">
    <oc r="A142" t="inlineStr">
      <is>
        <t>Обеспечение комплексного развития сельских территорий</t>
      </is>
    </oc>
    <nc r="A142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</rcc>
  <rcc rId="2774" sId="1" odxf="1" dxf="1">
    <oc r="A143" t="inlineStr">
      <is>
        <t>Иные межбюджетные трансферты</t>
      </is>
    </oc>
    <nc r="A143" t="inlineStr">
      <is>
        <t>Обеспечение комплексного развития сельских территорий (Капитальный ремонт сетей водоснабжения г.Гусиноозерск)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2775" sId="1" odxf="1" dxf="1">
    <nc r="A144" t="inlineStr">
      <is>
        <t>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2776" sId="1">
    <nc r="A145" t="inlineStr">
      <is>
        <t>Иные межбюджетные трансферты</t>
      </is>
    </nc>
  </rcc>
  <rcc rId="2777" sId="1" odxf="1" dxf="1">
    <nc r="A146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2778" sId="1">
    <nc r="B144" t="inlineStr">
      <is>
        <t>968</t>
      </is>
    </nc>
  </rcc>
  <rcc rId="2779" sId="1">
    <nc r="B145" t="inlineStr">
      <is>
        <t>968</t>
      </is>
    </nc>
  </rcc>
  <rcc rId="2780" sId="1">
    <nc r="B146" t="inlineStr">
      <is>
        <t>968</t>
      </is>
    </nc>
  </rcc>
  <rcc rId="2781" sId="1">
    <oc r="E141" t="inlineStr">
      <is>
        <t>99900 00000</t>
      </is>
    </oc>
    <nc r="E141" t="inlineStr">
      <is>
        <t>06000 00000</t>
      </is>
    </nc>
  </rcc>
  <rcc rId="2782" sId="1">
    <oc r="G141">
      <f>G142</f>
    </oc>
    <nc r="G141">
      <f>G142</f>
    </nc>
  </rcc>
  <rcc rId="2783" sId="1">
    <oc r="H141">
      <f>H142</f>
    </oc>
    <nc r="H141">
      <f>H142</f>
    </nc>
  </rcc>
  <rcc rId="2784" sId="1">
    <oc r="E142" t="inlineStr">
      <is>
        <t>99900 L5760</t>
      </is>
    </oc>
    <nc r="E142" t="inlineStr">
      <is>
        <t>06030 00000</t>
      </is>
    </nc>
  </rcc>
  <rcc rId="2785" sId="1" odxf="1" dxf="1">
    <oc r="G142">
      <f>SUM(G143:G143)</f>
    </oc>
    <nc r="G142">
      <f>G143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786" sId="1">
    <oc r="H142">
      <f>H143</f>
    </oc>
    <nc r="H142">
      <f>H143</f>
    </nc>
  </rcc>
  <rfmt sheetId="1" sqref="C143" start="0" length="0">
    <dxf>
      <font>
        <i/>
        <name val="Times New Roman"/>
        <family val="1"/>
      </font>
    </dxf>
  </rfmt>
  <rfmt sheetId="1" sqref="D143" start="0" length="0">
    <dxf>
      <font>
        <i/>
        <name val="Times New Roman"/>
        <family val="1"/>
      </font>
    </dxf>
  </rfmt>
  <rcc rId="2787" sId="1" odxf="1" dxf="1">
    <oc r="E143" t="inlineStr">
      <is>
        <t>99900 L5760</t>
      </is>
    </oc>
    <nc r="E143" t="inlineStr">
      <is>
        <t>06036 00000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788" sId="1" odxf="1" dxf="1">
    <oc r="F143" t="inlineStr">
      <is>
        <t>540</t>
      </is>
    </oc>
    <nc r="F143"/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789" sId="1" odxf="1" dxf="1">
    <oc r="G143">
      <f>47072+960.75</f>
    </oc>
    <nc r="G143">
      <f>G144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2790" sId="1" odxf="1" dxf="1" numFmtId="4">
    <oc r="H143">
      <v>0</v>
    </oc>
    <nc r="H143">
      <f>H144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791" sId="1" odxf="1" dxf="1">
    <nc r="C144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792" sId="1" odxf="1" dxf="1">
    <nc r="D144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793" sId="1" odxf="1" dxf="1">
    <nc r="E144" t="inlineStr">
      <is>
        <t>06036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44" start="0" length="0">
    <dxf>
      <font>
        <i/>
        <name val="Times New Roman"/>
        <family val="1"/>
      </font>
    </dxf>
  </rfmt>
  <rcc rId="2794" sId="1" odxf="1" dxf="1">
    <nc r="G144">
      <f>SUM(G145:G146)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2795" sId="1" odxf="1" dxf="1">
    <nc r="H144">
      <f>SUM(H145:H146)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796" sId="1">
    <nc r="C145" t="inlineStr">
      <is>
        <t>05</t>
      </is>
    </nc>
  </rcc>
  <rcc rId="2797" sId="1">
    <nc r="D145" t="inlineStr">
      <is>
        <t>02</t>
      </is>
    </nc>
  </rcc>
  <rcc rId="2798" sId="1">
    <nc r="E145" t="inlineStr">
      <is>
        <t>06036 L5760</t>
      </is>
    </nc>
  </rcc>
  <rcc rId="2799" sId="1">
    <nc r="F145" t="inlineStr">
      <is>
        <t>540</t>
      </is>
    </nc>
  </rcc>
  <rcc rId="2800" sId="1" odxf="1" dxf="1" numFmtId="4">
    <nc r="G145">
      <v>48032.75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01" sId="1" odxf="1" dxf="1" numFmtId="4">
    <nc r="H145">
      <v>0</v>
    </nc>
    <odxf>
      <font>
        <i/>
        <name val="Times New Roman"/>
        <family val="1"/>
      </font>
      <fill>
        <patternFill patternType="solid">
          <bgColor theme="0"/>
        </patternFill>
      </fill>
    </odxf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2802" sId="1">
    <nc r="C146" t="inlineStr">
      <is>
        <t>04</t>
      </is>
    </nc>
  </rcc>
  <rcc rId="2803" sId="1">
    <nc r="D146" t="inlineStr">
      <is>
        <t>05</t>
      </is>
    </nc>
  </rcc>
  <rcc rId="2804" sId="1">
    <nc r="E146" t="inlineStr">
      <is>
        <t>06036 L5760</t>
      </is>
    </nc>
  </rcc>
  <rcc rId="2805" sId="1">
    <nc r="F146" t="inlineStr">
      <is>
        <t>622</t>
      </is>
    </nc>
  </rcc>
  <rcc rId="2806" sId="1" odxf="1" dxf="1" numFmtId="4">
    <nc r="G146">
      <v>56365.029000000002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07" sId="1" odxf="1" dxf="1" numFmtId="4">
    <nc r="H146">
      <v>0</v>
    </nc>
    <odxf>
      <font>
        <i/>
        <name val="Times New Roman"/>
        <family val="1"/>
      </font>
      <fill>
        <patternFill patternType="solid">
          <bgColor theme="0"/>
        </patternFill>
      </fill>
    </odxf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2808" sId="1">
    <oc r="G151">
      <f>16520.17645+337.14644+16.8573</f>
    </oc>
    <nc r="G151">
      <f>16520.17645+337.14644+16.8573+0.0169</f>
    </nc>
  </rcc>
  <rrc rId="2809" sId="1" ref="A346:XFD346" action="insertRow"/>
  <rrc rId="2810" sId="1" ref="A347:XFD347" action="insertRow"/>
  <rcc rId="2811" sId="1" odxf="1" dxf="1">
    <oc r="A344" t="inlineStr">
      <is>
        <t>Непрограммные расходы</t>
      </is>
    </oc>
    <nc r="A344" t="inlineStr">
      <is>
        <t>Муниципальная программа «Комплексное развитие сельских территорий в Селенгинском районе на 2020-2024 годы»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2812" sId="1" odxf="1" dxf="1">
    <oc r="A345" t="inlineStr">
      <is>
        <t>Обеспечение комплексного развития сельских территорий</t>
      </is>
    </oc>
    <nc r="A345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cc rId="2813" sId="1" odxf="1" dxf="1">
    <nc r="A346" t="inlineStr">
      <is>
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cc rId="2814" sId="1" odxf="1" dxf="1">
    <nc r="A347" t="inlineStr">
      <is>
        <t>Обеспечение комплексного развития сельских территорий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fmt sheetId="1" sqref="A348" start="0" length="0">
    <dxf>
      <font>
        <color indexed="8"/>
        <name val="Times New Roman"/>
        <family val="1"/>
      </font>
      <fill>
        <patternFill patternType="solid"/>
      </fill>
    </dxf>
  </rfmt>
  <rcc rId="2815" sId="1">
    <oc r="E344" t="inlineStr">
      <is>
        <t>99900 00000</t>
      </is>
    </oc>
    <nc r="E344" t="inlineStr">
      <is>
        <t>06000 00000</t>
      </is>
    </nc>
  </rcc>
  <rcc rId="2816" sId="1" odxf="1" dxf="1">
    <oc r="G344">
      <f>G345</f>
    </oc>
    <nc r="G344">
      <f>G345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17" sId="1" odxf="1" dxf="1">
    <oc r="H344">
      <f>H345</f>
    </oc>
    <nc r="H344">
      <f>H345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18" sId="1">
    <oc r="E345" t="inlineStr">
      <is>
        <t>99900 L5760</t>
      </is>
    </oc>
    <nc r="E345" t="inlineStr">
      <is>
        <t>06030 00000</t>
      </is>
    </nc>
  </rcc>
  <rcc rId="2819" sId="1" odxf="1" dxf="1">
    <oc r="G345">
      <f>G348</f>
    </oc>
    <nc r="G345">
      <f>G346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20" sId="1" odxf="1" dxf="1">
    <oc r="H345">
      <f>H348</f>
    </oc>
    <nc r="H345">
      <f>H346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21" sId="1">
    <nc r="C346" t="inlineStr">
      <is>
        <t>11</t>
      </is>
    </nc>
  </rcc>
  <rcc rId="2822" sId="1">
    <nc r="D346" t="inlineStr">
      <is>
        <t>02</t>
      </is>
    </nc>
  </rcc>
  <rcc rId="2823" sId="1">
    <nc r="E346" t="inlineStr">
      <is>
        <t>06035 00000</t>
      </is>
    </nc>
  </rcc>
  <rcc rId="2824" sId="1" odxf="1" dxf="1">
    <nc r="G346">
      <f>G347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25" sId="1" odxf="1" dxf="1">
    <nc r="H346">
      <f>H347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26" sId="1">
    <nc r="C347" t="inlineStr">
      <is>
        <t>11</t>
      </is>
    </nc>
  </rcc>
  <rcc rId="2827" sId="1">
    <nc r="D347" t="inlineStr">
      <is>
        <t>02</t>
      </is>
    </nc>
  </rcc>
  <rcc rId="2828" sId="1">
    <nc r="E347" t="inlineStr">
      <is>
        <t>06035 L5760</t>
      </is>
    </nc>
  </rcc>
  <rcc rId="2829" sId="1" odxf="1" dxf="1">
    <nc r="G347">
      <f>SUM(G348:G348)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30" sId="1" odxf="1" dxf="1">
    <nc r="H347">
      <f>SUM(H348:H348)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31" sId="1">
    <oc r="E348" t="inlineStr">
      <is>
        <t>99900 L5760</t>
      </is>
    </oc>
    <nc r="E348" t="inlineStr">
      <is>
        <t>06035 L5760</t>
      </is>
    </nc>
  </rcc>
  <rcc rId="2832" sId="1" odxf="1" dxf="1" numFmtId="4">
    <oc r="G348">
      <f>162708.4+3320.579+853.3+3783.21</f>
    </oc>
    <nc r="G348">
      <v>170665.52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H348" start="0" length="0">
    <dxf>
      <fill>
        <patternFill patternType="none">
          <bgColor indexed="65"/>
        </patternFill>
      </fill>
    </dxf>
  </rfmt>
  <rcc rId="2833" sId="1">
    <nc r="B346" t="inlineStr">
      <is>
        <t>971</t>
      </is>
    </nc>
  </rcc>
  <rcc rId="2834" sId="1">
    <nc r="B347" t="inlineStr">
      <is>
        <t>971</t>
      </is>
    </nc>
  </rcc>
  <rrc rId="2835" sId="1" ref="A341:XFD341" action="insertRow"/>
  <rrc rId="2836" sId="1" ref="A341:XFD341" action="insertRow"/>
  <rcc rId="2837" sId="1" odxf="1" dxf="1">
    <oc r="A339" t="inlineStr">
      <is>
        <t>Непрограммные расходы</t>
      </is>
    </oc>
    <nc r="A339" t="inlineStr">
      <is>
        <t>Муниципальная программа «Комплексное развитие сельских территорий в Селенгинском районе на 2020-2024 годы»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2838" sId="1" odxf="1" dxf="1">
    <oc r="A340" t="inlineStr">
      <is>
        <t>На обеспечение комплексного развития сельских территорий</t>
      </is>
    </oc>
    <nc r="A340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alignment horizontal="left" vertical="center"/>
    </odxf>
    <ndxf>
      <alignment horizontal="general" vertical="top"/>
    </ndxf>
  </rcc>
  <rcc rId="2839" sId="1" odxf="1" dxf="1">
    <nc r="A341" t="inlineStr">
      <is>
        <t xml:space="preserve">Обеспечение комплексного развития сельских территорий (Строительство сельского дома культуры в у. Тохой, ул.Ленина, уч.№27А) </t>
      </is>
    </nc>
    <odxf>
      <alignment horizontal="left" vertical="center"/>
    </odxf>
    <ndxf>
      <alignment horizontal="general" vertical="top"/>
    </ndxf>
  </rcc>
  <rcc rId="2840" sId="1" odxf="1" dxf="1">
    <nc r="A342" t="inlineStr">
      <is>
        <t>Обеспечение комплексного развития сельских территорий</t>
      </is>
    </nc>
    <odxf>
      <alignment horizontal="left" vertical="center"/>
    </odxf>
    <ndxf>
      <alignment horizontal="general" vertical="top"/>
    </ndxf>
  </rcc>
  <rfmt sheetId="1" sqref="A343" start="0" length="0">
    <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dxf>
  </rfmt>
  <rcc rId="2841" sId="1">
    <oc r="E339" t="inlineStr">
      <is>
        <t>99900 00000</t>
      </is>
    </oc>
    <nc r="E339" t="inlineStr">
      <is>
        <t>06000 00000</t>
      </is>
    </nc>
  </rcc>
  <rcc rId="2842" sId="1" odxf="1" dxf="1">
    <oc r="G339">
      <f>G340</f>
    </oc>
    <nc r="G339">
      <f>G340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43" sId="1" odxf="1" dxf="1">
    <oc r="H339">
      <f>H340</f>
    </oc>
    <nc r="H339">
      <f>H340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44" sId="1">
    <oc r="E340" t="inlineStr">
      <is>
        <t>99900  L5760</t>
      </is>
    </oc>
    <nc r="E340" t="inlineStr">
      <is>
        <t>06030 00000</t>
      </is>
    </nc>
  </rcc>
  <rcc rId="2845" sId="1" odxf="1" dxf="1">
    <oc r="G340">
      <f>G343</f>
    </oc>
    <nc r="G340">
      <f>G341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46" sId="1" odxf="1" dxf="1">
    <oc r="H340">
      <f>H343</f>
    </oc>
    <nc r="H340">
      <f>H341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47" sId="1">
    <nc r="C341" t="inlineStr">
      <is>
        <t>08</t>
      </is>
    </nc>
  </rcc>
  <rcc rId="2848" sId="1">
    <nc r="D341" t="inlineStr">
      <is>
        <t>01</t>
      </is>
    </nc>
  </rcc>
  <rcc rId="2849" sId="1">
    <nc r="E341" t="inlineStr">
      <is>
        <t>06032 00000</t>
      </is>
    </nc>
  </rcc>
  <rcc rId="2850" sId="1" odxf="1" dxf="1">
    <nc r="G341">
      <f>G342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51" sId="1" odxf="1" dxf="1">
    <nc r="H341">
      <f>H342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52" sId="1">
    <nc r="C342" t="inlineStr">
      <is>
        <t>08</t>
      </is>
    </nc>
  </rcc>
  <rcc rId="2853" sId="1">
    <nc r="D342" t="inlineStr">
      <is>
        <t>01</t>
      </is>
    </nc>
  </rcc>
  <rcc rId="2854" sId="1">
    <nc r="E342" t="inlineStr">
      <is>
        <t>06032 L5760</t>
      </is>
    </nc>
  </rcc>
  <rcc rId="2855" sId="1" odxf="1" dxf="1">
    <nc r="G342">
      <f>SUM(G343:G343)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56" sId="1" odxf="1" dxf="1">
    <nc r="H342">
      <f>SUM(H343:H343)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57" sId="1">
    <oc r="E343" t="inlineStr">
      <is>
        <t>99900  L5760</t>
      </is>
    </oc>
    <nc r="E343" t="inlineStr">
      <is>
        <t>06032 L5760</t>
      </is>
    </nc>
  </rcc>
  <rcc rId="2858" sId="1" odxf="1" dxf="1" numFmtId="4">
    <oc r="G343">
      <f>53663.7+269.7</f>
    </oc>
    <nc r="G343">
      <v>53933.37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H343" start="0" length="0">
    <dxf>
      <fill>
        <patternFill patternType="none">
          <bgColor indexed="65"/>
        </patternFill>
      </fill>
    </dxf>
  </rfmt>
  <rcc rId="2859" sId="1">
    <nc r="B341" t="inlineStr">
      <is>
        <t>971</t>
      </is>
    </nc>
  </rcc>
  <rcc rId="2860" sId="1">
    <nc r="B342" t="inlineStr">
      <is>
        <t>971</t>
      </is>
    </nc>
  </rcc>
</revisions>
</file>

<file path=xl/revisions/revisionLog16.xml><?xml version="1.0" encoding="utf-8"?>
<revisions xmlns="http://schemas.openxmlformats.org/spreadsheetml/2006/main" xmlns:r="http://schemas.openxmlformats.org/officeDocument/2006/relationships">
  <rrc rId="2132" sId="1" ref="A1:XFD1" action="deleteRow">
    <undo index="0" exp="area" ref3D="1" dr="$A$1:$H$455" dn="Область_печати" sId="1"/>
    <undo index="34" exp="area" ref3D="1" dr="$A$431:$XFD$431" dn="Z_E9E577B3_C457_4984_949A_B5AD6CE2E229_.wvu.Rows" sId="1"/>
    <undo index="22" exp="area" ref3D="1" dr="$A$368:$XFD$368" dn="Z_E9E577B3_C457_4984_949A_B5AD6CE2E229_.wvu.Rows" sId="1"/>
    <undo index="16" exp="area" ref3D="1" dr="$A$349:$XFD$354" dn="Z_E9E577B3_C457_4984_949A_B5AD6CE2E229_.wvu.Rows" sId="1"/>
    <undo index="14" exp="area" ref3D="1" dr="$A$258:$XFD$259" dn="Z_E9E577B3_C457_4984_949A_B5AD6CE2E229_.wvu.Rows" sId="1"/>
    <undo index="2" exp="area" ref3D="1" dr="$A$206:$XFD$208" dn="Z_E9E577B3_C457_4984_949A_B5AD6CE2E229_.wvu.Rows" sId="1"/>
    <undo index="0" exp="area" ref3D="1" dr="$A$1:$H$455" dn="Z_E9E577B3_C457_4984_949A_B5AD6CE2E229_.wvu.PrintArea" sId="1"/>
    <undo index="0" exp="area" ref3D="1" dr="$A$1:$H$455" dn="Z_E50FE2FB_E2CD_42FB_A643_54AB564D1B47_.wvu.PrintArea" sId="1"/>
    <undo index="0" exp="area" ref3D="1" dr="$A$1:$H$455" dn="Z_97D49131_2F31_4758_9B36_E03ACEBCB875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>Приложение №6</t>
        </is>
      </nc>
      <ndxf>
        <font>
          <name val="Times New Roman"/>
          <scheme val="none"/>
        </font>
        <alignment horizontal="right" wrapText="0" readingOrder="0"/>
      </ndxf>
    </rcc>
  </rrc>
  <rrc rId="2133" sId="1" ref="A1:XFD1" action="deleteRow">
    <undo index="0" exp="area" ref3D="1" dr="$A$1:$H$454" dn="Область_печати" sId="1"/>
    <undo index="34" exp="area" ref3D="1" dr="$A$430:$XFD$430" dn="Z_E9E577B3_C457_4984_949A_B5AD6CE2E229_.wvu.Rows" sId="1"/>
    <undo index="22" exp="area" ref3D="1" dr="$A$367:$XFD$367" dn="Z_E9E577B3_C457_4984_949A_B5AD6CE2E229_.wvu.Rows" sId="1"/>
    <undo index="16" exp="area" ref3D="1" dr="$A$348:$XFD$353" dn="Z_E9E577B3_C457_4984_949A_B5AD6CE2E229_.wvu.Rows" sId="1"/>
    <undo index="14" exp="area" ref3D="1" dr="$A$257:$XFD$258" dn="Z_E9E577B3_C457_4984_949A_B5AD6CE2E229_.wvu.Rows" sId="1"/>
    <undo index="2" exp="area" ref3D="1" dr="$A$205:$XFD$207" dn="Z_E9E577B3_C457_4984_949A_B5AD6CE2E229_.wvu.Rows" sId="1"/>
    <undo index="0" exp="area" ref3D="1" dr="$A$1:$H$454" dn="Z_E9E577B3_C457_4984_949A_B5AD6CE2E229_.wvu.PrintArea" sId="1"/>
    <undo index="0" exp="area" ref3D="1" dr="$A$1:$H$454" dn="Z_E50FE2FB_E2CD_42FB_A643_54AB564D1B47_.wvu.PrintArea" sId="1"/>
    <undo index="0" exp="area" ref3D="1" dr="$A$1:$H$454" dn="Z_97D49131_2F31_4758_9B36_E03ACEBCB875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</rrc>
  <rrc rId="2134" sId="1" ref="A1:XFD1" action="deleteRow">
    <undo index="0" exp="area" ref3D="1" dr="$A$1:$H$453" dn="Область_печати" sId="1"/>
    <undo index="34" exp="area" ref3D="1" dr="$A$429:$XFD$429" dn="Z_E9E577B3_C457_4984_949A_B5AD6CE2E229_.wvu.Rows" sId="1"/>
    <undo index="22" exp="area" ref3D="1" dr="$A$366:$XFD$366" dn="Z_E9E577B3_C457_4984_949A_B5AD6CE2E229_.wvu.Rows" sId="1"/>
    <undo index="16" exp="area" ref3D="1" dr="$A$347:$XFD$352" dn="Z_E9E577B3_C457_4984_949A_B5AD6CE2E229_.wvu.Rows" sId="1"/>
    <undo index="14" exp="area" ref3D="1" dr="$A$256:$XFD$257" dn="Z_E9E577B3_C457_4984_949A_B5AD6CE2E229_.wvu.Rows" sId="1"/>
    <undo index="2" exp="area" ref3D="1" dr="$A$204:$XFD$206" dn="Z_E9E577B3_C457_4984_949A_B5AD6CE2E229_.wvu.Rows" sId="1"/>
    <undo index="0" exp="area" ref3D="1" dr="$A$1:$H$453" dn="Z_E9E577B3_C457_4984_949A_B5AD6CE2E229_.wvu.PrintArea" sId="1"/>
    <undo index="0" exp="area" ref3D="1" dr="$A$1:$H$453" dn="Z_E50FE2FB_E2CD_42FB_A643_54AB564D1B47_.wvu.PrintArea" sId="1"/>
    <undo index="0" exp="area" ref3D="1" dr="$A$1:$H$453" dn="Z_97D49131_2F31_4758_9B36_E03ACEBCB875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>от "22" июля 2022  № 202</t>
        </is>
      </nc>
      <ndxf>
        <font>
          <name val="Times New Roman"/>
          <scheme val="none"/>
        </font>
        <alignment horizontal="right" wrapText="0" readingOrder="0"/>
      </ndxf>
    </rcc>
  </rrc>
  <rrc rId="2135" sId="1" ref="A1:XFD1" action="deleteRow">
    <undo index="0" exp="area" ref3D="1" dr="$A$1:$H$452" dn="Область_печати" sId="1"/>
    <undo index="34" exp="area" ref3D="1" dr="$A$428:$XFD$428" dn="Z_E9E577B3_C457_4984_949A_B5AD6CE2E229_.wvu.Rows" sId="1"/>
    <undo index="22" exp="area" ref3D="1" dr="$A$365:$XFD$365" dn="Z_E9E577B3_C457_4984_949A_B5AD6CE2E229_.wvu.Rows" sId="1"/>
    <undo index="16" exp="area" ref3D="1" dr="$A$346:$XFD$351" dn="Z_E9E577B3_C457_4984_949A_B5AD6CE2E229_.wvu.Rows" sId="1"/>
    <undo index="14" exp="area" ref3D="1" dr="$A$255:$XFD$256" dn="Z_E9E577B3_C457_4984_949A_B5AD6CE2E229_.wvu.Rows" sId="1"/>
    <undo index="2" exp="area" ref3D="1" dr="$A$203:$XFD$205" dn="Z_E9E577B3_C457_4984_949A_B5AD6CE2E229_.wvu.Rows" sId="1"/>
    <undo index="0" exp="area" ref3D="1" dr="$A$1:$H$452" dn="Z_E9E577B3_C457_4984_949A_B5AD6CE2E229_.wvu.PrintArea" sId="1"/>
    <undo index="0" exp="area" ref3D="1" dr="$A$1:$H$452" dn="Z_E50FE2FB_E2CD_42FB_A643_54AB564D1B47_.wvu.PrintArea" sId="1"/>
    <undo index="0" exp="area" ref3D="1" dr="$A$1:$H$452" dn="Z_97D49131_2F31_4758_9B36_E03ACEBCB875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fmt sheetId="1" sqref="A1" start="0" length="0">
      <dxf>
        <font>
          <name val="Times New Roman"/>
          <scheme val="none"/>
        </font>
      </dxf>
    </rfmt>
    <rfmt sheetId="1" sqref="B1" start="0" length="0">
      <dxf>
        <font>
          <name val="Times New Roman"/>
          <scheme val="none"/>
        </font>
      </dxf>
    </rfmt>
    <rfmt sheetId="1" sqref="C1" start="0" length="0">
      <dxf>
        <font>
          <name val="Times New Roman"/>
          <scheme val="none"/>
        </font>
      </dxf>
    </rfmt>
    <rfmt sheetId="1" sqref="D1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E1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F1" start="0" length="0">
      <dxf>
        <font>
          <name val="Times New Roman"/>
          <scheme val="none"/>
        </font>
        <alignment vertical="bottom" wrapText="0" readingOrder="0"/>
      </dxf>
    </rfmt>
    <rfmt sheetId="1" sqref="G1" start="0" length="0">
      <dxf>
        <font>
          <name val="Times New Roman"/>
          <scheme val="none"/>
        </font>
        <alignment horizontal="right" wrapText="0" readingOrder="0"/>
      </dxf>
    </rfmt>
    <rfmt sheetId="1" sqref="H1" start="0" length="0">
      <dxf>
        <font>
          <name val="Times New Roman"/>
          <scheme val="none"/>
        </font>
        <alignment horizontal="right" wrapText="0" readingOrder="0"/>
      </dxf>
    </rfmt>
  </rrc>
  <rfmt sheetId="1" sqref="F2:H7">
    <dxf>
      <fill>
        <patternFill>
          <bgColor theme="0"/>
        </patternFill>
      </fill>
    </dxf>
  </rfmt>
  <rcc rId="2136" sId="1">
    <oc r="H5" t="inlineStr">
      <is>
        <t>«Селенгинский район» на 2022 год"</t>
      </is>
    </oc>
    <nc r="H5" t="inlineStr">
      <is>
        <t>«Селенгинский район» на 2023 год</t>
      </is>
    </nc>
  </rcc>
  <rcc rId="2137" sId="1">
    <oc r="F6" t="inlineStr">
      <is>
        <t>плановый период 2023-2024 годов"</t>
      </is>
    </oc>
    <nc r="F6" t="inlineStr">
      <is>
        <t>плановый период 2024-2025 годов"</t>
      </is>
    </nc>
  </rcc>
  <rcc rId="2138" sId="1" odxf="1" dxf="1">
    <oc r="H7" t="inlineStr">
      <is>
        <t>от "23" декабря 2021 № 164</t>
      </is>
    </oc>
    <nc r="H7" t="inlineStr">
      <is>
        <t>от "___" декабря 2022 № ___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</revisions>
</file>

<file path=xl/revisions/revisionLog1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61" sId="1" numFmtId="34">
    <oc r="G492">
      <f>1693308.9+199699.55</f>
    </oc>
    <nc r="G492">
      <v>1940471.1567899999</v>
    </nc>
  </rcc>
  <rcc rId="2862" sId="1" numFmtId="34">
    <oc r="H492">
      <f>1104530+202680.71</f>
    </oc>
    <nc r="H492">
      <v>1289450.34142</v>
    </nc>
  </rcc>
  <rcc rId="2863" sId="1">
    <oc r="G497">
      <f>G490-G494</f>
    </oc>
    <nc r="G497"/>
  </rcc>
  <rcc rId="2864" sId="1">
    <oc r="H497">
      <f>H490-H494</f>
    </oc>
    <nc r="H497"/>
  </rcc>
  <rcc rId="2865" sId="1">
    <oc r="G494">
      <f>1842153.18679+47072</f>
    </oc>
    <nc r="G494">
      <f>G490-G492</f>
    </nc>
  </rcc>
  <rcc rId="2866" sId="1">
    <oc r="H494">
      <v>1307210.7214200001</v>
    </oc>
    <nc r="H494">
      <f>H490-H492</f>
    </nc>
  </rcc>
  <rrc rId="2867" sId="1" ref="I1:I1048576" action="deleteCol">
    <rfmt sheetId="1" xfDxf="1" sqref="I1:I1048576" start="0" length="0">
      <dxf>
        <font>
          <name val="Times New Roman CYR"/>
          <family val="1"/>
        </font>
        <alignment wrapText="1"/>
      </dxf>
    </rfmt>
    <rfmt sheetId="1" sqref="I10" start="0" length="0">
      <dxf>
        <font>
          <name val="Times New Roman"/>
          <family val="1"/>
        </font>
        <alignment vertical="bottom" wrapText="0"/>
      </dxf>
    </rfmt>
    <rfmt sheetId="1" sqref="I22" start="0" length="0">
      <dxf>
        <numFmt numFmtId="165" formatCode="0.00000"/>
      </dxf>
    </rfmt>
    <rfmt sheetId="1" sqref="I26" start="0" length="0">
      <dxf>
        <font>
          <b/>
          <name val="Times New Roman CYR"/>
          <family val="1"/>
        </font>
      </dxf>
    </rfmt>
    <rcc rId="0" sId="1" dxf="1">
      <nc r="I33">
        <f>G38+G44+G51+90+G59+#REF!+G73+#REF!+#REF!+G77+G78+#REF!+G100+G98+G112+G123+G139+G153</f>
      </nc>
      <ndxf>
        <numFmt numFmtId="165" formatCode="0.00000"/>
      </ndxf>
    </rcc>
    <rfmt sheetId="1" sqref="I37" start="0" length="0">
      <dxf>
        <font>
          <b/>
          <name val="Times New Roman CYR"/>
          <family val="1"/>
        </font>
      </dxf>
    </rfmt>
    <rfmt sheetId="1" sqref="I38" start="0" length="0">
      <dxf>
        <font>
          <i/>
          <name val="Times New Roman CYR"/>
          <family val="1"/>
        </font>
      </dxf>
    </rfmt>
    <rfmt sheetId="1" sqref="I43" start="0" length="0">
      <dxf>
        <font>
          <b/>
          <name val="Times New Roman CYR"/>
          <family val="1"/>
        </font>
      </dxf>
    </rfmt>
    <rfmt sheetId="1" sqref="I44" start="0" length="0">
      <dxf>
        <numFmt numFmtId="165" formatCode="0.00000"/>
      </dxf>
    </rfmt>
    <rfmt sheetId="1" sqref="I45" start="0" length="0">
      <dxf>
        <numFmt numFmtId="165" formatCode="0.00000"/>
      </dxf>
    </rfmt>
    <rfmt sheetId="1" sqref="I46" start="0" length="0">
      <dxf>
        <numFmt numFmtId="165" formatCode="0.00000"/>
      </dxf>
    </rfmt>
    <rfmt sheetId="1" sqref="I53" start="0" length="0">
      <dxf>
        <font>
          <i/>
          <name val="Times New Roman CYR"/>
          <family val="1"/>
        </font>
      </dxf>
    </rfmt>
    <rcc rId="0" sId="1">
      <nc r="I54">
        <v>450</v>
      </nc>
    </rcc>
    <rfmt sheetId="1" sqref="I57" start="0" length="0">
      <dxf>
        <font>
          <b/>
          <name val="Times New Roman CYR"/>
          <family val="1"/>
        </font>
      </dxf>
    </rfmt>
    <rfmt sheetId="1" sqref="I58" start="0" length="0">
      <dxf>
        <font>
          <i/>
          <name val="Times New Roman CYR"/>
          <family val="1"/>
        </font>
      </dxf>
    </rfmt>
    <rfmt sheetId="1" sqref="I61" start="0" length="0">
      <dxf>
        <font>
          <i/>
          <name val="Times New Roman CYR"/>
          <family val="1"/>
        </font>
      </dxf>
    </rfmt>
    <rfmt sheetId="1" sqref="I63" start="0" length="0">
      <dxf>
        <font>
          <b/>
          <name val="Times New Roman CYR"/>
          <family val="1"/>
        </font>
      </dxf>
    </rfmt>
    <rfmt sheetId="1" sqref="I64" start="0" length="0">
      <dxf>
        <font>
          <b/>
          <name val="Times New Roman CYR"/>
          <family val="1"/>
        </font>
      </dxf>
    </rfmt>
    <rfmt sheetId="1" sqref="I65" start="0" length="0">
      <dxf>
        <font>
          <b/>
          <name val="Times New Roman CYR"/>
          <family val="1"/>
        </font>
      </dxf>
    </rfmt>
    <rfmt sheetId="1" sqref="I66" start="0" length="0">
      <dxf>
        <font>
          <b/>
          <name val="Times New Roman CYR"/>
          <family val="1"/>
        </font>
      </dxf>
    </rfmt>
    <rfmt sheetId="1" sqref="I67" start="0" length="0">
      <dxf>
        <font>
          <b/>
          <name val="Times New Roman CYR"/>
          <family val="1"/>
        </font>
      </dxf>
    </rfmt>
    <rfmt sheetId="1" sqref="I68" start="0" length="0">
      <dxf>
        <font>
          <b/>
          <i/>
          <name val="Times New Roman CYR"/>
          <family val="1"/>
        </font>
      </dxf>
    </rfmt>
    <rfmt sheetId="1" sqref="I69" start="0" length="0">
      <dxf>
        <font>
          <b/>
          <name val="Times New Roman CYR"/>
          <family val="1"/>
        </font>
      </dxf>
    </rfmt>
    <rfmt sheetId="1" sqref="I72" start="0" length="0">
      <dxf>
        <font>
          <i/>
          <name val="Times New Roman CYR"/>
          <family val="1"/>
        </font>
      </dxf>
    </rfmt>
    <rfmt sheetId="1" sqref="I76" start="0" length="0">
      <dxf>
        <font>
          <i/>
          <name val="Times New Roman CYR"/>
          <family val="1"/>
        </font>
      </dxf>
    </rfmt>
    <rfmt sheetId="1" sqref="I80" start="0" length="0">
      <dxf>
        <font>
          <i/>
          <name val="Times New Roman CYR"/>
          <family val="1"/>
        </font>
      </dxf>
    </rfmt>
    <rfmt sheetId="1" sqref="I86" start="0" length="0">
      <dxf>
        <numFmt numFmtId="165" formatCode="0.00000"/>
      </dxf>
    </rfmt>
    <rfmt sheetId="1" sqref="I90" start="0" length="0">
      <dxf>
        <font>
          <i/>
          <name val="Times New Roman CYR"/>
          <family val="1"/>
        </font>
      </dxf>
    </rfmt>
    <rfmt sheetId="1" sqref="I113" start="0" length="0">
      <dxf>
        <numFmt numFmtId="165" formatCode="0.00000"/>
      </dxf>
    </rfmt>
    <rfmt sheetId="1" sqref="I114" start="0" length="0">
      <dxf>
        <font>
          <i/>
          <name val="Times New Roman CYR"/>
          <family val="1"/>
        </font>
      </dxf>
    </rfmt>
    <rfmt sheetId="1" sqref="I115" start="0" length="0">
      <dxf>
        <font>
          <i/>
          <name val="Times New Roman CYR"/>
          <family val="1"/>
        </font>
      </dxf>
    </rfmt>
    <rfmt sheetId="1" sqref="I116" start="0" length="0">
      <dxf>
        <font>
          <i/>
          <name val="Times New Roman CYR"/>
          <family val="1"/>
        </font>
      </dxf>
    </rfmt>
    <rfmt sheetId="1" sqref="I117" start="0" length="0">
      <dxf>
        <font>
          <i/>
          <name val="Times New Roman CYR"/>
          <family val="1"/>
        </font>
      </dxf>
    </rfmt>
    <rfmt sheetId="1" sqref="I118" start="0" length="0">
      <dxf>
        <font>
          <i/>
          <name val="Times New Roman CYR"/>
          <family val="1"/>
        </font>
      </dxf>
    </rfmt>
    <rfmt sheetId="1" sqref="I119" start="0" length="0">
      <dxf>
        <font>
          <i/>
          <name val="Times New Roman CYR"/>
          <family val="1"/>
        </font>
      </dxf>
    </rfmt>
    <rfmt sheetId="1" sqref="I120" start="0" length="0">
      <dxf>
        <font>
          <i/>
          <name val="Times New Roman CYR"/>
          <family val="1"/>
        </font>
      </dxf>
    </rfmt>
    <rfmt sheetId="1" sqref="I121" start="0" length="0">
      <dxf>
        <font>
          <i/>
          <name val="Times New Roman CYR"/>
          <family val="1"/>
        </font>
      </dxf>
    </rfmt>
    <rfmt sheetId="1" sqref="I125" start="0" length="0">
      <dxf>
        <font>
          <i/>
          <name val="Times New Roman CYR"/>
          <family val="1"/>
        </font>
      </dxf>
    </rfmt>
    <rfmt sheetId="1" sqref="I127" start="0" length="0">
      <dxf>
        <font>
          <i/>
          <name val="Times New Roman CYR"/>
          <family val="1"/>
        </font>
      </dxf>
    </rfmt>
    <rfmt sheetId="1" sqref="I161" start="0" length="0">
      <dxf>
        <numFmt numFmtId="165" formatCode="0.00000"/>
      </dxf>
    </rfmt>
    <rfmt sheetId="1" sqref="I167" start="0" length="0">
      <dxf>
        <font>
          <i/>
          <name val="Times New Roman CYR"/>
          <family val="1"/>
        </font>
      </dxf>
    </rfmt>
    <rfmt sheetId="1" sqref="I168" start="0" length="0">
      <dxf>
        <numFmt numFmtId="165" formatCode="0.00000"/>
      </dxf>
    </rfmt>
    <rfmt sheetId="1" sqref="I174" start="0" length="0">
      <dxf>
        <numFmt numFmtId="165" formatCode="0.00000"/>
      </dxf>
    </rfmt>
    <rfmt sheetId="1" sqref="I177" start="0" length="0">
      <dxf>
        <numFmt numFmtId="165" formatCode="0.00000"/>
      </dxf>
    </rfmt>
    <rfmt sheetId="1" sqref="I178" start="0" length="0">
      <dxf>
        <font>
          <i/>
          <name val="Times New Roman CYR"/>
          <family val="1"/>
        </font>
        <numFmt numFmtId="165" formatCode="0.00000"/>
      </dxf>
    </rfmt>
    <rfmt sheetId="1" sqref="I179" start="0" length="0">
      <dxf>
        <numFmt numFmtId="165" formatCode="0.00000"/>
      </dxf>
    </rfmt>
    <rfmt sheetId="1" sqref="I196" start="0" length="0">
      <dxf>
        <font>
          <i/>
          <name val="Times New Roman CYR"/>
          <family val="1"/>
        </font>
      </dxf>
    </rfmt>
    <rfmt sheetId="1" sqref="I197" start="0" length="0">
      <dxf>
        <font>
          <i/>
          <name val="Times New Roman CYR"/>
          <family val="1"/>
        </font>
      </dxf>
    </rfmt>
    <rfmt sheetId="1" sqref="I202" start="0" length="0">
      <dxf>
        <font>
          <i/>
          <name val="Times New Roman CYR"/>
          <family val="1"/>
        </font>
      </dxf>
    </rfmt>
    <rfmt sheetId="1" sqref="I203" start="0" length="0">
      <dxf>
        <font>
          <i/>
          <name val="Times New Roman CYR"/>
          <family val="1"/>
        </font>
      </dxf>
    </rfmt>
    <rfmt sheetId="1" sqref="I204" start="0" length="0">
      <dxf>
        <font>
          <i/>
          <name val="Times New Roman CYR"/>
          <family val="1"/>
        </font>
      </dxf>
    </rfmt>
    <rfmt sheetId="1" sqref="I205" start="0" length="0">
      <dxf>
        <font>
          <i/>
          <name val="Times New Roman CYR"/>
          <family val="1"/>
        </font>
      </dxf>
    </rfmt>
    <rfmt sheetId="1" sqref="I206" start="0" length="0">
      <dxf>
        <font>
          <i/>
          <name val="Times New Roman CYR"/>
          <family val="1"/>
        </font>
      </dxf>
    </rfmt>
    <rfmt sheetId="1" sqref="I207" start="0" length="0">
      <dxf>
        <font>
          <i/>
          <name val="Times New Roman CYR"/>
          <family val="1"/>
        </font>
      </dxf>
    </rfmt>
    <rfmt sheetId="1" sqref="I208" start="0" length="0">
      <dxf>
        <font>
          <i/>
          <name val="Times New Roman CYR"/>
          <family val="1"/>
        </font>
      </dxf>
    </rfmt>
    <rfmt sheetId="1" sqref="I241" start="0" length="0">
      <dxf>
        <font>
          <i/>
          <name val="Times New Roman CYR"/>
          <family val="1"/>
        </font>
      </dxf>
    </rfmt>
    <rfmt sheetId="1" sqref="I242" start="0" length="0">
      <dxf>
        <font>
          <i/>
          <name val="Times New Roman CYR"/>
          <family val="1"/>
        </font>
      </dxf>
    </rfmt>
    <rfmt sheetId="1" sqref="I243" start="0" length="0">
      <dxf>
        <font>
          <i/>
          <name val="Times New Roman CYR"/>
          <family val="1"/>
        </font>
      </dxf>
    </rfmt>
    <rfmt sheetId="1" sqref="I244" start="0" length="0">
      <dxf>
        <font>
          <i/>
          <name val="Times New Roman CYR"/>
          <family val="1"/>
        </font>
      </dxf>
    </rfmt>
    <rfmt sheetId="1" sqref="I245" start="0" length="0">
      <dxf>
        <font>
          <i/>
          <name val="Times New Roman CYR"/>
          <family val="1"/>
        </font>
      </dxf>
    </rfmt>
    <rfmt sheetId="1" sqref="I246" start="0" length="0">
      <dxf>
        <font>
          <i/>
          <name val="Times New Roman CYR"/>
          <family val="1"/>
        </font>
      </dxf>
    </rfmt>
    <rfmt sheetId="1" sqref="I247" start="0" length="0">
      <dxf>
        <font>
          <i/>
          <name val="Times New Roman CYR"/>
          <family val="1"/>
        </font>
      </dxf>
    </rfmt>
    <rcc rId="0" sId="1" dxf="1">
      <nc r="I248">
        <f>G181+#REF!+#REF!+G194+G196+G200+#REF!+G202+G204+G206+G214+G223+G230+G236+G238+G240+G246+G251+G277</f>
      </nc>
      <ndxf>
        <font>
          <i/>
          <name val="Times New Roman CYR"/>
          <family val="1"/>
        </font>
        <numFmt numFmtId="165" formatCode="0.00000"/>
      </ndxf>
    </rcc>
    <rfmt sheetId="1" sqref="I249" start="0" length="0">
      <dxf>
        <font>
          <i/>
          <name val="Times New Roman CYR"/>
          <family val="1"/>
        </font>
      </dxf>
    </rfmt>
    <rfmt sheetId="1" sqref="I250" start="0" length="0">
      <dxf>
        <font>
          <i/>
          <name val="Times New Roman CYR"/>
          <family val="1"/>
        </font>
      </dxf>
    </rfmt>
    <rfmt sheetId="1" sqref="I251" start="0" length="0">
      <dxf>
        <font>
          <i/>
          <name val="Times New Roman CYR"/>
          <family val="1"/>
        </font>
      </dxf>
    </rfmt>
    <rfmt sheetId="1" sqref="I252" start="0" length="0">
      <dxf>
        <font>
          <i/>
          <name val="Times New Roman CYR"/>
          <family val="1"/>
        </font>
      </dxf>
    </rfmt>
    <rfmt sheetId="1" sqref="I253" start="0" length="0">
      <dxf>
        <font>
          <i/>
          <name val="Times New Roman CYR"/>
          <family val="1"/>
        </font>
      </dxf>
    </rfmt>
    <rfmt sheetId="1" sqref="I254" start="0" length="0">
      <dxf>
        <font>
          <i/>
          <name val="Times New Roman CYR"/>
          <family val="1"/>
        </font>
      </dxf>
    </rfmt>
    <rfmt sheetId="1" sqref="I255" start="0" length="0">
      <dxf>
        <font>
          <i/>
          <name val="Times New Roman CYR"/>
          <family val="1"/>
        </font>
      </dxf>
    </rfmt>
    <rfmt sheetId="1" sqref="I261" start="0" length="0">
      <dxf>
        <font>
          <i/>
          <name val="Times New Roman CYR"/>
          <family val="1"/>
        </font>
      </dxf>
    </rfmt>
    <rfmt sheetId="1" sqref="I267" start="0" length="0">
      <dxf>
        <numFmt numFmtId="165" formatCode="0.00000"/>
      </dxf>
    </rfmt>
    <rfmt sheetId="1" sqref="I273" start="0" length="0">
      <dxf>
        <numFmt numFmtId="165" formatCode="0.00000"/>
      </dxf>
    </rfmt>
    <rfmt sheetId="1" sqref="I275" start="0" length="0">
      <dxf>
        <font>
          <i/>
          <name val="Times New Roman CYR"/>
          <family val="1"/>
        </font>
      </dxf>
    </rfmt>
    <rfmt sheetId="1" sqref="I276" start="0" length="0">
      <dxf>
        <numFmt numFmtId="165" formatCode="0.00000"/>
      </dxf>
    </rfmt>
    <rfmt sheetId="1" sqref="I277" start="0" length="0">
      <dxf>
        <font>
          <i/>
          <name val="Times New Roman CYR"/>
          <family val="1"/>
        </font>
      </dxf>
    </rfmt>
    <rfmt sheetId="1" sqref="I278" start="0" length="0">
      <dxf>
        <font>
          <b/>
          <name val="Times New Roman CYR"/>
          <family val="1"/>
        </font>
      </dxf>
    </rfmt>
    <rfmt sheetId="1" sqref="I279" start="0" length="0">
      <dxf>
        <fill>
          <patternFill patternType="solid">
            <bgColor indexed="45"/>
          </patternFill>
        </fill>
      </dxf>
    </rfmt>
    <rfmt sheetId="1" sqref="I284" start="0" length="0">
      <dxf>
        <font>
          <i/>
          <name val="Times New Roman CYR"/>
          <family val="1"/>
        </font>
      </dxf>
    </rfmt>
    <rfmt sheetId="1" sqref="I285" start="0" length="0">
      <dxf>
        <font>
          <b/>
          <name val="Times New Roman CYR"/>
          <family val="1"/>
        </font>
      </dxf>
    </rfmt>
    <rfmt sheetId="1" sqref="I286" start="0" length="0">
      <dxf>
        <font>
          <i/>
          <name val="Times New Roman CYR"/>
          <family val="1"/>
        </font>
      </dxf>
    </rfmt>
    <rfmt sheetId="1" sqref="I287" start="0" length="0">
      <dxf>
        <font>
          <i/>
          <name val="Times New Roman CYR"/>
          <family val="1"/>
        </font>
      </dxf>
    </rfmt>
    <rfmt sheetId="1" sqref="I288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I289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I292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I293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I294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I295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I296" start="0" length="0">
      <dxf>
        <font>
          <i/>
          <name val="Times New Roman CYR"/>
          <family val="1"/>
        </font>
        <numFmt numFmtId="165" formatCode="0.00000"/>
        <fill>
          <patternFill patternType="solid">
            <bgColor indexed="45"/>
          </patternFill>
        </fill>
      </dxf>
    </rfmt>
    <rfmt sheetId="1" sqref="I297" start="0" length="0">
      <dxf>
        <numFmt numFmtId="165" formatCode="0.00000"/>
      </dxf>
    </rfmt>
    <rfmt sheetId="1" sqref="I298" start="0" length="0">
      <dxf>
        <numFmt numFmtId="165" formatCode="0.00000"/>
      </dxf>
    </rfmt>
    <rfmt sheetId="1" sqref="I299" start="0" length="0">
      <dxf>
        <numFmt numFmtId="165" formatCode="0.00000"/>
      </dxf>
    </rfmt>
    <rfmt sheetId="1" sqref="I300" start="0" length="0">
      <dxf>
        <font>
          <i/>
          <name val="Times New Roman CYR"/>
          <family val="1"/>
        </font>
        <numFmt numFmtId="165" formatCode="0.00000"/>
      </dxf>
    </rfmt>
    <rfmt sheetId="1" sqref="I301" start="0" length="0">
      <dxf>
        <font>
          <i/>
          <name val="Times New Roman CYR"/>
          <family val="1"/>
        </font>
        <numFmt numFmtId="165" formatCode="0.00000"/>
      </dxf>
    </rfmt>
    <rfmt sheetId="1" sqref="I302" start="0" length="0">
      <dxf>
        <font>
          <i/>
          <name val="Times New Roman CYR"/>
          <family val="1"/>
        </font>
        <numFmt numFmtId="165" formatCode="0.00000"/>
      </dxf>
    </rfmt>
    <rfmt sheetId="1" sqref="I305" start="0" length="0">
      <dxf>
        <font>
          <i/>
          <name val="Times New Roman CYR"/>
          <family val="1"/>
        </font>
      </dxf>
    </rfmt>
    <rfmt sheetId="1" sqref="I312" start="0" length="0">
      <dxf>
        <numFmt numFmtId="165" formatCode="0.00000"/>
      </dxf>
    </rfmt>
    <rfmt sheetId="1" sqref="I313" start="0" length="0">
      <dxf>
        <numFmt numFmtId="165" formatCode="0.00000"/>
      </dxf>
    </rfmt>
    <rfmt sheetId="1" sqref="I314" start="0" length="0">
      <dxf>
        <numFmt numFmtId="165" formatCode="0.00000"/>
      </dxf>
    </rfmt>
    <rfmt sheetId="1" sqref="I315" start="0" length="0">
      <dxf>
        <numFmt numFmtId="165" formatCode="0.00000"/>
      </dxf>
    </rfmt>
    <rfmt sheetId="1" sqref="I316" start="0" length="0">
      <dxf>
        <numFmt numFmtId="165" formatCode="0.00000"/>
      </dxf>
    </rfmt>
    <rfmt sheetId="1" sqref="I317" start="0" length="0">
      <dxf>
        <numFmt numFmtId="165" formatCode="0.00000"/>
      </dxf>
    </rfmt>
    <rfmt sheetId="1" sqref="I318" start="0" length="0">
      <dxf>
        <font>
          <b/>
          <i/>
          <name val="Times New Roman CYR"/>
          <family val="1"/>
        </font>
      </dxf>
    </rfmt>
    <rcc rId="0" sId="1" dxf="1">
      <nc r="I321" t="inlineStr">
        <is>
          <t>дор фонд</t>
        </is>
      </nc>
      <ndxf>
        <font>
          <b/>
          <i/>
          <name val="Times New Roman CYR"/>
          <family val="1"/>
        </font>
      </ndxf>
    </rcc>
    <rfmt sheetId="1" sqref="I322" start="0" length="0">
      <dxf>
        <font>
          <b/>
          <i/>
          <name val="Times New Roman CYR"/>
          <family val="1"/>
        </font>
      </dxf>
    </rfmt>
    <rfmt sheetId="1" sqref="I323" start="0" length="0">
      <dxf>
        <font>
          <b/>
          <i/>
          <name val="Times New Roman CYR"/>
          <family val="1"/>
        </font>
      </dxf>
    </rfmt>
    <rfmt sheetId="1" sqref="I324" start="0" length="0">
      <dxf>
        <numFmt numFmtId="165" formatCode="0.00000"/>
      </dxf>
    </rfmt>
    <rfmt sheetId="1" sqref="I325" start="0" length="0">
      <dxf>
        <numFmt numFmtId="165" formatCode="0.00000"/>
      </dxf>
    </rfmt>
    <rfmt sheetId="1" sqref="I326" start="0" length="0">
      <dxf>
        <numFmt numFmtId="165" formatCode="0.00000"/>
      </dxf>
    </rfmt>
    <rfmt sheetId="1" sqref="I327" start="0" length="0">
      <dxf>
        <numFmt numFmtId="165" formatCode="0.00000"/>
      </dxf>
    </rfmt>
    <rfmt sheetId="1" sqref="I328" start="0" length="0">
      <dxf>
        <numFmt numFmtId="165" formatCode="0.00000"/>
      </dxf>
    </rfmt>
    <rfmt sheetId="1" sqref="I329" start="0" length="0">
      <dxf>
        <numFmt numFmtId="165" formatCode="0.00000"/>
      </dxf>
    </rfmt>
    <rfmt sheetId="1" sqref="I330" start="0" length="0">
      <dxf>
        <numFmt numFmtId="165" formatCode="0.00000"/>
      </dxf>
    </rfmt>
    <rfmt sheetId="1" sqref="I331" start="0" length="0">
      <dxf>
        <numFmt numFmtId="165" formatCode="0.00000"/>
      </dxf>
    </rfmt>
    <rfmt sheetId="1" sqref="I332" start="0" length="0">
      <dxf>
        <font>
          <i/>
          <name val="Times New Roman CYR"/>
          <family val="1"/>
        </font>
      </dxf>
    </rfmt>
    <rfmt sheetId="1" sqref="I344" start="0" length="0">
      <dxf>
        <numFmt numFmtId="165" formatCode="0.00000"/>
      </dxf>
    </rfmt>
    <rfmt sheetId="1" sqref="I345" start="0" length="0">
      <dxf>
        <numFmt numFmtId="165" formatCode="0.00000"/>
      </dxf>
    </rfmt>
    <rfmt sheetId="1" sqref="I347" start="0" length="0">
      <dxf>
        <numFmt numFmtId="165" formatCode="0.00000"/>
      </dxf>
    </rfmt>
    <rfmt sheetId="1" sqref="I348" start="0" length="0">
      <dxf>
        <numFmt numFmtId="165" formatCode="0.00000"/>
      </dxf>
    </rfmt>
    <rfmt sheetId="1" sqref="I349" start="0" length="0">
      <dxf>
        <numFmt numFmtId="165" formatCode="0.00000"/>
      </dxf>
    </rfmt>
    <rfmt sheetId="1" sqref="I350" start="0" length="0">
      <dxf>
        <numFmt numFmtId="165" formatCode="0.00000"/>
      </dxf>
    </rfmt>
    <rfmt sheetId="1" sqref="I352" start="0" length="0">
      <dxf>
        <font>
          <i/>
          <name val="Times New Roman CYR"/>
          <family val="1"/>
        </font>
      </dxf>
    </rfmt>
    <rfmt sheetId="1" sqref="I371" start="0" length="0">
      <dxf>
        <font>
          <i/>
          <name val="Times New Roman CYR"/>
          <family val="1"/>
        </font>
      </dxf>
    </rfmt>
    <rcc rId="0" sId="1">
      <nc r="I372">
        <v>1</v>
      </nc>
    </rcc>
    <rfmt sheetId="1" sqref="I374" start="0" length="0">
      <dxf>
        <font>
          <i/>
          <name val="Times New Roman CYR"/>
          <family val="1"/>
        </font>
      </dxf>
    </rfmt>
    <rcc rId="0" sId="1">
      <nc r="I378">
        <v>1</v>
      </nc>
    </rcc>
    <rfmt sheetId="1" sqref="I381" start="0" length="0">
      <dxf>
        <numFmt numFmtId="165" formatCode="0.00000"/>
      </dxf>
    </rfmt>
    <rfmt sheetId="1" sqref="I385" start="0" length="0">
      <dxf>
        <numFmt numFmtId="165" formatCode="0.00000"/>
      </dxf>
    </rfmt>
    <rfmt sheetId="1" sqref="I386" start="0" length="0">
      <dxf>
        <numFmt numFmtId="165" formatCode="0.00000"/>
      </dxf>
    </rfmt>
    <rfmt sheetId="1" sqref="I387" start="0" length="0">
      <dxf>
        <numFmt numFmtId="165" formatCode="0.00000"/>
      </dxf>
    </rfmt>
    <rfmt sheetId="1" sqref="I388" start="0" length="0">
      <dxf>
        <numFmt numFmtId="165" formatCode="0.00000"/>
      </dxf>
    </rfmt>
    <rfmt sheetId="1" sqref="I389" start="0" length="0">
      <dxf>
        <numFmt numFmtId="165" formatCode="0.00000"/>
      </dxf>
    </rfmt>
    <rfmt sheetId="1" sqref="I390" start="0" length="0">
      <dxf>
        <numFmt numFmtId="165" formatCode="0.00000"/>
      </dxf>
    </rfmt>
    <rfmt sheetId="1" sqref="I391" start="0" length="0">
      <dxf>
        <numFmt numFmtId="165" formatCode="0.00000"/>
      </dxf>
    </rfmt>
    <rfmt sheetId="1" sqref="I392" start="0" length="0">
      <dxf>
        <numFmt numFmtId="165" formatCode="0.00000"/>
      </dxf>
    </rfmt>
    <rfmt sheetId="1" sqref="I393" start="0" length="0">
      <dxf>
        <numFmt numFmtId="165" formatCode="0.00000"/>
      </dxf>
    </rfmt>
    <rcc rId="0" sId="1" dxf="1">
      <nc r="I396">
        <f>H358+H365+H374+H380+H385+H395+H396+H398+H399+H404+H450+H458+H459+H461+H462+H421</f>
      </nc>
      <ndxf>
        <numFmt numFmtId="165" formatCode="0.00000"/>
      </ndxf>
    </rcc>
    <rfmt sheetId="1" sqref="I399" start="0" length="0">
      <dxf>
        <numFmt numFmtId="165" formatCode="0.00000"/>
      </dxf>
    </rfmt>
    <rfmt sheetId="1" sqref="I408" start="0" length="0">
      <dxf>
        <font>
          <i/>
          <name val="Times New Roman CYR"/>
          <family val="1"/>
        </font>
      </dxf>
    </rfmt>
    <rfmt sheetId="1" sqref="I411" start="0" length="0">
      <dxf>
        <numFmt numFmtId="165" formatCode="0.00000"/>
      </dxf>
    </rfmt>
    <rcc rId="0" sId="1">
      <nc r="I444">
        <v>1</v>
      </nc>
    </rcc>
    <rfmt sheetId="1" sqref="I445" start="0" length="0">
      <dxf>
        <font>
          <b/>
          <name val="Times New Roman CYR"/>
          <family val="1"/>
        </font>
      </dxf>
    </rfmt>
    <rcc rId="0" sId="1" dxf="1">
      <nc r="I452">
        <f>G360+G372+G378+G389+G409+G426+G443+G444+G452</f>
      </nc>
      <ndxf>
        <font>
          <i/>
          <name val="Times New Roman CYR"/>
          <family val="1"/>
        </font>
        <numFmt numFmtId="165" formatCode="0.00000"/>
      </ndxf>
    </rcc>
    <rfmt sheetId="1" sqref="I455" start="0" length="0">
      <dxf>
        <font>
          <i/>
          <name val="Times New Roman CYR"/>
          <family val="1"/>
        </font>
        <numFmt numFmtId="165" formatCode="0.00000"/>
      </dxf>
    </rfmt>
    <rfmt sheetId="1" sqref="I456" start="0" length="0">
      <dxf>
        <numFmt numFmtId="165" formatCode="0.00000"/>
      </dxf>
    </rfmt>
    <rfmt sheetId="1" sqref="I459" start="0" length="0">
      <dxf>
        <numFmt numFmtId="165" formatCode="0.00000"/>
      </dxf>
    </rfmt>
    <rfmt sheetId="1" sqref="I460" start="0" length="0">
      <dxf>
        <numFmt numFmtId="165" formatCode="0.00000"/>
      </dxf>
    </rfmt>
    <rfmt sheetId="1" sqref="I461" start="0" length="0">
      <dxf>
        <numFmt numFmtId="165" formatCode="0.00000"/>
      </dxf>
    </rfmt>
    <rfmt sheetId="1" sqref="I462" start="0" length="0">
      <dxf>
        <numFmt numFmtId="165" formatCode="0.00000"/>
      </dxf>
    </rfmt>
    <rfmt sheetId="1" sqref="I463" start="0" length="0">
      <dxf>
        <numFmt numFmtId="165" formatCode="0.00000"/>
      </dxf>
    </rfmt>
    <rfmt sheetId="1" sqref="I489" start="0" length="0">
      <dxf>
        <font>
          <b/>
          <name val="Times New Roman CYR"/>
          <family val="1"/>
        </font>
      </dxf>
    </rfmt>
    <rfmt sheetId="1" sqref="I501" start="0" length="0">
      <dxf>
        <font>
          <b/>
          <name val="Times New Roman CYR"/>
          <family val="1"/>
        </font>
      </dxf>
    </rfmt>
  </rrc>
  <rrc rId="2868" sId="1" ref="I1:I1048576" action="deleteCol">
    <rfmt sheetId="1" xfDxf="1" sqref="I1:I1048576" start="0" length="0">
      <dxf>
        <font>
          <name val="Times New Roman CYR"/>
          <family val="1"/>
        </font>
        <alignment wrapText="1"/>
      </dxf>
    </rfmt>
    <rfmt sheetId="1" sqref="I26" start="0" length="0">
      <dxf>
        <font>
          <b/>
          <name val="Times New Roman CYR"/>
          <family val="1"/>
        </font>
      </dxf>
    </rfmt>
    <rfmt sheetId="1" sqref="I30" start="0" length="0">
      <dxf>
        <numFmt numFmtId="165" formatCode="0.00000"/>
      </dxf>
    </rfmt>
    <rfmt sheetId="1" sqref="I31" start="0" length="0">
      <dxf>
        <numFmt numFmtId="165" formatCode="0.00000"/>
      </dxf>
    </rfmt>
    <rfmt sheetId="1" sqref="I35" start="0" length="0">
      <dxf>
        <numFmt numFmtId="165" formatCode="0.00000"/>
      </dxf>
    </rfmt>
    <rfmt sheetId="1" sqref="I36" start="0" length="0">
      <dxf>
        <numFmt numFmtId="165" formatCode="0.00000"/>
      </dxf>
    </rfmt>
    <rfmt sheetId="1" sqref="I37" start="0" length="0">
      <dxf>
        <font>
          <b/>
          <name val="Times New Roman CYR"/>
          <family val="1"/>
        </font>
        <numFmt numFmtId="165" formatCode="0.00000"/>
      </dxf>
    </rfmt>
    <rfmt sheetId="1" sqref="I38" start="0" length="0">
      <dxf>
        <font>
          <i/>
          <name val="Times New Roman CYR"/>
          <family val="1"/>
        </font>
        <numFmt numFmtId="165" formatCode="0.00000"/>
      </dxf>
    </rfmt>
    <rfmt sheetId="1" sqref="I39" start="0" length="0">
      <dxf>
        <numFmt numFmtId="165" formatCode="0.00000"/>
      </dxf>
    </rfmt>
    <rfmt sheetId="1" sqref="I43" start="0" length="0">
      <dxf>
        <font>
          <b/>
          <name val="Times New Roman CYR"/>
          <family val="1"/>
        </font>
      </dxf>
    </rfmt>
    <rfmt sheetId="1" sqref="I53" start="0" length="0">
      <dxf>
        <font>
          <i/>
          <name val="Times New Roman CYR"/>
          <family val="1"/>
        </font>
      </dxf>
    </rfmt>
    <rfmt sheetId="1" sqref="I57" start="0" length="0">
      <dxf>
        <font>
          <b/>
          <name val="Times New Roman CYR"/>
          <family val="1"/>
        </font>
      </dxf>
    </rfmt>
    <rfmt sheetId="1" sqref="I58" start="0" length="0">
      <dxf>
        <font>
          <i/>
          <name val="Times New Roman CYR"/>
          <family val="1"/>
        </font>
      </dxf>
    </rfmt>
    <rfmt sheetId="1" sqref="I61" start="0" length="0">
      <dxf>
        <font>
          <i/>
          <name val="Times New Roman CYR"/>
          <family val="1"/>
        </font>
      </dxf>
    </rfmt>
    <rfmt sheetId="1" sqref="I63" start="0" length="0">
      <dxf>
        <font>
          <b/>
          <name val="Times New Roman CYR"/>
          <family val="1"/>
        </font>
      </dxf>
    </rfmt>
    <rfmt sheetId="1" sqref="I64" start="0" length="0">
      <dxf>
        <font>
          <b/>
          <name val="Times New Roman CYR"/>
          <family val="1"/>
        </font>
      </dxf>
    </rfmt>
    <rfmt sheetId="1" sqref="I65" start="0" length="0">
      <dxf>
        <font>
          <b/>
          <name val="Times New Roman CYR"/>
          <family val="1"/>
        </font>
      </dxf>
    </rfmt>
    <rfmt sheetId="1" sqref="I66" start="0" length="0">
      <dxf>
        <font>
          <b/>
          <name val="Times New Roman CYR"/>
          <family val="1"/>
        </font>
      </dxf>
    </rfmt>
    <rfmt sheetId="1" sqref="I67" start="0" length="0">
      <dxf>
        <font>
          <b/>
          <name val="Times New Roman CYR"/>
          <family val="1"/>
        </font>
      </dxf>
    </rfmt>
    <rfmt sheetId="1" sqref="I68" start="0" length="0">
      <dxf>
        <font>
          <b/>
          <i/>
          <name val="Times New Roman CYR"/>
          <family val="1"/>
        </font>
      </dxf>
    </rfmt>
    <rfmt sheetId="1" sqref="I69" start="0" length="0">
      <dxf>
        <font>
          <b/>
          <name val="Times New Roman CYR"/>
          <family val="1"/>
        </font>
      </dxf>
    </rfmt>
    <rfmt sheetId="1" sqref="I72" start="0" length="0">
      <dxf>
        <font>
          <i/>
          <name val="Times New Roman CYR"/>
          <family val="1"/>
        </font>
      </dxf>
    </rfmt>
    <rfmt sheetId="1" sqref="I74" start="0" length="0">
      <dxf>
        <numFmt numFmtId="165" formatCode="0.00000"/>
      </dxf>
    </rfmt>
    <rfmt sheetId="1" sqref="I75" start="0" length="0">
      <dxf>
        <numFmt numFmtId="165" formatCode="0.00000"/>
      </dxf>
    </rfmt>
    <rfmt sheetId="1" sqref="I76" start="0" length="0">
      <dxf>
        <font>
          <i/>
          <name val="Times New Roman CYR"/>
          <family val="1"/>
        </font>
        <numFmt numFmtId="165" formatCode="0.00000"/>
      </dxf>
    </rfmt>
    <rfmt sheetId="1" sqref="I77" start="0" length="0">
      <dxf>
        <numFmt numFmtId="165" formatCode="0.00000"/>
      </dxf>
    </rfmt>
    <rfmt sheetId="1" sqref="I78" start="0" length="0">
      <dxf>
        <numFmt numFmtId="165" formatCode="0.00000"/>
      </dxf>
    </rfmt>
    <rfmt sheetId="1" sqref="I79" start="0" length="0">
      <dxf>
        <numFmt numFmtId="165" formatCode="0.00000"/>
      </dxf>
    </rfmt>
    <rfmt sheetId="1" sqref="I80" start="0" length="0">
      <dxf>
        <font>
          <i/>
          <name val="Times New Roman CYR"/>
          <family val="1"/>
        </font>
        <numFmt numFmtId="165" formatCode="0.00000"/>
      </dxf>
    </rfmt>
    <rfmt sheetId="1" sqref="I81" start="0" length="0">
      <dxf>
        <numFmt numFmtId="165" formatCode="0.00000"/>
      </dxf>
    </rfmt>
    <rfmt sheetId="1" sqref="I90" start="0" length="0">
      <dxf>
        <font>
          <i/>
          <name val="Times New Roman CYR"/>
          <family val="1"/>
        </font>
      </dxf>
    </rfmt>
    <rfmt sheetId="1" sqref="I95" start="0" length="0">
      <dxf>
        <numFmt numFmtId="165" formatCode="0.00000"/>
      </dxf>
    </rfmt>
    <rfmt sheetId="1" sqref="I96" start="0" length="0">
      <dxf>
        <numFmt numFmtId="165" formatCode="0.00000"/>
      </dxf>
    </rfmt>
    <rfmt sheetId="1" sqref="I98" start="0" length="0">
      <dxf>
        <font>
          <i/>
          <name val="Times New Roman CYR"/>
          <family val="1"/>
        </font>
      </dxf>
    </rfmt>
    <rfmt sheetId="1" sqref="I114" start="0" length="0">
      <dxf>
        <font>
          <i/>
          <name val="Times New Roman CYR"/>
          <family val="1"/>
        </font>
      </dxf>
    </rfmt>
    <rfmt sheetId="1" sqref="I115" start="0" length="0">
      <dxf>
        <font>
          <i/>
          <name val="Times New Roman CYR"/>
          <family val="1"/>
        </font>
      </dxf>
    </rfmt>
    <rfmt sheetId="1" sqref="I116" start="0" length="0">
      <dxf>
        <font>
          <i/>
          <name val="Times New Roman CYR"/>
          <family val="1"/>
        </font>
      </dxf>
    </rfmt>
    <rfmt sheetId="1" sqref="I117" start="0" length="0">
      <dxf>
        <font>
          <i/>
          <name val="Times New Roman CYR"/>
          <family val="1"/>
        </font>
      </dxf>
    </rfmt>
    <rfmt sheetId="1" sqref="I118" start="0" length="0">
      <dxf>
        <font>
          <i/>
          <name val="Times New Roman CYR"/>
          <family val="1"/>
        </font>
      </dxf>
    </rfmt>
    <rfmt sheetId="1" sqref="I119" start="0" length="0">
      <dxf>
        <font>
          <i/>
          <name val="Times New Roman CYR"/>
          <family val="1"/>
        </font>
      </dxf>
    </rfmt>
    <rfmt sheetId="1" sqref="I120" start="0" length="0">
      <dxf>
        <font>
          <i/>
          <name val="Times New Roman CYR"/>
          <family val="1"/>
        </font>
      </dxf>
    </rfmt>
    <rfmt sheetId="1" sqref="I121" start="0" length="0">
      <dxf>
        <font>
          <i/>
          <name val="Times New Roman CYR"/>
          <family val="1"/>
        </font>
      </dxf>
    </rfmt>
    <rfmt sheetId="1" sqref="I125" start="0" length="0">
      <dxf>
        <font>
          <i/>
          <name val="Times New Roman CYR"/>
          <family val="1"/>
        </font>
      </dxf>
    </rfmt>
    <rfmt sheetId="1" sqref="I127" start="0" length="0">
      <dxf>
        <font>
          <i/>
          <name val="Times New Roman CYR"/>
          <family val="1"/>
        </font>
      </dxf>
    </rfmt>
    <rfmt sheetId="1" sqref="I136" start="0" length="0">
      <dxf>
        <font>
          <i/>
          <name val="Times New Roman CYR"/>
          <family val="1"/>
        </font>
      </dxf>
    </rfmt>
    <rfmt sheetId="1" sqref="I139" start="0" length="0">
      <dxf>
        <font>
          <i/>
          <name val="Times New Roman CYR"/>
          <family val="1"/>
        </font>
      </dxf>
    </rfmt>
    <rfmt sheetId="1" sqref="I159" start="0" length="0">
      <dxf>
        <numFmt numFmtId="165" formatCode="0.00000"/>
      </dxf>
    </rfmt>
    <rfmt sheetId="1" sqref="I161" start="0" length="0">
      <dxf>
        <numFmt numFmtId="165" formatCode="0.00000"/>
      </dxf>
    </rfmt>
    <rfmt sheetId="1" sqref="I167" start="0" length="0">
      <dxf>
        <font>
          <i/>
          <name val="Times New Roman CYR"/>
          <family val="1"/>
        </font>
        <numFmt numFmtId="165" formatCode="0.00000"/>
      </dxf>
    </rfmt>
    <rfmt sheetId="1" sqref="I174" start="0" length="0">
      <dxf>
        <numFmt numFmtId="165" formatCode="0.00000"/>
      </dxf>
    </rfmt>
    <rfmt sheetId="1" sqref="I178" start="0" length="0">
      <dxf>
        <font>
          <i/>
          <name val="Times New Roman CYR"/>
          <family val="1"/>
        </font>
      </dxf>
    </rfmt>
    <rcc rId="0" sId="1" dxf="1">
      <nc r="I180">
        <f>G181+G185+#REF!+#REF!+G195+G197+G199+G201+#REF!+G203+G205+G206+G213+G223+G220+G231+G237+G239+G240+G247+G250+G270+G273</f>
      </nc>
      <ndxf>
        <numFmt numFmtId="165" formatCode="0.00000"/>
      </ndxf>
    </rcc>
    <rfmt sheetId="1" sqref="I181" start="0" length="0">
      <dxf>
        <numFmt numFmtId="165" formatCode="0.00000"/>
      </dxf>
    </rfmt>
    <rfmt sheetId="1" sqref="I182" start="0" length="0">
      <dxf>
        <numFmt numFmtId="165" formatCode="0.00000"/>
      </dxf>
    </rfmt>
    <rfmt sheetId="1" sqref="I183" start="0" length="0">
      <dxf>
        <numFmt numFmtId="165" formatCode="0.00000"/>
      </dxf>
    </rfmt>
    <rfmt sheetId="1" sqref="I196" start="0" length="0">
      <dxf>
        <font>
          <i/>
          <name val="Times New Roman CYR"/>
          <family val="1"/>
        </font>
      </dxf>
    </rfmt>
    <rfmt sheetId="1" sqref="I197" start="0" length="0">
      <dxf>
        <font>
          <i/>
          <name val="Times New Roman CYR"/>
          <family val="1"/>
        </font>
      </dxf>
    </rfmt>
    <rfmt sheetId="1" sqref="I201" start="0" length="0">
      <dxf>
        <numFmt numFmtId="165" formatCode="0.00000"/>
      </dxf>
    </rfmt>
    <rfmt sheetId="1" sqref="I202" start="0" length="0">
      <dxf>
        <font>
          <i/>
          <name val="Times New Roman CYR"/>
          <family val="1"/>
        </font>
      </dxf>
    </rfmt>
    <rfmt sheetId="1" sqref="I203" start="0" length="0">
      <dxf>
        <font>
          <i/>
          <name val="Times New Roman CYR"/>
          <family val="1"/>
        </font>
      </dxf>
    </rfmt>
    <rfmt sheetId="1" sqref="I204" start="0" length="0">
      <dxf>
        <font>
          <i/>
          <name val="Times New Roman CYR"/>
          <family val="1"/>
        </font>
      </dxf>
    </rfmt>
    <rfmt sheetId="1" sqref="I205" start="0" length="0">
      <dxf>
        <font>
          <i/>
          <name val="Times New Roman CYR"/>
          <family val="1"/>
        </font>
      </dxf>
    </rfmt>
    <rfmt sheetId="1" sqref="I206" start="0" length="0">
      <dxf>
        <font>
          <i/>
          <name val="Times New Roman CYR"/>
          <family val="1"/>
        </font>
      </dxf>
    </rfmt>
    <rfmt sheetId="1" sqref="I207" start="0" length="0">
      <dxf>
        <font>
          <i/>
          <name val="Times New Roman CYR"/>
          <family val="1"/>
        </font>
      </dxf>
    </rfmt>
    <rfmt sheetId="1" sqref="I208" start="0" length="0">
      <dxf>
        <font>
          <i/>
          <name val="Times New Roman CYR"/>
          <family val="1"/>
        </font>
      </dxf>
    </rfmt>
    <rfmt sheetId="1" sqref="I209" start="0" length="0">
      <dxf>
        <font>
          <i/>
          <name val="Times New Roman CYR"/>
          <family val="1"/>
        </font>
      </dxf>
    </rfmt>
    <rfmt sheetId="1" sqref="I210" start="0" length="0">
      <dxf>
        <font>
          <i/>
          <name val="Times New Roman CYR"/>
          <family val="1"/>
        </font>
      </dxf>
    </rfmt>
    <rfmt sheetId="1" sqref="I211" start="0" length="0">
      <dxf>
        <font>
          <i/>
          <name val="Times New Roman CYR"/>
          <family val="1"/>
        </font>
      </dxf>
    </rfmt>
    <rfmt sheetId="1" sqref="I212" start="0" length="0">
      <dxf>
        <font>
          <i/>
          <name val="Times New Roman CYR"/>
          <family val="1"/>
        </font>
      </dxf>
    </rfmt>
    <rfmt sheetId="1" sqref="I213" start="0" length="0">
      <dxf>
        <font>
          <i/>
          <name val="Times New Roman CYR"/>
          <family val="1"/>
        </font>
      </dxf>
    </rfmt>
    <rfmt sheetId="1" sqref="I214" start="0" length="0">
      <dxf>
        <font>
          <i/>
          <name val="Times New Roman CYR"/>
          <family val="1"/>
        </font>
      </dxf>
    </rfmt>
    <rfmt sheetId="1" sqref="I215" start="0" length="0">
      <dxf>
        <font>
          <i/>
          <name val="Times New Roman CYR"/>
          <family val="1"/>
        </font>
      </dxf>
    </rfmt>
    <rfmt sheetId="1" sqref="I216" start="0" length="0">
      <dxf>
        <font>
          <i/>
          <name val="Times New Roman CYR"/>
          <family val="1"/>
        </font>
      </dxf>
    </rfmt>
    <rfmt sheetId="1" sqref="I217" start="0" length="0">
      <dxf>
        <font>
          <i/>
          <name val="Times New Roman CYR"/>
          <family val="1"/>
        </font>
      </dxf>
    </rfmt>
    <rfmt sheetId="1" sqref="I218" start="0" length="0">
      <dxf>
        <font>
          <i/>
          <name val="Times New Roman CYR"/>
          <family val="1"/>
        </font>
      </dxf>
    </rfmt>
    <rfmt sheetId="1" sqref="I219" start="0" length="0">
      <dxf>
        <font>
          <i/>
          <name val="Times New Roman CYR"/>
          <family val="1"/>
        </font>
      </dxf>
    </rfmt>
    <rfmt sheetId="1" sqref="I220" start="0" length="0">
      <dxf>
        <font>
          <i/>
          <name val="Times New Roman CYR"/>
          <family val="1"/>
        </font>
      </dxf>
    </rfmt>
    <rfmt sheetId="1" sqref="I221" start="0" length="0">
      <dxf>
        <font>
          <i/>
          <name val="Times New Roman CYR"/>
          <family val="1"/>
        </font>
      </dxf>
    </rfmt>
    <rfmt sheetId="1" sqref="I222" start="0" length="0">
      <dxf>
        <font>
          <i/>
          <name val="Times New Roman CYR"/>
          <family val="1"/>
        </font>
      </dxf>
    </rfmt>
    <rfmt sheetId="1" sqref="I223" start="0" length="0">
      <dxf>
        <font>
          <i/>
          <name val="Times New Roman CYR"/>
          <family val="1"/>
        </font>
      </dxf>
    </rfmt>
    <rfmt sheetId="1" sqref="I224" start="0" length="0">
      <dxf>
        <font>
          <i/>
          <name val="Times New Roman CYR"/>
          <family val="1"/>
        </font>
      </dxf>
    </rfmt>
    <rfmt sheetId="1" sqref="I225" start="0" length="0">
      <dxf>
        <font>
          <i/>
          <name val="Times New Roman CYR"/>
          <family val="1"/>
        </font>
      </dxf>
    </rfmt>
    <rfmt sheetId="1" sqref="I226" start="0" length="0">
      <dxf>
        <font>
          <i/>
          <name val="Times New Roman CYR"/>
          <family val="1"/>
        </font>
      </dxf>
    </rfmt>
    <rfmt sheetId="1" sqref="I227" start="0" length="0">
      <dxf>
        <font>
          <i/>
          <name val="Times New Roman CYR"/>
          <family val="1"/>
        </font>
      </dxf>
    </rfmt>
    <rfmt sheetId="1" sqref="I228" start="0" length="0">
      <dxf>
        <font>
          <i/>
          <name val="Times New Roman CYR"/>
          <family val="1"/>
        </font>
      </dxf>
    </rfmt>
    <rfmt sheetId="1" sqref="I229" start="0" length="0">
      <dxf>
        <font>
          <i/>
          <name val="Times New Roman CYR"/>
          <family val="1"/>
        </font>
      </dxf>
    </rfmt>
    <rfmt sheetId="1" sqref="I230" start="0" length="0">
      <dxf>
        <font>
          <i/>
          <name val="Times New Roman CYR"/>
          <family val="1"/>
        </font>
      </dxf>
    </rfmt>
    <rfmt sheetId="1" sqref="I231" start="0" length="0">
      <dxf>
        <font>
          <i/>
          <name val="Times New Roman CYR"/>
          <family val="1"/>
        </font>
      </dxf>
    </rfmt>
    <rfmt sheetId="1" sqref="I232" start="0" length="0">
      <dxf>
        <font>
          <i/>
          <name val="Times New Roman CYR"/>
          <family val="1"/>
        </font>
      </dxf>
    </rfmt>
    <rfmt sheetId="1" sqref="I233" start="0" length="0">
      <dxf>
        <font>
          <i/>
          <name val="Times New Roman CYR"/>
          <family val="1"/>
        </font>
      </dxf>
    </rfmt>
    <rfmt sheetId="1" sqref="I234" start="0" length="0">
      <dxf>
        <font>
          <i/>
          <name val="Times New Roman CYR"/>
          <family val="1"/>
        </font>
      </dxf>
    </rfmt>
    <rfmt sheetId="1" sqref="I235" start="0" length="0">
      <dxf>
        <font>
          <i/>
          <name val="Times New Roman CYR"/>
          <family val="1"/>
        </font>
      </dxf>
    </rfmt>
    <rfmt sheetId="1" sqref="I236" start="0" length="0">
      <dxf>
        <font>
          <i/>
          <name val="Times New Roman CYR"/>
          <family val="1"/>
        </font>
      </dxf>
    </rfmt>
    <rfmt sheetId="1" sqref="I237" start="0" length="0">
      <dxf>
        <font>
          <i/>
          <name val="Times New Roman CYR"/>
          <family val="1"/>
        </font>
      </dxf>
    </rfmt>
    <rfmt sheetId="1" sqref="I238" start="0" length="0">
      <dxf>
        <font>
          <i/>
          <name val="Times New Roman CYR"/>
          <family val="1"/>
        </font>
      </dxf>
    </rfmt>
    <rfmt sheetId="1" sqref="I239" start="0" length="0">
      <dxf>
        <font>
          <i/>
          <name val="Times New Roman CYR"/>
          <family val="1"/>
        </font>
      </dxf>
    </rfmt>
    <rfmt sheetId="1" sqref="I240" start="0" length="0">
      <dxf>
        <font>
          <i/>
          <name val="Times New Roman CYR"/>
          <family val="1"/>
        </font>
      </dxf>
    </rfmt>
    <rfmt sheetId="1" sqref="I241" start="0" length="0">
      <dxf>
        <font>
          <i/>
          <name val="Times New Roman CYR"/>
          <family val="1"/>
        </font>
      </dxf>
    </rfmt>
    <rfmt sheetId="1" sqref="I242" start="0" length="0">
      <dxf>
        <font>
          <i/>
          <name val="Times New Roman CYR"/>
          <family val="1"/>
        </font>
      </dxf>
    </rfmt>
    <rfmt sheetId="1" sqref="I243" start="0" length="0">
      <dxf>
        <font>
          <i/>
          <name val="Times New Roman CYR"/>
          <family val="1"/>
        </font>
      </dxf>
    </rfmt>
    <rfmt sheetId="1" sqref="I244" start="0" length="0">
      <dxf>
        <font>
          <i/>
          <name val="Times New Roman CYR"/>
          <family val="1"/>
        </font>
      </dxf>
    </rfmt>
    <rfmt sheetId="1" sqref="I245" start="0" length="0">
      <dxf>
        <font>
          <i/>
          <name val="Times New Roman CYR"/>
          <family val="1"/>
        </font>
      </dxf>
    </rfmt>
    <rfmt sheetId="1" sqref="I246" start="0" length="0">
      <dxf>
        <font>
          <i/>
          <name val="Times New Roman CYR"/>
          <family val="1"/>
        </font>
      </dxf>
    </rfmt>
    <rfmt sheetId="1" sqref="I247" start="0" length="0">
      <dxf>
        <font>
          <i/>
          <name val="Times New Roman CYR"/>
          <family val="1"/>
        </font>
      </dxf>
    </rfmt>
    <rcc rId="0" sId="1" dxf="1">
      <nc r="I248">
        <f>H181+#REF!+#REF!+H194+H196+H200+#REF!+H202+H204+H206+H214+H223+H230+H236+H238+H240+H246+H251+H277</f>
      </nc>
      <ndxf>
        <font>
          <i/>
          <name val="Times New Roman CYR"/>
          <family val="1"/>
        </font>
        <numFmt numFmtId="165" formatCode="0.00000"/>
      </ndxf>
    </rcc>
    <rfmt sheetId="1" sqref="I249" start="0" length="0">
      <dxf>
        <font>
          <i/>
          <name val="Times New Roman CYR"/>
          <family val="1"/>
        </font>
      </dxf>
    </rfmt>
    <rfmt sheetId="1" sqref="I250" start="0" length="0">
      <dxf>
        <font>
          <i/>
          <name val="Times New Roman CYR"/>
          <family val="1"/>
        </font>
      </dxf>
    </rfmt>
    <rfmt sheetId="1" sqref="I251" start="0" length="0">
      <dxf>
        <font>
          <i/>
          <name val="Times New Roman CYR"/>
          <family val="1"/>
        </font>
      </dxf>
    </rfmt>
    <rfmt sheetId="1" sqref="I252" start="0" length="0">
      <dxf>
        <font>
          <i/>
          <name val="Times New Roman CYR"/>
          <family val="1"/>
        </font>
      </dxf>
    </rfmt>
    <rfmt sheetId="1" sqref="I253" start="0" length="0">
      <dxf>
        <font>
          <i/>
          <name val="Times New Roman CYR"/>
          <family val="1"/>
        </font>
      </dxf>
    </rfmt>
    <rfmt sheetId="1" sqref="I254" start="0" length="0">
      <dxf>
        <font>
          <i/>
          <name val="Times New Roman CYR"/>
          <family val="1"/>
        </font>
      </dxf>
    </rfmt>
    <rfmt sheetId="1" sqref="I255" start="0" length="0">
      <dxf>
        <font>
          <i/>
          <name val="Times New Roman CYR"/>
          <family val="1"/>
        </font>
      </dxf>
    </rfmt>
    <rfmt sheetId="1" sqref="I261" start="0" length="0">
      <dxf>
        <font>
          <i/>
          <name val="Times New Roman CYR"/>
          <family val="1"/>
        </font>
      </dxf>
    </rfmt>
    <rfmt sheetId="1" sqref="I275" start="0" length="0">
      <dxf>
        <font>
          <i/>
          <name val="Times New Roman CYR"/>
          <family val="1"/>
        </font>
        <numFmt numFmtId="165" formatCode="0.00000"/>
      </dxf>
    </rfmt>
    <rfmt sheetId="1" sqref="I277" start="0" length="0">
      <dxf>
        <font>
          <i/>
          <name val="Times New Roman CYR"/>
          <family val="1"/>
        </font>
      </dxf>
    </rfmt>
    <rfmt sheetId="1" sqref="I278" start="0" length="0">
      <dxf>
        <font>
          <b/>
          <name val="Times New Roman CYR"/>
          <family val="1"/>
        </font>
        <numFmt numFmtId="165" formatCode="0.00000"/>
      </dxf>
    </rfmt>
    <rfmt sheetId="1" sqref="I279" start="0" length="0">
      <dxf>
        <fill>
          <patternFill patternType="solid">
            <bgColor indexed="45"/>
          </patternFill>
        </fill>
      </dxf>
    </rfmt>
    <rfmt sheetId="1" sqref="I283" start="0" length="0">
      <dxf>
        <numFmt numFmtId="165" formatCode="0.00000"/>
      </dxf>
    </rfmt>
    <rfmt sheetId="1" sqref="I284" start="0" length="0">
      <dxf>
        <font>
          <i/>
          <name val="Times New Roman CYR"/>
          <family val="1"/>
        </font>
        <numFmt numFmtId="165" formatCode="0.00000"/>
      </dxf>
    </rfmt>
    <rfmt sheetId="1" sqref="I285" start="0" length="0">
      <dxf>
        <font>
          <b/>
          <name val="Times New Roman CYR"/>
          <family val="1"/>
        </font>
      </dxf>
    </rfmt>
    <rfmt sheetId="1" sqref="I286" start="0" length="0">
      <dxf>
        <font>
          <i/>
          <name val="Times New Roman CYR"/>
          <family val="1"/>
        </font>
        <numFmt numFmtId="165" formatCode="0.00000"/>
      </dxf>
    </rfmt>
    <rfmt sheetId="1" sqref="I287" start="0" length="0">
      <dxf>
        <font>
          <i/>
          <name val="Times New Roman CYR"/>
          <family val="1"/>
        </font>
        <numFmt numFmtId="165" formatCode="0.00000"/>
      </dxf>
    </rfmt>
    <rfmt sheetId="1" sqref="I28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8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300" start="0" length="0">
      <dxf>
        <font>
          <i/>
          <name val="Times New Roman CYR"/>
          <family val="1"/>
        </font>
      </dxf>
    </rfmt>
    <rfmt sheetId="1" sqref="I301" start="0" length="0">
      <dxf>
        <font>
          <i/>
          <name val="Times New Roman CYR"/>
          <family val="1"/>
        </font>
      </dxf>
    </rfmt>
    <rfmt sheetId="1" sqref="I302" start="0" length="0">
      <dxf>
        <font>
          <i/>
          <name val="Times New Roman CYR"/>
          <family val="1"/>
        </font>
      </dxf>
    </rfmt>
    <rfmt sheetId="1" sqref="I305" start="0" length="0">
      <dxf>
        <font>
          <i/>
          <name val="Times New Roman CYR"/>
          <family val="1"/>
        </font>
      </dxf>
    </rfmt>
    <rfmt sheetId="1" sqref="I318" start="0" length="0">
      <dxf>
        <font>
          <b/>
          <i/>
          <name val="Times New Roman CYR"/>
          <family val="1"/>
        </font>
      </dxf>
    </rfmt>
    <rfmt sheetId="1" sqref="I321" start="0" length="0">
      <dxf>
        <font>
          <b/>
          <i/>
          <name val="Times New Roman CYR"/>
          <family val="1"/>
        </font>
      </dxf>
    </rfmt>
    <rfmt sheetId="1" sqref="I322" start="0" length="0">
      <dxf>
        <font>
          <b/>
          <i/>
          <name val="Times New Roman CYR"/>
          <family val="1"/>
        </font>
      </dxf>
    </rfmt>
    <rfmt sheetId="1" sqref="I323" start="0" length="0">
      <dxf>
        <font>
          <b/>
          <i/>
          <name val="Times New Roman CYR"/>
          <family val="1"/>
        </font>
      </dxf>
    </rfmt>
    <rfmt sheetId="1" sqref="I332" start="0" length="0">
      <dxf>
        <font>
          <i/>
          <name val="Times New Roman CYR"/>
          <family val="1"/>
        </font>
      </dxf>
    </rfmt>
    <rfmt sheetId="1" sqref="I352" start="0" length="0">
      <dxf>
        <font>
          <i/>
          <name val="Times New Roman CYR"/>
          <family val="1"/>
        </font>
      </dxf>
    </rfmt>
    <rfmt sheetId="1" sqref="I368" start="0" length="0">
      <dxf>
        <font>
          <i/>
          <name val="Times New Roman CYR"/>
          <family val="1"/>
        </font>
      </dxf>
    </rfmt>
    <rfmt sheetId="1" sqref="I371" start="0" length="0">
      <dxf>
        <font>
          <i/>
          <name val="Times New Roman CYR"/>
          <family val="1"/>
        </font>
      </dxf>
    </rfmt>
    <rfmt sheetId="1" sqref="I374" start="0" length="0">
      <dxf>
        <font>
          <i/>
          <name val="Times New Roman CYR"/>
          <family val="1"/>
        </font>
      </dxf>
    </rfmt>
    <rcc rId="0" sId="1" dxf="1">
      <nc r="I391">
        <f>G389+G378+G372</f>
      </nc>
      <ndxf>
        <numFmt numFmtId="165" formatCode="0.00000"/>
      </ndxf>
    </rcc>
    <rfmt sheetId="1" sqref="I408" start="0" length="0">
      <dxf>
        <font>
          <i/>
          <name val="Times New Roman CYR"/>
          <family val="1"/>
        </font>
      </dxf>
    </rfmt>
    <rfmt sheetId="1" sqref="I420" start="0" length="0">
      <dxf>
        <font>
          <i/>
          <name val="Times New Roman CYR"/>
          <family val="1"/>
        </font>
      </dxf>
    </rfmt>
    <rfmt sheetId="1" sqref="I429" start="0" length="0">
      <dxf>
        <font>
          <i/>
          <name val="Times New Roman CYR"/>
          <family val="1"/>
        </font>
      </dxf>
    </rfmt>
    <rfmt sheetId="1" sqref="I445" start="0" length="0">
      <dxf>
        <font>
          <b/>
          <name val="Times New Roman CYR"/>
          <family val="1"/>
        </font>
      </dxf>
    </rfmt>
    <rcc rId="0" sId="1" dxf="1">
      <nc r="I452">
        <f>H360+H372+H378+H389+H409+H426+H443+H444+H452</f>
      </nc>
      <ndxf>
        <font>
          <i/>
          <name val="Times New Roman CYR"/>
          <family val="1"/>
        </font>
        <numFmt numFmtId="165" formatCode="0.00000"/>
      </ndxf>
    </rcc>
    <rfmt sheetId="1" sqref="I455" start="0" length="0">
      <dxf>
        <font>
          <i/>
          <name val="Times New Roman CYR"/>
          <family val="1"/>
        </font>
      </dxf>
    </rfmt>
    <rcc rId="0" sId="1" dxf="1">
      <nc r="I477">
        <f>G28+G29+G31+G32+G39+G40+G45+G46+G50+G54+G84+G85+G86+G87+G89+G90+G91+G92+G94+G95+G96+G97+G99+G102+G103+G104+G105+G106+G107+G118+G119+G121+G138+G157+G161+G162+G163+G164+G166+G167+G168+G169+G171+G172+G278+G311+G389+G409+G426+G476+G478+G479+G481+G483+G484+G487+G488</f>
      </nc>
      <ndxf>
        <numFmt numFmtId="165" formatCode="0.00000"/>
      </ndxf>
    </rcc>
    <rcc rId="0" sId="1" dxf="1">
      <nc r="I482">
        <f>H413+H353+H175</f>
      </nc>
      <ndxf>
        <numFmt numFmtId="165" formatCode="0.00000"/>
      </ndxf>
    </rcc>
    <rfmt sheetId="1" sqref="I489" start="0" length="0">
      <dxf>
        <font>
          <b/>
          <name val="Times New Roman CYR"/>
          <family val="1"/>
        </font>
      </dxf>
    </rfmt>
    <rcc rId="0" sId="1">
      <nc r="I490">
        <v>822098.89</v>
      </nc>
    </rcc>
    <rcc rId="0" sId="1">
      <nc r="I491">
        <f>356090.65-16733.39-15693.3</f>
      </nc>
    </rcc>
    <rcc rId="0" sId="1">
      <nc r="I494">
        <v>1145762.8500000001</v>
      </nc>
    </rcc>
    <rcc rId="0" sId="1" dxf="1">
      <nc r="I496">
        <f>G490-I494</f>
      </nc>
      <ndxf>
        <font>
          <b/>
          <u val="singleAccounting"/>
          <name val="Times New Roman CYR"/>
          <family val="1"/>
        </font>
        <numFmt numFmtId="167" formatCode="_-* #,##0.00000\ _₽_-;\-* #,##0.00000\ _₽_-;_-* &quot;-&quot;?????\ _₽_-;_-@_-"/>
        <fill>
          <patternFill patternType="solid">
            <bgColor rgb="FF92D050"/>
          </patternFill>
        </fill>
      </ndxf>
    </rcc>
  </rrc>
  <rrc rId="2869" sId="1" ref="I1:I1048576" action="deleteCol">
    <rfmt sheetId="1" xfDxf="1" sqref="I1:I1048576" start="0" length="0">
      <dxf>
        <font>
          <name val="Times New Roman CYR"/>
          <family val="1"/>
        </font>
        <alignment wrapText="1"/>
      </dxf>
    </rfmt>
    <rfmt sheetId="1" sqref="I26" start="0" length="0">
      <dxf>
        <font>
          <b/>
          <name val="Times New Roman CYR"/>
          <family val="1"/>
        </font>
        <numFmt numFmtId="165" formatCode="0.00000"/>
      </dxf>
    </rfmt>
    <rfmt sheetId="1" sqref="I36" start="0" length="0">
      <dxf>
        <numFmt numFmtId="165" formatCode="0.00000"/>
      </dxf>
    </rfmt>
    <rfmt sheetId="1" sqref="I37" start="0" length="0">
      <dxf>
        <font>
          <b/>
          <name val="Times New Roman CYR"/>
          <family val="1"/>
        </font>
        <numFmt numFmtId="165" formatCode="0.00000"/>
      </dxf>
    </rfmt>
    <rfmt sheetId="1" sqref="I38" start="0" length="0">
      <dxf>
        <font>
          <i/>
          <name val="Times New Roman CYR"/>
          <family val="1"/>
        </font>
      </dxf>
    </rfmt>
    <rfmt sheetId="1" sqref="I39" start="0" length="0">
      <dxf>
        <numFmt numFmtId="165" formatCode="0.00000"/>
      </dxf>
    </rfmt>
    <rfmt sheetId="1" sqref="I43" start="0" length="0">
      <dxf>
        <font>
          <b/>
          <name val="Times New Roman CYR"/>
          <family val="1"/>
        </font>
      </dxf>
    </rfmt>
    <rfmt sheetId="1" sqref="I53" start="0" length="0">
      <dxf>
        <font>
          <i/>
          <name val="Times New Roman CYR"/>
          <family val="1"/>
        </font>
      </dxf>
    </rfmt>
    <rfmt sheetId="1" sqref="I57" start="0" length="0">
      <dxf>
        <font>
          <b/>
          <name val="Times New Roman CYR"/>
          <family val="1"/>
        </font>
      </dxf>
    </rfmt>
    <rfmt sheetId="1" sqref="I58" start="0" length="0">
      <dxf>
        <font>
          <i/>
          <name val="Times New Roman CYR"/>
          <family val="1"/>
        </font>
      </dxf>
    </rfmt>
    <rfmt sheetId="1" sqref="I61" start="0" length="0">
      <dxf>
        <font>
          <i/>
          <name val="Times New Roman CYR"/>
          <family val="1"/>
        </font>
      </dxf>
    </rfmt>
    <rfmt sheetId="1" sqref="I63" start="0" length="0">
      <dxf>
        <font>
          <b/>
          <name val="Times New Roman CYR"/>
          <family val="1"/>
        </font>
      </dxf>
    </rfmt>
    <rfmt sheetId="1" sqref="I64" start="0" length="0">
      <dxf>
        <font>
          <b/>
          <name val="Times New Roman CYR"/>
          <family val="1"/>
        </font>
      </dxf>
    </rfmt>
    <rfmt sheetId="1" sqref="I65" start="0" length="0">
      <dxf>
        <font>
          <b/>
          <name val="Times New Roman CYR"/>
          <family val="1"/>
        </font>
      </dxf>
    </rfmt>
    <rfmt sheetId="1" sqref="I66" start="0" length="0">
      <dxf>
        <font>
          <b/>
          <name val="Times New Roman CYR"/>
          <family val="1"/>
        </font>
      </dxf>
    </rfmt>
    <rfmt sheetId="1" sqref="I67" start="0" length="0">
      <dxf>
        <font>
          <b/>
          <name val="Times New Roman CYR"/>
          <family val="1"/>
        </font>
      </dxf>
    </rfmt>
    <rfmt sheetId="1" sqref="I68" start="0" length="0">
      <dxf>
        <font>
          <b/>
          <i/>
          <name val="Times New Roman CYR"/>
          <family val="1"/>
        </font>
      </dxf>
    </rfmt>
    <rfmt sheetId="1" sqref="I69" start="0" length="0">
      <dxf>
        <font>
          <b/>
          <name val="Times New Roman CYR"/>
          <family val="1"/>
        </font>
      </dxf>
    </rfmt>
    <rfmt sheetId="1" sqref="I72" start="0" length="0">
      <dxf>
        <font>
          <i/>
          <name val="Times New Roman CYR"/>
          <family val="1"/>
        </font>
      </dxf>
    </rfmt>
    <rfmt sheetId="1" sqref="I76" start="0" length="0">
      <dxf>
        <font>
          <i/>
          <name val="Times New Roman CYR"/>
          <family val="1"/>
        </font>
      </dxf>
    </rfmt>
    <rfmt sheetId="1" sqref="I80" start="0" length="0">
      <dxf>
        <font>
          <i/>
          <name val="Times New Roman CYR"/>
          <family val="1"/>
        </font>
      </dxf>
    </rfmt>
    <rfmt sheetId="1" sqref="I90" start="0" length="0">
      <dxf>
        <font>
          <i/>
          <name val="Times New Roman CYR"/>
          <family val="1"/>
        </font>
      </dxf>
    </rfmt>
    <rfmt sheetId="1" sqref="I98" start="0" length="0">
      <dxf>
        <font>
          <i/>
          <name val="Times New Roman CYR"/>
          <family val="1"/>
        </font>
      </dxf>
    </rfmt>
    <rfmt sheetId="1" sqref="I114" start="0" length="0">
      <dxf>
        <font>
          <i/>
          <name val="Times New Roman CYR"/>
          <family val="1"/>
        </font>
      </dxf>
    </rfmt>
    <rfmt sheetId="1" sqref="I115" start="0" length="0">
      <dxf>
        <font>
          <i/>
          <name val="Times New Roman CYR"/>
          <family val="1"/>
        </font>
      </dxf>
    </rfmt>
    <rfmt sheetId="1" sqref="I116" start="0" length="0">
      <dxf>
        <font>
          <i/>
          <name val="Times New Roman CYR"/>
          <family val="1"/>
        </font>
      </dxf>
    </rfmt>
    <rfmt sheetId="1" sqref="I117" start="0" length="0">
      <dxf>
        <font>
          <i/>
          <name val="Times New Roman CYR"/>
          <family val="1"/>
        </font>
      </dxf>
    </rfmt>
    <rfmt sheetId="1" sqref="I118" start="0" length="0">
      <dxf>
        <font>
          <i/>
          <name val="Times New Roman CYR"/>
          <family val="1"/>
        </font>
      </dxf>
    </rfmt>
    <rfmt sheetId="1" sqref="I119" start="0" length="0">
      <dxf>
        <font>
          <i/>
          <name val="Times New Roman CYR"/>
          <family val="1"/>
        </font>
      </dxf>
    </rfmt>
    <rfmt sheetId="1" sqref="I120" start="0" length="0">
      <dxf>
        <font>
          <i/>
          <name val="Times New Roman CYR"/>
          <family val="1"/>
        </font>
      </dxf>
    </rfmt>
    <rfmt sheetId="1" sqref="I121" start="0" length="0">
      <dxf>
        <font>
          <i/>
          <name val="Times New Roman CYR"/>
          <family val="1"/>
        </font>
      </dxf>
    </rfmt>
    <rfmt sheetId="1" sqref="I125" start="0" length="0">
      <dxf>
        <font>
          <i/>
          <name val="Times New Roman CYR"/>
          <family val="1"/>
        </font>
      </dxf>
    </rfmt>
    <rfmt sheetId="1" sqref="I127" start="0" length="0">
      <dxf>
        <font>
          <i/>
          <name val="Times New Roman CYR"/>
          <family val="1"/>
        </font>
      </dxf>
    </rfmt>
    <rfmt sheetId="1" sqref="I136" start="0" length="0">
      <dxf>
        <font>
          <i/>
          <name val="Times New Roman CYR"/>
          <family val="1"/>
        </font>
      </dxf>
    </rfmt>
    <rfmt sheetId="1" sqref="I139" start="0" length="0">
      <dxf>
        <font>
          <i/>
          <name val="Times New Roman CYR"/>
          <family val="1"/>
        </font>
      </dxf>
    </rfmt>
    <rfmt sheetId="1" sqref="I161" start="0" length="0">
      <dxf>
        <numFmt numFmtId="165" formatCode="0.00000"/>
      </dxf>
    </rfmt>
    <rfmt sheetId="1" sqref="I167" start="0" length="0">
      <dxf>
        <font>
          <i/>
          <name val="Times New Roman CYR"/>
          <family val="1"/>
        </font>
      </dxf>
    </rfmt>
    <rfmt sheetId="1" sqref="I178" start="0" length="0">
      <dxf>
        <font>
          <i/>
          <name val="Times New Roman CYR"/>
          <family val="1"/>
        </font>
      </dxf>
    </rfmt>
    <rfmt sheetId="1" sqref="I181" start="0" length="0">
      <dxf>
        <numFmt numFmtId="165" formatCode="0.00000"/>
      </dxf>
    </rfmt>
    <rfmt sheetId="1" sqref="I182" start="0" length="0">
      <dxf>
        <numFmt numFmtId="165" formatCode="0.00000"/>
      </dxf>
    </rfmt>
    <rfmt sheetId="1" sqref="I183" start="0" length="0">
      <dxf>
        <numFmt numFmtId="165" formatCode="0.00000"/>
      </dxf>
    </rfmt>
    <rfmt sheetId="1" sqref="I196" start="0" length="0">
      <dxf>
        <font>
          <i/>
          <name val="Times New Roman CYR"/>
          <family val="1"/>
        </font>
      </dxf>
    </rfmt>
    <rfmt sheetId="1" sqref="I197" start="0" length="0">
      <dxf>
        <font>
          <i/>
          <name val="Times New Roman CYR"/>
          <family val="1"/>
        </font>
      </dxf>
    </rfmt>
    <rfmt sheetId="1" sqref="I202" start="0" length="0">
      <dxf>
        <font>
          <i/>
          <name val="Times New Roman CYR"/>
          <family val="1"/>
        </font>
      </dxf>
    </rfmt>
    <rfmt sheetId="1" sqref="I203" start="0" length="0">
      <dxf>
        <font>
          <i/>
          <name val="Times New Roman CYR"/>
          <family val="1"/>
        </font>
      </dxf>
    </rfmt>
    <rfmt sheetId="1" sqref="I204" start="0" length="0">
      <dxf>
        <font>
          <i/>
          <name val="Times New Roman CYR"/>
          <family val="1"/>
        </font>
      </dxf>
    </rfmt>
    <rfmt sheetId="1" sqref="I205" start="0" length="0">
      <dxf>
        <font>
          <i/>
          <name val="Times New Roman CYR"/>
          <family val="1"/>
        </font>
      </dxf>
    </rfmt>
    <rfmt sheetId="1" sqref="I206" start="0" length="0">
      <dxf>
        <font>
          <i/>
          <name val="Times New Roman CYR"/>
          <family val="1"/>
        </font>
      </dxf>
    </rfmt>
    <rfmt sheetId="1" sqref="I207" start="0" length="0">
      <dxf>
        <font>
          <i/>
          <name val="Times New Roman CYR"/>
          <family val="1"/>
        </font>
      </dxf>
    </rfmt>
    <rfmt sheetId="1" sqref="I208" start="0" length="0">
      <dxf>
        <font>
          <i/>
          <name val="Times New Roman CYR"/>
          <family val="1"/>
        </font>
      </dxf>
    </rfmt>
    <rfmt sheetId="1" sqref="I209" start="0" length="0">
      <dxf>
        <font>
          <i/>
          <name val="Times New Roman CYR"/>
          <family val="1"/>
        </font>
      </dxf>
    </rfmt>
    <rfmt sheetId="1" sqref="I210" start="0" length="0">
      <dxf>
        <font>
          <i/>
          <name val="Times New Roman CYR"/>
          <family val="1"/>
        </font>
      </dxf>
    </rfmt>
    <rfmt sheetId="1" sqref="I211" start="0" length="0">
      <dxf>
        <font>
          <i/>
          <name val="Times New Roman CYR"/>
          <family val="1"/>
        </font>
      </dxf>
    </rfmt>
    <rfmt sheetId="1" sqref="I212" start="0" length="0">
      <dxf>
        <font>
          <i/>
          <name val="Times New Roman CYR"/>
          <family val="1"/>
        </font>
      </dxf>
    </rfmt>
    <rfmt sheetId="1" sqref="I213" start="0" length="0">
      <dxf>
        <font>
          <i/>
          <name val="Times New Roman CYR"/>
          <family val="1"/>
        </font>
      </dxf>
    </rfmt>
    <rfmt sheetId="1" sqref="I214" start="0" length="0">
      <dxf>
        <font>
          <i/>
          <name val="Times New Roman CYR"/>
          <family val="1"/>
        </font>
      </dxf>
    </rfmt>
    <rfmt sheetId="1" sqref="I215" start="0" length="0">
      <dxf>
        <font>
          <i/>
          <name val="Times New Roman CYR"/>
          <family val="1"/>
        </font>
      </dxf>
    </rfmt>
    <rfmt sheetId="1" sqref="I216" start="0" length="0">
      <dxf>
        <font>
          <i/>
          <name val="Times New Roman CYR"/>
          <family val="1"/>
        </font>
      </dxf>
    </rfmt>
    <rfmt sheetId="1" sqref="I217" start="0" length="0">
      <dxf>
        <font>
          <i/>
          <name val="Times New Roman CYR"/>
          <family val="1"/>
        </font>
      </dxf>
    </rfmt>
    <rfmt sheetId="1" sqref="I218" start="0" length="0">
      <dxf>
        <font>
          <i/>
          <name val="Times New Roman CYR"/>
          <family val="1"/>
        </font>
      </dxf>
    </rfmt>
    <rfmt sheetId="1" sqref="I219" start="0" length="0">
      <dxf>
        <font>
          <i/>
          <name val="Times New Roman CYR"/>
          <family val="1"/>
        </font>
      </dxf>
    </rfmt>
    <rfmt sheetId="1" sqref="I220" start="0" length="0">
      <dxf>
        <font>
          <i/>
          <name val="Times New Roman CYR"/>
          <family val="1"/>
        </font>
      </dxf>
    </rfmt>
    <rfmt sheetId="1" sqref="I221" start="0" length="0">
      <dxf>
        <font>
          <i/>
          <name val="Times New Roman CYR"/>
          <family val="1"/>
        </font>
      </dxf>
    </rfmt>
    <rfmt sheetId="1" sqref="I222" start="0" length="0">
      <dxf>
        <font>
          <i/>
          <name val="Times New Roman CYR"/>
          <family val="1"/>
        </font>
      </dxf>
    </rfmt>
    <rfmt sheetId="1" sqref="I223" start="0" length="0">
      <dxf>
        <font>
          <i/>
          <name val="Times New Roman CYR"/>
          <family val="1"/>
        </font>
      </dxf>
    </rfmt>
    <rfmt sheetId="1" sqref="I224" start="0" length="0">
      <dxf>
        <font>
          <i/>
          <name val="Times New Roman CYR"/>
          <family val="1"/>
        </font>
      </dxf>
    </rfmt>
    <rfmt sheetId="1" sqref="I225" start="0" length="0">
      <dxf>
        <font>
          <i/>
          <name val="Times New Roman CYR"/>
          <family val="1"/>
        </font>
      </dxf>
    </rfmt>
    <rfmt sheetId="1" sqref="I226" start="0" length="0">
      <dxf>
        <font>
          <i/>
          <name val="Times New Roman CYR"/>
          <family val="1"/>
        </font>
      </dxf>
    </rfmt>
    <rfmt sheetId="1" sqref="I227" start="0" length="0">
      <dxf>
        <font>
          <i/>
          <name val="Times New Roman CYR"/>
          <family val="1"/>
        </font>
      </dxf>
    </rfmt>
    <rfmt sheetId="1" sqref="I228" start="0" length="0">
      <dxf>
        <font>
          <i/>
          <name val="Times New Roman CYR"/>
          <family val="1"/>
        </font>
      </dxf>
    </rfmt>
    <rfmt sheetId="1" sqref="I229" start="0" length="0">
      <dxf>
        <font>
          <i/>
          <name val="Times New Roman CYR"/>
          <family val="1"/>
        </font>
      </dxf>
    </rfmt>
    <rfmt sheetId="1" sqref="I230" start="0" length="0">
      <dxf>
        <font>
          <i/>
          <name val="Times New Roman CYR"/>
          <family val="1"/>
        </font>
      </dxf>
    </rfmt>
    <rfmt sheetId="1" sqref="I231" start="0" length="0">
      <dxf>
        <font>
          <i/>
          <name val="Times New Roman CYR"/>
          <family val="1"/>
        </font>
      </dxf>
    </rfmt>
    <rfmt sheetId="1" sqref="I232" start="0" length="0">
      <dxf>
        <font>
          <i/>
          <name val="Times New Roman CYR"/>
          <family val="1"/>
        </font>
      </dxf>
    </rfmt>
    <rfmt sheetId="1" sqref="I233" start="0" length="0">
      <dxf>
        <font>
          <i/>
          <name val="Times New Roman CYR"/>
          <family val="1"/>
        </font>
      </dxf>
    </rfmt>
    <rfmt sheetId="1" sqref="I234" start="0" length="0">
      <dxf>
        <font>
          <i/>
          <name val="Times New Roman CYR"/>
          <family val="1"/>
        </font>
      </dxf>
    </rfmt>
    <rfmt sheetId="1" sqref="I235" start="0" length="0">
      <dxf>
        <font>
          <i/>
          <name val="Times New Roman CYR"/>
          <family val="1"/>
        </font>
      </dxf>
    </rfmt>
    <rfmt sheetId="1" sqref="I236" start="0" length="0">
      <dxf>
        <font>
          <i/>
          <name val="Times New Roman CYR"/>
          <family val="1"/>
        </font>
      </dxf>
    </rfmt>
    <rfmt sheetId="1" sqref="I237" start="0" length="0">
      <dxf>
        <font>
          <i/>
          <name val="Times New Roman CYR"/>
          <family val="1"/>
        </font>
      </dxf>
    </rfmt>
    <rfmt sheetId="1" sqref="I238" start="0" length="0">
      <dxf>
        <font>
          <i/>
          <name val="Times New Roman CYR"/>
          <family val="1"/>
        </font>
      </dxf>
    </rfmt>
    <rfmt sheetId="1" sqref="I239" start="0" length="0">
      <dxf>
        <font>
          <i/>
          <name val="Times New Roman CYR"/>
          <family val="1"/>
        </font>
      </dxf>
    </rfmt>
    <rfmt sheetId="1" sqref="I240" start="0" length="0">
      <dxf>
        <font>
          <i/>
          <name val="Times New Roman CYR"/>
          <family val="1"/>
        </font>
      </dxf>
    </rfmt>
    <rfmt sheetId="1" sqref="I241" start="0" length="0">
      <dxf>
        <font>
          <i/>
          <name val="Times New Roman CYR"/>
          <family val="1"/>
        </font>
      </dxf>
    </rfmt>
    <rfmt sheetId="1" sqref="I242" start="0" length="0">
      <dxf>
        <font>
          <i/>
          <name val="Times New Roman CYR"/>
          <family val="1"/>
        </font>
      </dxf>
    </rfmt>
    <rfmt sheetId="1" sqref="I243" start="0" length="0">
      <dxf>
        <font>
          <i/>
          <name val="Times New Roman CYR"/>
          <family val="1"/>
        </font>
      </dxf>
    </rfmt>
    <rfmt sheetId="1" sqref="I244" start="0" length="0">
      <dxf>
        <font>
          <i/>
          <name val="Times New Roman CYR"/>
          <family val="1"/>
        </font>
      </dxf>
    </rfmt>
    <rfmt sheetId="1" sqref="I245" start="0" length="0">
      <dxf>
        <font>
          <i/>
          <name val="Times New Roman CYR"/>
          <family val="1"/>
        </font>
      </dxf>
    </rfmt>
    <rfmt sheetId="1" sqref="I246" start="0" length="0">
      <dxf>
        <font>
          <i/>
          <name val="Times New Roman CYR"/>
          <family val="1"/>
        </font>
      </dxf>
    </rfmt>
    <rfmt sheetId="1" sqref="I247" start="0" length="0">
      <dxf>
        <font>
          <i/>
          <name val="Times New Roman CYR"/>
          <family val="1"/>
        </font>
      </dxf>
    </rfmt>
    <rfmt sheetId="1" sqref="I248" start="0" length="0">
      <dxf>
        <font>
          <i/>
          <name val="Times New Roman CYR"/>
          <family val="1"/>
        </font>
      </dxf>
    </rfmt>
    <rfmt sheetId="1" sqref="I249" start="0" length="0">
      <dxf>
        <font>
          <i/>
          <name val="Times New Roman CYR"/>
          <family val="1"/>
        </font>
      </dxf>
    </rfmt>
    <rfmt sheetId="1" sqref="I250" start="0" length="0">
      <dxf>
        <font>
          <i/>
          <name val="Times New Roman CYR"/>
          <family val="1"/>
        </font>
      </dxf>
    </rfmt>
    <rfmt sheetId="1" sqref="I251" start="0" length="0">
      <dxf>
        <font>
          <i/>
          <name val="Times New Roman CYR"/>
          <family val="1"/>
        </font>
      </dxf>
    </rfmt>
    <rfmt sheetId="1" sqref="I252" start="0" length="0">
      <dxf>
        <font>
          <i/>
          <name val="Times New Roman CYR"/>
          <family val="1"/>
        </font>
      </dxf>
    </rfmt>
    <rfmt sheetId="1" sqref="I253" start="0" length="0">
      <dxf>
        <font>
          <i/>
          <name val="Times New Roman CYR"/>
          <family val="1"/>
        </font>
      </dxf>
    </rfmt>
    <rfmt sheetId="1" sqref="I254" start="0" length="0">
      <dxf>
        <font>
          <i/>
          <name val="Times New Roman CYR"/>
          <family val="1"/>
        </font>
      </dxf>
    </rfmt>
    <rfmt sheetId="1" sqref="I255" start="0" length="0">
      <dxf>
        <font>
          <i/>
          <name val="Times New Roman CYR"/>
          <family val="1"/>
        </font>
      </dxf>
    </rfmt>
    <rfmt sheetId="1" sqref="I261" start="0" length="0">
      <dxf>
        <font>
          <i/>
          <name val="Times New Roman CYR"/>
          <family val="1"/>
        </font>
      </dxf>
    </rfmt>
    <rfmt sheetId="1" sqref="I275" start="0" length="0">
      <dxf>
        <font>
          <i/>
          <name val="Times New Roman CYR"/>
          <family val="1"/>
        </font>
      </dxf>
    </rfmt>
    <rfmt sheetId="1" sqref="I277" start="0" length="0">
      <dxf>
        <font>
          <i/>
          <name val="Times New Roman CYR"/>
          <family val="1"/>
        </font>
      </dxf>
    </rfmt>
    <rfmt sheetId="1" sqref="I278" start="0" length="0">
      <dxf>
        <font>
          <b/>
          <name val="Times New Roman CYR"/>
          <family val="1"/>
        </font>
      </dxf>
    </rfmt>
    <rfmt sheetId="1" sqref="I279" start="0" length="0">
      <dxf>
        <fill>
          <patternFill patternType="solid">
            <bgColor indexed="45"/>
          </patternFill>
        </fill>
      </dxf>
    </rfmt>
    <rfmt sheetId="1" sqref="I284" start="0" length="0">
      <dxf>
        <font>
          <i/>
          <name val="Times New Roman CYR"/>
          <family val="1"/>
        </font>
      </dxf>
    </rfmt>
    <rfmt sheetId="1" sqref="I285" start="0" length="0">
      <dxf>
        <font>
          <b/>
          <name val="Times New Roman CYR"/>
          <family val="1"/>
        </font>
        <numFmt numFmtId="165" formatCode="0.00000"/>
      </dxf>
    </rfmt>
    <rfmt sheetId="1" sqref="I286" start="0" length="0">
      <dxf>
        <font>
          <i/>
          <name val="Times New Roman CYR"/>
          <family val="1"/>
        </font>
      </dxf>
    </rfmt>
    <rfmt sheetId="1" sqref="I287" start="0" length="0">
      <dxf>
        <font>
          <i/>
          <name val="Times New Roman CYR"/>
          <family val="1"/>
        </font>
      </dxf>
    </rfmt>
    <rfmt sheetId="1" sqref="I28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8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8" start="0" length="0">
      <dxf>
        <numFmt numFmtId="165" formatCode="0.00000"/>
      </dxf>
    </rfmt>
    <rfmt sheetId="1" sqref="I299" start="0" length="0">
      <dxf>
        <numFmt numFmtId="165" formatCode="0.00000"/>
      </dxf>
    </rfmt>
    <rfmt sheetId="1" sqref="I300" start="0" length="0">
      <dxf>
        <font>
          <i/>
          <name val="Times New Roman CYR"/>
          <family val="1"/>
        </font>
        <numFmt numFmtId="165" formatCode="0.00000"/>
      </dxf>
    </rfmt>
    <rfmt sheetId="1" sqref="I301" start="0" length="0">
      <dxf>
        <font>
          <i/>
          <name val="Times New Roman CYR"/>
          <family val="1"/>
        </font>
        <numFmt numFmtId="165" formatCode="0.00000"/>
      </dxf>
    </rfmt>
    <rfmt sheetId="1" sqref="I302" start="0" length="0">
      <dxf>
        <font>
          <i/>
          <name val="Times New Roman CYR"/>
          <family val="1"/>
        </font>
        <numFmt numFmtId="165" formatCode="0.00000"/>
      </dxf>
    </rfmt>
    <rfmt sheetId="1" sqref="I305" start="0" length="0">
      <dxf>
        <font>
          <i/>
          <name val="Times New Roman CYR"/>
          <family val="1"/>
        </font>
      </dxf>
    </rfmt>
    <rfmt sheetId="1" sqref="I316" start="0" length="0">
      <dxf>
        <numFmt numFmtId="165" formatCode="0.00000"/>
      </dxf>
    </rfmt>
    <rfmt sheetId="1" sqref="I317" start="0" length="0">
      <dxf>
        <numFmt numFmtId="165" formatCode="0.00000"/>
      </dxf>
    </rfmt>
    <rfmt sheetId="1" sqref="I318" start="0" length="0">
      <dxf>
        <font>
          <b/>
          <i/>
          <name val="Times New Roman CYR"/>
          <family val="1"/>
        </font>
      </dxf>
    </rfmt>
    <rfmt sheetId="1" sqref="I321" start="0" length="0">
      <dxf>
        <font>
          <b/>
          <i/>
          <name val="Times New Roman CYR"/>
          <family val="1"/>
        </font>
      </dxf>
    </rfmt>
    <rfmt sheetId="1" sqref="I322" start="0" length="0">
      <dxf>
        <font>
          <b/>
          <i/>
          <name val="Times New Roman CYR"/>
          <family val="1"/>
        </font>
      </dxf>
    </rfmt>
    <rfmt sheetId="1" sqref="I323" start="0" length="0">
      <dxf>
        <font>
          <b/>
          <i/>
          <name val="Times New Roman CYR"/>
          <family val="1"/>
        </font>
      </dxf>
    </rfmt>
    <rfmt sheetId="1" sqref="I332" start="0" length="0">
      <dxf>
        <font>
          <i/>
          <name val="Times New Roman CYR"/>
          <family val="1"/>
        </font>
      </dxf>
    </rfmt>
    <rfmt sheetId="1" sqref="I352" start="0" length="0">
      <dxf>
        <font>
          <i/>
          <name val="Times New Roman CYR"/>
          <family val="1"/>
        </font>
      </dxf>
    </rfmt>
    <rfmt sheetId="1" sqref="I368" start="0" length="0">
      <dxf>
        <font>
          <i/>
          <name val="Times New Roman CYR"/>
          <family val="1"/>
        </font>
      </dxf>
    </rfmt>
    <rfmt sheetId="1" sqref="I371" start="0" length="0">
      <dxf>
        <font>
          <i/>
          <name val="Times New Roman CYR"/>
          <family val="1"/>
        </font>
      </dxf>
    </rfmt>
    <rfmt sheetId="1" sqref="I374" start="0" length="0">
      <dxf>
        <font>
          <i/>
          <name val="Times New Roman CYR"/>
          <family val="1"/>
        </font>
      </dxf>
    </rfmt>
    <rfmt sheetId="1" sqref="I381" start="0" length="0">
      <dxf>
        <numFmt numFmtId="165" formatCode="0.00000"/>
      </dxf>
    </rfmt>
    <rfmt sheetId="1" sqref="I382" start="0" length="0">
      <dxf>
        <numFmt numFmtId="165" formatCode="0.00000"/>
      </dxf>
    </rfmt>
    <rfmt sheetId="1" sqref="I383" start="0" length="0">
      <dxf>
        <numFmt numFmtId="165" formatCode="0.00000"/>
      </dxf>
    </rfmt>
    <rfmt sheetId="1" sqref="I384" start="0" length="0">
      <dxf>
        <numFmt numFmtId="165" formatCode="0.00000"/>
      </dxf>
    </rfmt>
    <rfmt sheetId="1" sqref="I385" start="0" length="0">
      <dxf>
        <numFmt numFmtId="165" formatCode="0.00000"/>
      </dxf>
    </rfmt>
    <rfmt sheetId="1" sqref="I386" start="0" length="0">
      <dxf>
        <numFmt numFmtId="165" formatCode="0.00000"/>
      </dxf>
    </rfmt>
    <rfmt sheetId="1" sqref="I387" start="0" length="0">
      <dxf>
        <numFmt numFmtId="165" formatCode="0.00000"/>
      </dxf>
    </rfmt>
    <rfmt sheetId="1" sqref="I388" start="0" length="0">
      <dxf>
        <numFmt numFmtId="165" formatCode="0.00000"/>
      </dxf>
    </rfmt>
    <rfmt sheetId="1" sqref="I389" start="0" length="0">
      <dxf>
        <numFmt numFmtId="165" formatCode="0.00000"/>
      </dxf>
    </rfmt>
    <rfmt sheetId="1" sqref="I390" start="0" length="0">
      <dxf>
        <numFmt numFmtId="165" formatCode="0.00000"/>
      </dxf>
    </rfmt>
    <rfmt sheetId="1" sqref="I391" start="0" length="0">
      <dxf>
        <numFmt numFmtId="165" formatCode="0.00000"/>
      </dxf>
    </rfmt>
    <rfmt sheetId="1" sqref="I392" start="0" length="0">
      <dxf>
        <numFmt numFmtId="165" formatCode="0.00000"/>
      </dxf>
    </rfmt>
    <rfmt sheetId="1" sqref="I393" start="0" length="0">
      <dxf>
        <numFmt numFmtId="165" formatCode="0.00000"/>
      </dxf>
    </rfmt>
    <rfmt sheetId="1" sqref="I394" start="0" length="0">
      <dxf>
        <numFmt numFmtId="165" formatCode="0.00000"/>
      </dxf>
    </rfmt>
    <rfmt sheetId="1" sqref="I395" start="0" length="0">
      <dxf>
        <numFmt numFmtId="165" formatCode="0.00000"/>
      </dxf>
    </rfmt>
    <rfmt sheetId="1" sqref="I396" start="0" length="0">
      <dxf>
        <numFmt numFmtId="165" formatCode="0.00000"/>
      </dxf>
    </rfmt>
    <rfmt sheetId="1" sqref="I397" start="0" length="0">
      <dxf>
        <numFmt numFmtId="165" formatCode="0.00000"/>
      </dxf>
    </rfmt>
    <rfmt sheetId="1" sqref="I398" start="0" length="0">
      <dxf>
        <numFmt numFmtId="165" formatCode="0.00000"/>
      </dxf>
    </rfmt>
    <rfmt sheetId="1" sqref="I399" start="0" length="0">
      <dxf>
        <numFmt numFmtId="165" formatCode="0.00000"/>
      </dxf>
    </rfmt>
    <rfmt sheetId="1" sqref="I400" start="0" length="0">
      <dxf>
        <numFmt numFmtId="165" formatCode="0.00000"/>
      </dxf>
    </rfmt>
    <rcc rId="0" sId="1" dxf="1">
      <nc r="I408">
        <f>G411+G351+G174</f>
      </nc>
      <ndxf>
        <font>
          <i/>
          <name val="Times New Roman CYR"/>
          <family val="1"/>
        </font>
        <numFmt numFmtId="165" formatCode="0.00000"/>
      </ndxf>
    </rcc>
    <rcc rId="0" sId="1">
      <nc r="I409">
        <v>561793.30000000005</v>
      </nc>
    </rcc>
    <rcc rId="0" sId="1" dxf="1">
      <nc r="I411">
        <f>I408-I409</f>
      </nc>
      <ndxf>
        <numFmt numFmtId="165" formatCode="0.00000"/>
      </ndxf>
    </rcc>
    <rfmt sheetId="1" sqref="I420" start="0" length="0">
      <dxf>
        <font>
          <i/>
          <name val="Times New Roman CYR"/>
          <family val="1"/>
        </font>
      </dxf>
    </rfmt>
    <rfmt sheetId="1" sqref="I429" start="0" length="0">
      <dxf>
        <font>
          <i/>
          <name val="Times New Roman CYR"/>
          <family val="1"/>
        </font>
      </dxf>
    </rfmt>
    <rfmt sheetId="1" sqref="I445" start="0" length="0">
      <dxf>
        <font>
          <b/>
          <name val="Times New Roman CYR"/>
          <family val="1"/>
        </font>
      </dxf>
    </rfmt>
    <rfmt sheetId="1" sqref="I452" start="0" length="0">
      <dxf>
        <font>
          <i/>
          <name val="Times New Roman CYR"/>
          <family val="1"/>
        </font>
      </dxf>
    </rfmt>
    <rfmt sheetId="1" sqref="I453" start="0" length="0">
      <dxf>
        <numFmt numFmtId="165" formatCode="0.00000"/>
      </dxf>
    </rfmt>
    <rfmt sheetId="1" sqref="I454" start="0" length="0">
      <dxf>
        <numFmt numFmtId="165" formatCode="0.00000"/>
      </dxf>
    </rfmt>
    <rfmt sheetId="1" sqref="I455" start="0" length="0">
      <dxf>
        <font>
          <i/>
          <name val="Times New Roman CYR"/>
          <family val="1"/>
        </font>
      </dxf>
    </rfmt>
    <rcc rId="0" sId="1" dxf="1">
      <nc r="I477">
        <f>H28+H29+H31+H32+H39+H40+H45+H46+H50+H54+H84+H85+H86+H87+H89+H90+H91+H92+H94+H95+H96+H97+H99+H102+H103+H104+H105+H106+H107+H118+H119+H121+H138+H157+H161+H162+H163+H164+H166+H167+H168+H169+H171+H172+H278+H311+H389+H409+H426+H476+H478+H479+H481+H483+H484+H487+H488</f>
      </nc>
      <ndxf>
        <numFmt numFmtId="165" formatCode="0.00000"/>
      </ndxf>
    </rcc>
    <rfmt sheetId="1" sqref="I489" start="0" length="0">
      <dxf>
        <font>
          <b/>
          <name val="Times New Roman CYR"/>
          <family val="1"/>
        </font>
      </dxf>
    </rfmt>
    <rcc rId="0" sId="1">
      <nc r="I490">
        <v>861677.95</v>
      </nc>
    </rcc>
    <rcc rId="0" sId="1">
      <nc r="I491">
        <f>355207.51-17764.55-15974.1</f>
      </nc>
    </rcc>
    <rcc rId="0" sId="1">
      <nc r="I494">
        <v>1183146.81</v>
      </nc>
    </rcc>
    <rcc rId="0" sId="1" dxf="1">
      <nc r="I496">
        <f>H490-I494</f>
      </nc>
      <ndxf>
        <font>
          <b/>
          <u val="singleAccounting"/>
          <name val="Times New Roman CYR"/>
          <family val="1"/>
        </font>
        <numFmt numFmtId="167" formatCode="_-* #,##0.00000\ _₽_-;\-* #,##0.00000\ _₽_-;_-* &quot;-&quot;?????\ _₽_-;_-@_-"/>
        <fill>
          <patternFill patternType="solid">
            <bgColor rgb="FF92D050"/>
          </patternFill>
        </fill>
      </ndxf>
    </rcc>
  </rrc>
  <rrc rId="2870" sId="1" ref="I1:I1048576" action="deleteCol">
    <rfmt sheetId="1" xfDxf="1" sqref="I1:I1048576" start="0" length="0">
      <dxf>
        <font>
          <name val="Times New Roman CYR"/>
          <family val="1"/>
        </font>
        <alignment wrapText="1"/>
      </dxf>
    </rfmt>
    <rcc rId="0" sId="1">
      <nc r="I24" t="inlineStr">
        <is>
          <t>2023 год</t>
        </is>
      </nc>
    </rcc>
    <rcc rId="0" sId="1" dxf="1">
      <nc r="I26">
        <f>#REF!-#REF!-#REF!</f>
      </nc>
      <ndxf>
        <font>
          <b/>
          <name val="Times New Roman CYR"/>
          <family val="1"/>
        </font>
        <numFmt numFmtId="165" formatCode="0.00000"/>
      </ndxf>
    </rcc>
    <rcc rId="0" sId="1" dxf="1" numFmtId="4">
      <nc r="I27">
        <v>55654.9</v>
      </nc>
      <ndxf>
        <numFmt numFmtId="165" formatCode="0.00000"/>
      </ndxf>
    </rcc>
    <rcc rId="0" sId="1" dxf="1">
      <nc r="I28">
        <f>I26-I27</f>
      </nc>
      <ndxf>
        <numFmt numFmtId="165" formatCode="0.00000"/>
      </ndxf>
    </rcc>
    <rcc rId="0" sId="1">
      <nc r="I35" t="inlineStr">
        <is>
          <t>2023 год</t>
        </is>
      </nc>
    </rcc>
    <rcc rId="0" sId="1" dxf="1">
      <nc r="I36">
        <f>H33+H279+H297+H464</f>
      </nc>
      <ndxf>
        <numFmt numFmtId="165" formatCode="0.00000"/>
      </ndxf>
    </rcc>
    <rcc rId="0" sId="1" dxf="1">
      <nc r="I37">
        <v>16803.13</v>
      </nc>
      <ndxf>
        <font>
          <b/>
          <name val="Times New Roman CYR"/>
          <family val="1"/>
        </font>
      </ndxf>
    </rcc>
    <rcc rId="0" sId="1" dxf="1">
      <nc r="I38">
        <v>15998.8</v>
      </nc>
      <ndxf>
        <font>
          <i/>
          <name val="Times New Roman CYR"/>
          <family val="1"/>
        </font>
      </ndxf>
    </rcc>
    <rcc rId="0" sId="1" dxf="1">
      <nc r="I39">
        <f>I36-I37-I38</f>
      </nc>
      <ndxf>
        <numFmt numFmtId="165" formatCode="0.00000"/>
      </ndxf>
    </rcc>
    <rfmt sheetId="1" sqref="I43" start="0" length="0">
      <dxf>
        <font>
          <b/>
          <name val="Times New Roman CYR"/>
          <family val="1"/>
        </font>
      </dxf>
    </rfmt>
    <rfmt sheetId="1" sqref="I53" start="0" length="0">
      <dxf>
        <font>
          <i/>
          <name val="Times New Roman CYR"/>
          <family val="1"/>
        </font>
      </dxf>
    </rfmt>
    <rfmt sheetId="1" sqref="I57" start="0" length="0">
      <dxf>
        <font>
          <b/>
          <name val="Times New Roman CYR"/>
          <family val="1"/>
        </font>
      </dxf>
    </rfmt>
    <rfmt sheetId="1" sqref="I58" start="0" length="0">
      <dxf>
        <font>
          <i/>
          <name val="Times New Roman CYR"/>
          <family val="1"/>
        </font>
      </dxf>
    </rfmt>
    <rfmt sheetId="1" sqref="I61" start="0" length="0">
      <dxf>
        <font>
          <i/>
          <name val="Times New Roman CYR"/>
          <family val="1"/>
        </font>
      </dxf>
    </rfmt>
    <rfmt sheetId="1" sqref="I63" start="0" length="0">
      <dxf>
        <font>
          <b/>
          <name val="Times New Roman CYR"/>
          <family val="1"/>
        </font>
      </dxf>
    </rfmt>
    <rfmt sheetId="1" sqref="I64" start="0" length="0">
      <dxf>
        <font>
          <b/>
          <name val="Times New Roman CYR"/>
          <family val="1"/>
        </font>
      </dxf>
    </rfmt>
    <rfmt sheetId="1" sqref="I65" start="0" length="0">
      <dxf>
        <font>
          <b/>
          <name val="Times New Roman CYR"/>
          <family val="1"/>
        </font>
      </dxf>
    </rfmt>
    <rfmt sheetId="1" sqref="I66" start="0" length="0">
      <dxf>
        <font>
          <b/>
          <name val="Times New Roman CYR"/>
          <family val="1"/>
        </font>
      </dxf>
    </rfmt>
    <rfmt sheetId="1" sqref="I67" start="0" length="0">
      <dxf>
        <font>
          <b/>
          <name val="Times New Roman CYR"/>
          <family val="1"/>
        </font>
      </dxf>
    </rfmt>
    <rfmt sheetId="1" sqref="I68" start="0" length="0">
      <dxf>
        <font>
          <b/>
          <i/>
          <name val="Times New Roman CYR"/>
          <family val="1"/>
        </font>
      </dxf>
    </rfmt>
    <rfmt sheetId="1" sqref="I69" start="0" length="0">
      <dxf>
        <font>
          <b/>
          <name val="Times New Roman CYR"/>
          <family val="1"/>
        </font>
      </dxf>
    </rfmt>
    <rfmt sheetId="1" sqref="I72" start="0" length="0">
      <dxf>
        <font>
          <i/>
          <name val="Times New Roman CYR"/>
          <family val="1"/>
        </font>
      </dxf>
    </rfmt>
    <rfmt sheetId="1" sqref="I76" start="0" length="0">
      <dxf>
        <font>
          <i/>
          <name val="Times New Roman CYR"/>
          <family val="1"/>
        </font>
      </dxf>
    </rfmt>
    <rfmt sheetId="1" sqref="I80" start="0" length="0">
      <dxf>
        <font>
          <i/>
          <name val="Times New Roman CYR"/>
          <family val="1"/>
        </font>
      </dxf>
    </rfmt>
    <rfmt sheetId="1" sqref="I90" start="0" length="0">
      <dxf>
        <font>
          <i/>
          <name val="Times New Roman CYR"/>
          <family val="1"/>
        </font>
      </dxf>
    </rfmt>
    <rfmt sheetId="1" sqref="I98" start="0" length="0">
      <dxf>
        <font>
          <i/>
          <name val="Times New Roman CYR"/>
          <family val="1"/>
        </font>
      </dxf>
    </rfmt>
    <rfmt sheetId="1" sqref="I114" start="0" length="0">
      <dxf>
        <font>
          <i/>
          <name val="Times New Roman CYR"/>
          <family val="1"/>
        </font>
      </dxf>
    </rfmt>
    <rfmt sheetId="1" sqref="I115" start="0" length="0">
      <dxf>
        <font>
          <i/>
          <name val="Times New Roman CYR"/>
          <family val="1"/>
        </font>
      </dxf>
    </rfmt>
    <rfmt sheetId="1" sqref="I116" start="0" length="0">
      <dxf>
        <font>
          <i/>
          <name val="Times New Roman CYR"/>
          <family val="1"/>
        </font>
      </dxf>
    </rfmt>
    <rfmt sheetId="1" sqref="I117" start="0" length="0">
      <dxf>
        <font>
          <i/>
          <name val="Times New Roman CYR"/>
          <family val="1"/>
        </font>
      </dxf>
    </rfmt>
    <rfmt sheetId="1" sqref="I118" start="0" length="0">
      <dxf>
        <font>
          <i/>
          <name val="Times New Roman CYR"/>
          <family val="1"/>
        </font>
      </dxf>
    </rfmt>
    <rfmt sheetId="1" sqref="I119" start="0" length="0">
      <dxf>
        <font>
          <i/>
          <name val="Times New Roman CYR"/>
          <family val="1"/>
        </font>
      </dxf>
    </rfmt>
    <rfmt sheetId="1" sqref="I120" start="0" length="0">
      <dxf>
        <font>
          <i/>
          <name val="Times New Roman CYR"/>
          <family val="1"/>
        </font>
      </dxf>
    </rfmt>
    <rfmt sheetId="1" sqref="I121" start="0" length="0">
      <dxf>
        <font>
          <i/>
          <name val="Times New Roman CYR"/>
          <family val="1"/>
        </font>
      </dxf>
    </rfmt>
    <rfmt sheetId="1" sqref="I125" start="0" length="0">
      <dxf>
        <font>
          <i/>
          <name val="Times New Roman CYR"/>
          <family val="1"/>
        </font>
      </dxf>
    </rfmt>
    <rfmt sheetId="1" sqref="I127" start="0" length="0">
      <dxf>
        <font>
          <i/>
          <name val="Times New Roman CYR"/>
          <family val="1"/>
        </font>
      </dxf>
    </rfmt>
    <rfmt sheetId="1" sqref="I136" start="0" length="0">
      <dxf>
        <font>
          <i/>
          <name val="Times New Roman CYR"/>
          <family val="1"/>
        </font>
      </dxf>
    </rfmt>
    <rfmt sheetId="1" sqref="I139" start="0" length="0">
      <dxf>
        <font>
          <i/>
          <name val="Times New Roman CYR"/>
          <family val="1"/>
        </font>
      </dxf>
    </rfmt>
    <rfmt sheetId="1" sqref="I167" start="0" length="0">
      <dxf>
        <font>
          <i/>
          <name val="Times New Roman CYR"/>
          <family val="1"/>
        </font>
      </dxf>
    </rfmt>
    <rfmt sheetId="1" sqref="I178" start="0" length="0">
      <dxf>
        <font>
          <i/>
          <name val="Times New Roman CYR"/>
          <family val="1"/>
        </font>
      </dxf>
    </rfmt>
    <rfmt sheetId="1" sqref="I196" start="0" length="0">
      <dxf>
        <font>
          <i/>
          <name val="Times New Roman CYR"/>
          <family val="1"/>
        </font>
      </dxf>
    </rfmt>
    <rfmt sheetId="1" sqref="I197" start="0" length="0">
      <dxf>
        <font>
          <i/>
          <name val="Times New Roman CYR"/>
          <family val="1"/>
        </font>
      </dxf>
    </rfmt>
    <rfmt sheetId="1" sqref="I202" start="0" length="0">
      <dxf>
        <font>
          <i/>
          <name val="Times New Roman CYR"/>
          <family val="1"/>
        </font>
      </dxf>
    </rfmt>
    <rfmt sheetId="1" sqref="I203" start="0" length="0">
      <dxf>
        <font>
          <i/>
          <name val="Times New Roman CYR"/>
          <family val="1"/>
        </font>
      </dxf>
    </rfmt>
    <rfmt sheetId="1" sqref="I204" start="0" length="0">
      <dxf>
        <font>
          <i/>
          <name val="Times New Roman CYR"/>
          <family val="1"/>
        </font>
      </dxf>
    </rfmt>
    <rfmt sheetId="1" sqref="I205" start="0" length="0">
      <dxf>
        <font>
          <i/>
          <name val="Times New Roman CYR"/>
          <family val="1"/>
        </font>
      </dxf>
    </rfmt>
    <rfmt sheetId="1" sqref="I206" start="0" length="0">
      <dxf>
        <font>
          <i/>
          <name val="Times New Roman CYR"/>
          <family val="1"/>
        </font>
      </dxf>
    </rfmt>
    <rfmt sheetId="1" sqref="I207" start="0" length="0">
      <dxf>
        <font>
          <i/>
          <name val="Times New Roman CYR"/>
          <family val="1"/>
        </font>
      </dxf>
    </rfmt>
    <rfmt sheetId="1" sqref="I208" start="0" length="0">
      <dxf>
        <font>
          <i/>
          <name val="Times New Roman CYR"/>
          <family val="1"/>
        </font>
      </dxf>
    </rfmt>
    <rfmt sheetId="1" sqref="I209" start="0" length="0">
      <dxf>
        <font>
          <i/>
          <name val="Times New Roman CYR"/>
          <family val="1"/>
        </font>
      </dxf>
    </rfmt>
    <rfmt sheetId="1" sqref="I210" start="0" length="0">
      <dxf>
        <font>
          <i/>
          <name val="Times New Roman CYR"/>
          <family val="1"/>
        </font>
      </dxf>
    </rfmt>
    <rfmt sheetId="1" sqref="I211" start="0" length="0">
      <dxf>
        <font>
          <i/>
          <name val="Times New Roman CYR"/>
          <family val="1"/>
        </font>
      </dxf>
    </rfmt>
    <rfmt sheetId="1" sqref="I212" start="0" length="0">
      <dxf>
        <font>
          <i/>
          <name val="Times New Roman CYR"/>
          <family val="1"/>
        </font>
      </dxf>
    </rfmt>
    <rfmt sheetId="1" sqref="I213" start="0" length="0">
      <dxf>
        <font>
          <i/>
          <name val="Times New Roman CYR"/>
          <family val="1"/>
        </font>
      </dxf>
    </rfmt>
    <rfmt sheetId="1" sqref="I214" start="0" length="0">
      <dxf>
        <font>
          <i/>
          <name val="Times New Roman CYR"/>
          <family val="1"/>
        </font>
      </dxf>
    </rfmt>
    <rfmt sheetId="1" sqref="I215" start="0" length="0">
      <dxf>
        <font>
          <i/>
          <name val="Times New Roman CYR"/>
          <family val="1"/>
        </font>
      </dxf>
    </rfmt>
    <rfmt sheetId="1" sqref="I216" start="0" length="0">
      <dxf>
        <font>
          <i/>
          <name val="Times New Roman CYR"/>
          <family val="1"/>
        </font>
      </dxf>
    </rfmt>
    <rfmt sheetId="1" sqref="I217" start="0" length="0">
      <dxf>
        <font>
          <i/>
          <name val="Times New Roman CYR"/>
          <family val="1"/>
        </font>
      </dxf>
    </rfmt>
    <rfmt sheetId="1" sqref="I218" start="0" length="0">
      <dxf>
        <font>
          <i/>
          <name val="Times New Roman CYR"/>
          <family val="1"/>
        </font>
      </dxf>
    </rfmt>
    <rfmt sheetId="1" sqref="I219" start="0" length="0">
      <dxf>
        <font>
          <i/>
          <name val="Times New Roman CYR"/>
          <family val="1"/>
        </font>
      </dxf>
    </rfmt>
    <rfmt sheetId="1" sqref="I220" start="0" length="0">
      <dxf>
        <font>
          <i/>
          <name val="Times New Roman CYR"/>
          <family val="1"/>
        </font>
      </dxf>
    </rfmt>
    <rfmt sheetId="1" sqref="I221" start="0" length="0">
      <dxf>
        <font>
          <i/>
          <name val="Times New Roman CYR"/>
          <family val="1"/>
        </font>
      </dxf>
    </rfmt>
    <rfmt sheetId="1" sqref="I222" start="0" length="0">
      <dxf>
        <font>
          <i/>
          <name val="Times New Roman CYR"/>
          <family val="1"/>
        </font>
      </dxf>
    </rfmt>
    <rfmt sheetId="1" sqref="I223" start="0" length="0">
      <dxf>
        <font>
          <i/>
          <name val="Times New Roman CYR"/>
          <family val="1"/>
        </font>
      </dxf>
    </rfmt>
    <rfmt sheetId="1" sqref="I224" start="0" length="0">
      <dxf>
        <font>
          <i/>
          <name val="Times New Roman CYR"/>
          <family val="1"/>
        </font>
      </dxf>
    </rfmt>
    <rfmt sheetId="1" sqref="I225" start="0" length="0">
      <dxf>
        <font>
          <i/>
          <name val="Times New Roman CYR"/>
          <family val="1"/>
        </font>
      </dxf>
    </rfmt>
    <rfmt sheetId="1" sqref="I226" start="0" length="0">
      <dxf>
        <font>
          <i/>
          <name val="Times New Roman CYR"/>
          <family val="1"/>
        </font>
      </dxf>
    </rfmt>
    <rfmt sheetId="1" sqref="I227" start="0" length="0">
      <dxf>
        <font>
          <i/>
          <name val="Times New Roman CYR"/>
          <family val="1"/>
        </font>
      </dxf>
    </rfmt>
    <rfmt sheetId="1" sqref="I228" start="0" length="0">
      <dxf>
        <font>
          <i/>
          <name val="Times New Roman CYR"/>
          <family val="1"/>
        </font>
      </dxf>
    </rfmt>
    <rfmt sheetId="1" sqref="I229" start="0" length="0">
      <dxf>
        <font>
          <i/>
          <name val="Times New Roman CYR"/>
          <family val="1"/>
        </font>
      </dxf>
    </rfmt>
    <rfmt sheetId="1" sqref="I230" start="0" length="0">
      <dxf>
        <font>
          <i/>
          <name val="Times New Roman CYR"/>
          <family val="1"/>
        </font>
      </dxf>
    </rfmt>
    <rfmt sheetId="1" sqref="I231" start="0" length="0">
      <dxf>
        <font>
          <i/>
          <name val="Times New Roman CYR"/>
          <family val="1"/>
        </font>
      </dxf>
    </rfmt>
    <rfmt sheetId="1" sqref="I232" start="0" length="0">
      <dxf>
        <font>
          <i/>
          <name val="Times New Roman CYR"/>
          <family val="1"/>
        </font>
      </dxf>
    </rfmt>
    <rfmt sheetId="1" sqref="I233" start="0" length="0">
      <dxf>
        <font>
          <i/>
          <name val="Times New Roman CYR"/>
          <family val="1"/>
        </font>
      </dxf>
    </rfmt>
    <rfmt sheetId="1" sqref="I234" start="0" length="0">
      <dxf>
        <font>
          <i/>
          <name val="Times New Roman CYR"/>
          <family val="1"/>
        </font>
      </dxf>
    </rfmt>
    <rfmt sheetId="1" sqref="I235" start="0" length="0">
      <dxf>
        <font>
          <i/>
          <name val="Times New Roman CYR"/>
          <family val="1"/>
        </font>
      </dxf>
    </rfmt>
    <rfmt sheetId="1" sqref="I236" start="0" length="0">
      <dxf>
        <font>
          <i/>
          <name val="Times New Roman CYR"/>
          <family val="1"/>
        </font>
      </dxf>
    </rfmt>
    <rfmt sheetId="1" sqref="I237" start="0" length="0">
      <dxf>
        <font>
          <i/>
          <name val="Times New Roman CYR"/>
          <family val="1"/>
        </font>
      </dxf>
    </rfmt>
    <rfmt sheetId="1" sqref="I238" start="0" length="0">
      <dxf>
        <font>
          <i/>
          <name val="Times New Roman CYR"/>
          <family val="1"/>
        </font>
      </dxf>
    </rfmt>
    <rfmt sheetId="1" sqref="I239" start="0" length="0">
      <dxf>
        <font>
          <i/>
          <name val="Times New Roman CYR"/>
          <family val="1"/>
        </font>
      </dxf>
    </rfmt>
    <rfmt sheetId="1" sqref="I240" start="0" length="0">
      <dxf>
        <font>
          <i/>
          <name val="Times New Roman CYR"/>
          <family val="1"/>
        </font>
      </dxf>
    </rfmt>
    <rfmt sheetId="1" sqref="I241" start="0" length="0">
      <dxf>
        <font>
          <i/>
          <name val="Times New Roman CYR"/>
          <family val="1"/>
        </font>
      </dxf>
    </rfmt>
    <rfmt sheetId="1" sqref="I242" start="0" length="0">
      <dxf>
        <font>
          <i/>
          <name val="Times New Roman CYR"/>
          <family val="1"/>
        </font>
      </dxf>
    </rfmt>
    <rfmt sheetId="1" sqref="I243" start="0" length="0">
      <dxf>
        <font>
          <i/>
          <name val="Times New Roman CYR"/>
          <family val="1"/>
        </font>
      </dxf>
    </rfmt>
    <rfmt sheetId="1" sqref="I244" start="0" length="0">
      <dxf>
        <font>
          <i/>
          <name val="Times New Roman CYR"/>
          <family val="1"/>
        </font>
      </dxf>
    </rfmt>
    <rfmt sheetId="1" sqref="I245" start="0" length="0">
      <dxf>
        <font>
          <i/>
          <name val="Times New Roman CYR"/>
          <family val="1"/>
        </font>
      </dxf>
    </rfmt>
    <rfmt sheetId="1" sqref="I246" start="0" length="0">
      <dxf>
        <font>
          <i/>
          <name val="Times New Roman CYR"/>
          <family val="1"/>
        </font>
      </dxf>
    </rfmt>
    <rfmt sheetId="1" sqref="I247" start="0" length="0">
      <dxf>
        <font>
          <i/>
          <name val="Times New Roman CYR"/>
          <family val="1"/>
        </font>
      </dxf>
    </rfmt>
    <rfmt sheetId="1" sqref="I248" start="0" length="0">
      <dxf>
        <font>
          <i/>
          <name val="Times New Roman CYR"/>
          <family val="1"/>
        </font>
      </dxf>
    </rfmt>
    <rfmt sheetId="1" sqref="I249" start="0" length="0">
      <dxf>
        <font>
          <i/>
          <name val="Times New Roman CYR"/>
          <family val="1"/>
        </font>
      </dxf>
    </rfmt>
    <rfmt sheetId="1" sqref="I250" start="0" length="0">
      <dxf>
        <font>
          <i/>
          <name val="Times New Roman CYR"/>
          <family val="1"/>
        </font>
      </dxf>
    </rfmt>
    <rfmt sheetId="1" sqref="I251" start="0" length="0">
      <dxf>
        <font>
          <i/>
          <name val="Times New Roman CYR"/>
          <family val="1"/>
        </font>
      </dxf>
    </rfmt>
    <rfmt sheetId="1" sqref="I252" start="0" length="0">
      <dxf>
        <font>
          <i/>
          <name val="Times New Roman CYR"/>
          <family val="1"/>
        </font>
      </dxf>
    </rfmt>
    <rfmt sheetId="1" sqref="I253" start="0" length="0">
      <dxf>
        <font>
          <i/>
          <name val="Times New Roman CYR"/>
          <family val="1"/>
        </font>
      </dxf>
    </rfmt>
    <rfmt sheetId="1" sqref="I254" start="0" length="0">
      <dxf>
        <font>
          <i/>
          <name val="Times New Roman CYR"/>
          <family val="1"/>
        </font>
      </dxf>
    </rfmt>
    <rfmt sheetId="1" sqref="I255" start="0" length="0">
      <dxf>
        <font>
          <i/>
          <name val="Times New Roman CYR"/>
          <family val="1"/>
        </font>
      </dxf>
    </rfmt>
    <rfmt sheetId="1" sqref="I261" start="0" length="0">
      <dxf>
        <font>
          <i/>
          <name val="Times New Roman CYR"/>
          <family val="1"/>
        </font>
      </dxf>
    </rfmt>
    <rfmt sheetId="1" sqref="I275" start="0" length="0">
      <dxf>
        <font>
          <i/>
          <name val="Times New Roman CYR"/>
          <family val="1"/>
        </font>
      </dxf>
    </rfmt>
    <rfmt sheetId="1" sqref="I277" start="0" length="0">
      <dxf>
        <font>
          <i/>
          <name val="Times New Roman CYR"/>
          <family val="1"/>
        </font>
      </dxf>
    </rfmt>
    <rfmt sheetId="1" sqref="I278" start="0" length="0">
      <dxf>
        <font>
          <b/>
          <name val="Times New Roman CYR"/>
          <family val="1"/>
        </font>
      </dxf>
    </rfmt>
    <rfmt sheetId="1" sqref="I279" start="0" length="0">
      <dxf>
        <fill>
          <patternFill patternType="solid">
            <bgColor indexed="45"/>
          </patternFill>
        </fill>
      </dxf>
    </rfmt>
    <rfmt sheetId="1" sqref="I284" start="0" length="0">
      <dxf>
        <font>
          <i/>
          <name val="Times New Roman CYR"/>
          <family val="1"/>
        </font>
      </dxf>
    </rfmt>
    <rfmt sheetId="1" sqref="I285" start="0" length="0">
      <dxf>
        <font>
          <b/>
          <name val="Times New Roman CYR"/>
          <family val="1"/>
        </font>
      </dxf>
    </rfmt>
    <rfmt sheetId="1" sqref="I286" start="0" length="0">
      <dxf>
        <font>
          <i/>
          <name val="Times New Roman CYR"/>
          <family val="1"/>
        </font>
      </dxf>
    </rfmt>
    <rfmt sheetId="1" sqref="I287" start="0" length="0">
      <dxf>
        <font>
          <i/>
          <name val="Times New Roman CYR"/>
          <family val="1"/>
        </font>
      </dxf>
    </rfmt>
    <rfmt sheetId="1" sqref="I28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8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8" start="0" length="0">
      <dxf>
        <numFmt numFmtId="165" formatCode="0.00000"/>
      </dxf>
    </rfmt>
    <rfmt sheetId="1" sqref="I299" start="0" length="0">
      <dxf>
        <numFmt numFmtId="165" formatCode="0.00000"/>
      </dxf>
    </rfmt>
    <rfmt sheetId="1" sqref="I300" start="0" length="0">
      <dxf>
        <font>
          <i/>
          <name val="Times New Roman CYR"/>
          <family val="1"/>
        </font>
        <numFmt numFmtId="165" formatCode="0.00000"/>
      </dxf>
    </rfmt>
    <rfmt sheetId="1" sqref="I301" start="0" length="0">
      <dxf>
        <font>
          <i/>
          <name val="Times New Roman CYR"/>
          <family val="1"/>
        </font>
        <numFmt numFmtId="165" formatCode="0.00000"/>
      </dxf>
    </rfmt>
    <rfmt sheetId="1" sqref="I302" start="0" length="0">
      <dxf>
        <font>
          <i/>
          <name val="Times New Roman CYR"/>
          <family val="1"/>
        </font>
        <numFmt numFmtId="165" formatCode="0.00000"/>
      </dxf>
    </rfmt>
    <rfmt sheetId="1" sqref="I305" start="0" length="0">
      <dxf>
        <font>
          <i/>
          <name val="Times New Roman CYR"/>
          <family val="1"/>
        </font>
      </dxf>
    </rfmt>
    <rfmt sheetId="1" sqref="I316" start="0" length="0">
      <dxf>
        <numFmt numFmtId="165" formatCode="0.00000"/>
      </dxf>
    </rfmt>
    <rfmt sheetId="1" sqref="I317" start="0" length="0">
      <dxf>
        <numFmt numFmtId="165" formatCode="0.00000"/>
      </dxf>
    </rfmt>
    <rfmt sheetId="1" sqref="I318" start="0" length="0">
      <dxf>
        <font>
          <b/>
          <i/>
          <name val="Times New Roman CYR"/>
          <family val="1"/>
        </font>
      </dxf>
    </rfmt>
    <rfmt sheetId="1" sqref="I321" start="0" length="0">
      <dxf>
        <font>
          <b/>
          <i/>
          <name val="Times New Roman CYR"/>
          <family val="1"/>
        </font>
      </dxf>
    </rfmt>
    <rfmt sheetId="1" sqref="I322" start="0" length="0">
      <dxf>
        <font>
          <b/>
          <i/>
          <name val="Times New Roman CYR"/>
          <family val="1"/>
        </font>
      </dxf>
    </rfmt>
    <rfmt sheetId="1" sqref="I323" start="0" length="0">
      <dxf>
        <font>
          <b/>
          <i/>
          <name val="Times New Roman CYR"/>
          <family val="1"/>
        </font>
      </dxf>
    </rfmt>
    <rfmt sheetId="1" sqref="I332" start="0" length="0">
      <dxf>
        <font>
          <i/>
          <name val="Times New Roman CYR"/>
          <family val="1"/>
        </font>
      </dxf>
    </rfmt>
    <rfmt sheetId="1" sqref="I352" start="0" length="0">
      <dxf>
        <font>
          <i/>
          <name val="Times New Roman CYR"/>
          <family val="1"/>
        </font>
      </dxf>
    </rfmt>
    <rfmt sheetId="1" sqref="I368" start="0" length="0">
      <dxf>
        <font>
          <i/>
          <name val="Times New Roman CYR"/>
          <family val="1"/>
        </font>
      </dxf>
    </rfmt>
    <rfmt sheetId="1" sqref="I371" start="0" length="0">
      <dxf>
        <font>
          <i/>
          <name val="Times New Roman CYR"/>
          <family val="1"/>
        </font>
      </dxf>
    </rfmt>
    <rfmt sheetId="1" sqref="I374" start="0" length="0">
      <dxf>
        <font>
          <i/>
          <name val="Times New Roman CYR"/>
          <family val="1"/>
        </font>
      </dxf>
    </rfmt>
    <rfmt sheetId="1" sqref="I408" start="0" length="0">
      <dxf>
        <font>
          <i/>
          <name val="Times New Roman CYR"/>
          <family val="1"/>
        </font>
      </dxf>
    </rfmt>
    <rfmt sheetId="1" sqref="I420" start="0" length="0">
      <dxf>
        <font>
          <i/>
          <name val="Times New Roman CYR"/>
          <family val="1"/>
        </font>
      </dxf>
    </rfmt>
    <rfmt sheetId="1" sqref="I429" start="0" length="0">
      <dxf>
        <font>
          <i/>
          <name val="Times New Roman CYR"/>
          <family val="1"/>
        </font>
      </dxf>
    </rfmt>
    <rfmt sheetId="1" sqref="I445" start="0" length="0">
      <dxf>
        <font>
          <b/>
          <name val="Times New Roman CYR"/>
          <family val="1"/>
        </font>
      </dxf>
    </rfmt>
    <rfmt sheetId="1" sqref="I452" start="0" length="0">
      <dxf>
        <font>
          <i/>
          <name val="Times New Roman CYR"/>
          <family val="1"/>
        </font>
      </dxf>
    </rfmt>
    <rfmt sheetId="1" sqref="I455" start="0" length="0">
      <dxf>
        <font>
          <i/>
          <name val="Times New Roman CYR"/>
          <family val="1"/>
        </font>
      </dxf>
    </rfmt>
    <rfmt sheetId="1" sqref="I489" start="0" length="0">
      <dxf>
        <font>
          <b/>
          <name val="Times New Roman CYR"/>
          <family val="1"/>
        </font>
      </dxf>
    </rfmt>
  </rrc>
</revisions>
</file>

<file path=xl/revisions/revisionLog1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01" sId="1" numFmtId="4">
    <oc r="G441">
      <v>233.1</v>
    </oc>
    <nc r="G441">
      <v>233.13</v>
    </nc>
  </rcc>
  <rcc rId="702" sId="1" numFmtId="4">
    <oc r="H441">
      <v>233.1</v>
    </oc>
    <nc r="H441">
      <v>233.13</v>
    </nc>
  </rcc>
  <rcc rId="703" sId="1" numFmtId="4">
    <oc r="H103">
      <v>20</v>
    </oc>
    <nc r="H103">
      <v>20.029299999999999</v>
    </nc>
  </rcc>
  <rcc rId="704" sId="1" numFmtId="4">
    <oc r="H123">
      <v>130.7139</v>
    </oc>
    <nc r="H123">
      <v>130713.9</v>
    </nc>
  </rcc>
  <rcc rId="705" sId="1" numFmtId="4">
    <oc r="G154">
      <f>14180+283.6+14.5</f>
    </oc>
    <nc r="G154">
      <v>14478.09729</v>
    </nc>
  </rcc>
  <rcc rId="706" sId="1" numFmtId="4">
    <oc r="H154">
      <f>15755.6+315.1+16.1</f>
    </oc>
    <nc r="H154">
      <v>16086.76713</v>
    </nc>
  </rcc>
  <rcc rId="707" sId="1" numFmtId="4">
    <oc r="G227">
      <f>8362.1+1011.7</f>
    </oc>
    <nc r="G227">
      <v>9373.7900000000009</v>
    </nc>
  </rcc>
  <rcc rId="708" sId="1" numFmtId="4">
    <oc r="H227">
      <f>8362.1+1011.7</f>
    </oc>
    <nc r="H227">
      <v>9373.7900000000009</v>
    </nc>
  </rcc>
</revisions>
</file>

<file path=xl/revisions/revisionLog1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71" sId="1" odxf="1" dxf="1">
    <oc r="E471" t="inlineStr">
      <is>
        <t>06007 00000</t>
      </is>
    </oc>
    <nc r="E471" t="inlineStr">
      <is>
        <t>06010 00000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72" sId="1" odxf="1" dxf="1">
    <oc r="E472" t="inlineStr">
      <is>
        <t>06007 82900</t>
      </is>
    </oc>
    <nc r="E472" t="inlineStr">
      <is>
        <t>06010 82900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73" sId="1" odxf="1" dxf="1">
    <oc r="E473" t="inlineStr">
      <is>
        <t>06007 82900</t>
      </is>
    </oc>
    <nc r="E473" t="inlineStr">
      <is>
        <t>06010 82900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74" sId="1" odxf="1" dxf="1">
    <oc r="E468" t="inlineStr">
      <is>
        <t>06004 00000</t>
      </is>
    </oc>
    <nc r="E468" t="inlineStr">
      <is>
        <t>06040 00000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75" sId="1" odxf="1" dxf="1">
    <oc r="E469" t="inlineStr">
      <is>
        <t>06004 L5760</t>
      </is>
    </oc>
    <nc r="E469" t="inlineStr">
      <is>
        <t>06040 L5760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76" sId="1" odxf="1" dxf="1">
    <oc r="E470" t="inlineStr">
      <is>
        <t>06004 L5760</t>
      </is>
    </oc>
    <nc r="E470" t="inlineStr">
      <is>
        <t>06040 L5760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B468" start="0" length="2147483647">
    <dxf>
      <font>
        <b val="0"/>
      </font>
    </dxf>
  </rfmt>
  <rfmt sheetId="1" sqref="B468" start="0" length="2147483647">
    <dxf>
      <font>
        <i/>
      </font>
    </dxf>
  </rfmt>
</revisions>
</file>

<file path=xl/revisions/revisionLog1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77" sId="1">
    <oc r="C467" t="inlineStr">
      <is>
        <t>04</t>
      </is>
    </oc>
    <nc r="C467" t="inlineStr">
      <is>
        <t>10</t>
      </is>
    </nc>
  </rcc>
  <rcc rId="2878" sId="1">
    <oc r="D467" t="inlineStr">
      <is>
        <t>05</t>
      </is>
    </oc>
    <nc r="D467" t="inlineStr">
      <is>
        <t>03</t>
      </is>
    </nc>
  </rcc>
  <rcc rId="2879" sId="1">
    <oc r="F470" t="inlineStr">
      <is>
        <t>322</t>
      </is>
    </oc>
    <nc r="F470" t="inlineStr">
      <is>
        <t>244</t>
      </is>
    </nc>
  </rcc>
  <rrc rId="2880" sId="1" ref="A474:XFD475" action="insertRow"/>
  <rcc rId="2881" sId="1" odxf="1" dxf="1">
    <nc r="A474" t="inlineStr">
      <is>
        <t>НАЦИОНАЛЬНАЯ ЭКОНОМИКА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15"/>
        </patternFill>
      </fill>
    </ndxf>
  </rcc>
  <rcc rId="2882" sId="1" odxf="1" dxf="1">
    <nc r="B474" t="inlineStr">
      <is>
        <t>976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2883" sId="1" odxf="1" dxf="1">
    <nc r="C474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474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474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F474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2884" sId="1" odxf="1" dxf="1">
    <nc r="G474">
      <f>G475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2885" sId="1" odxf="1" dxf="1">
    <nc r="H474">
      <f>H475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2886" sId="1" odxf="1" dxf="1">
    <nc r="A475" t="inlineStr">
      <is>
        <t>Сельское хозяйство и рыболовство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41"/>
        </patternFill>
      </fill>
    </ndxf>
  </rcc>
  <rcc rId="2887" sId="1" odxf="1" dxf="1">
    <nc r="B475" t="inlineStr">
      <is>
        <t>976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indexed="41"/>
        </patternFill>
      </fill>
    </ndxf>
  </rcc>
  <rcc rId="2888" sId="1" odxf="1" dxf="1">
    <nc r="C475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2889" sId="1" odxf="1" dxf="1">
    <nc r="D475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475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F47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47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H47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2890" sId="1">
    <nc r="G475">
      <f>G476</f>
    </nc>
  </rcc>
  <rcc rId="2891" sId="1">
    <nc r="H475">
      <f>H476</f>
    </nc>
  </rcc>
  <rcc rId="2892" sId="1">
    <oc r="C466" t="inlineStr">
      <is>
        <t>04</t>
      </is>
    </oc>
    <nc r="C466" t="inlineStr">
      <is>
        <t>10</t>
      </is>
    </nc>
  </rcc>
  <rcc rId="2893" sId="1">
    <oc r="D466" t="inlineStr">
      <is>
        <t>05</t>
      </is>
    </oc>
    <nc r="D466" t="inlineStr">
      <is>
        <t>03</t>
      </is>
    </nc>
  </rcc>
  <rcc rId="2894" sId="1">
    <oc r="C465" t="inlineStr">
      <is>
        <t>04</t>
      </is>
    </oc>
    <nc r="C465" t="inlineStr">
      <is>
        <t>10</t>
      </is>
    </nc>
  </rcc>
  <rcc rId="2895" sId="1">
    <oc r="A465" t="inlineStr">
      <is>
        <t>НАЦИОНАЛЬНАЯ ЭКОНОМИКА</t>
      </is>
    </oc>
    <nc r="A465" t="inlineStr">
      <is>
        <t>СОЦИАЛЬНАЯ ПОЛИТИКА</t>
      </is>
    </nc>
  </rcc>
  <rcc rId="2896" sId="1" odxf="1" dxf="1">
    <oc r="A466" t="inlineStr">
      <is>
        <t>Сельское хозяйство и рыболовство</t>
      </is>
    </oc>
    <nc r="A466" t="inlineStr">
      <is>
        <t>Социальное обеспечение населения</t>
      </is>
    </nc>
    <odxf>
      <alignment horizontal="left"/>
    </odxf>
    <ndxf>
      <alignment horizontal="general"/>
    </ndxf>
  </rcc>
  <rcc rId="2897" sId="1">
    <oc r="G466">
      <f>G467+G476</f>
    </oc>
    <nc r="G466">
      <f>G467</f>
    </nc>
  </rcc>
  <rcc rId="2898" sId="1">
    <oc r="H466">
      <f>H467+H476</f>
    </oc>
    <nc r="H466">
      <f>H467</f>
    </nc>
  </rcc>
  <rcc rId="2899" sId="1">
    <oc r="G464">
      <f>G465</f>
    </oc>
    <nc r="G464">
      <f>G465+G474</f>
    </nc>
  </rcc>
  <rcc rId="2900" sId="1">
    <oc r="H464">
      <f>H465</f>
    </oc>
    <nc r="H464">
      <f>H465+H474</f>
    </nc>
  </rcc>
  <rrc rId="2901" sId="1" ref="A491:XFD499" action="insertRow"/>
  <rm rId="2902" sheetId="1" source="A465:XFD473" destination="A491:XFD499" sourceSheetId="1">
    <rfmt sheetId="1" xfDxf="1" sqref="A491:XFD491" start="0" length="0">
      <dxf>
        <font>
          <name val="Times New Roman CYR"/>
          <family val="1"/>
        </font>
        <alignment wrapText="1"/>
      </dxf>
    </rfmt>
    <rfmt sheetId="1" xfDxf="1" sqref="A492:XFD492" start="0" length="0">
      <dxf>
        <font>
          <name val="Times New Roman CYR"/>
          <family val="1"/>
        </font>
        <alignment wrapText="1"/>
      </dxf>
    </rfmt>
    <rfmt sheetId="1" xfDxf="1" sqref="A493:XFD493" start="0" length="0">
      <dxf>
        <font>
          <name val="Times New Roman CYR"/>
          <family val="1"/>
        </font>
        <alignment wrapText="1"/>
      </dxf>
    </rfmt>
    <rfmt sheetId="1" xfDxf="1" sqref="A494:XFD494" start="0" length="0">
      <dxf>
        <font>
          <name val="Times New Roman CYR"/>
          <family val="1"/>
        </font>
        <alignment wrapText="1"/>
      </dxf>
    </rfmt>
    <rfmt sheetId="1" xfDxf="1" sqref="A495:XFD495" start="0" length="0">
      <dxf>
        <font>
          <name val="Times New Roman CYR"/>
          <family val="1"/>
        </font>
        <alignment wrapText="1"/>
      </dxf>
    </rfmt>
    <rfmt sheetId="1" xfDxf="1" sqref="A496:XFD496" start="0" length="0">
      <dxf>
        <font>
          <name val="Times New Roman CYR"/>
          <family val="1"/>
        </font>
        <alignment wrapText="1"/>
      </dxf>
    </rfmt>
    <rfmt sheetId="1" xfDxf="1" sqref="A497:XFD497" start="0" length="0">
      <dxf>
        <font>
          <name val="Times New Roman CYR"/>
          <family val="1"/>
        </font>
        <alignment wrapText="1"/>
      </dxf>
    </rfmt>
    <rfmt sheetId="1" xfDxf="1" sqref="A498:XFD498" start="0" length="0">
      <dxf>
        <font>
          <name val="Times New Roman CYR"/>
          <family val="1"/>
        </font>
        <alignment wrapText="1"/>
      </dxf>
    </rfmt>
    <rfmt sheetId="1" xfDxf="1" sqref="A499:XFD499" start="0" length="0">
      <dxf>
        <font>
          <name val="Times New Roman CYR"/>
          <family val="1"/>
        </font>
        <alignment wrapText="1"/>
      </dxf>
    </rfmt>
    <rfmt sheetId="1" sqref="A491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92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93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94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95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96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97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9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99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9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903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04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05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06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07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08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09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10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11" sId="1" ref="A465:XFD465" action="deleteRow">
    <rfmt sheetId="1" xfDxf="1" sqref="A465:XFD465" start="0" length="0">
      <dxf>
        <font>
          <name val="Times New Roman CYR"/>
          <family val="1"/>
        </font>
        <alignment wrapText="1"/>
      </dxf>
    </rfmt>
  </rrc>
  <rrc rId="2912" sId="1" ref="A485:XFD487" action="insertRow"/>
  <rm rId="2913" sheetId="1" source="A491:XFD493" destination="A485:XFD487" sourceSheetId="1">
    <rfmt sheetId="1" xfDxf="1" sqref="A485:XFD485" start="0" length="0">
      <dxf>
        <font>
          <name val="Times New Roman CYR"/>
          <family val="1"/>
        </font>
        <alignment wrapText="1"/>
      </dxf>
    </rfmt>
    <rfmt sheetId="1" xfDxf="1" sqref="A486:XFD486" start="0" length="0">
      <dxf>
        <font>
          <name val="Times New Roman CYR"/>
          <family val="1"/>
        </font>
        <alignment wrapText="1"/>
      </dxf>
    </rfmt>
    <rfmt sheetId="1" xfDxf="1" sqref="A487:XFD487" start="0" length="0">
      <dxf>
        <font>
          <name val="Times New Roman CYR"/>
          <family val="1"/>
        </font>
        <alignment wrapText="1"/>
      </dxf>
    </rfmt>
    <rfmt sheetId="1" sqref="A485" start="0" length="0">
      <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8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8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8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8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8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85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85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86" start="0" length="0">
      <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8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8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8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8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8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86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86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87" start="0" length="0">
      <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8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8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8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8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8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87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87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914" sId="1" ref="A491:XFD491" action="deleteRow">
    <rfmt sheetId="1" xfDxf="1" sqref="A491:XFD491" start="0" length="0">
      <dxf>
        <font>
          <name val="Times New Roman CYR"/>
          <family val="1"/>
        </font>
        <alignment wrapText="1"/>
      </dxf>
    </rfmt>
  </rrc>
  <rrc rId="2915" sId="1" ref="A491:XFD491" action="deleteRow">
    <rfmt sheetId="1" xfDxf="1" sqref="A491:XFD491" start="0" length="0">
      <dxf>
        <font>
          <name val="Times New Roman CYR"/>
          <family val="1"/>
        </font>
        <alignment wrapText="1"/>
      </dxf>
    </rfmt>
  </rrc>
  <rrc rId="2916" sId="1" ref="A491:XFD491" action="deleteRow">
    <rfmt sheetId="1" xfDxf="1" sqref="A491:XFD491" start="0" length="0">
      <dxf>
        <font>
          <name val="Times New Roman CYR"/>
          <family val="1"/>
        </font>
        <alignment wrapText="1"/>
      </dxf>
    </rfmt>
  </rrc>
  <rcv guid="{E50FE2FB-E2CD-42FB-A643-54AB564D1B47}" action="delete"/>
  <rdn rId="0" localSheetId="1" customView="1" name="Z_E50FE2FB_E2CD_42FB_A643_54AB564D1B47_.wvu.PrintArea" hidden="1" oldHidden="1">
    <formula>Ведом.структура!$A$5:$H$492</formula>
    <oldFormula>Ведом.структура!$A$5:$H$492</oldFormula>
  </rdn>
  <rdn rId="0" localSheetId="1" customView="1" name="Z_E50FE2FB_E2CD_42FB_A643_54AB564D1B47_.wvu.FilterData" hidden="1" oldHidden="1">
    <formula>Ведом.структура!$A$21:$M$495</formula>
    <oldFormula>Ведом.структура!$A$21:$M$495</oldFormula>
  </rdn>
  <rcv guid="{E50FE2FB-E2CD-42FB-A643-54AB564D1B47}" action="add"/>
</revisions>
</file>

<file path=xl/revisions/revisionLog1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19" sId="1" odxf="1" dxf="1">
    <oc r="A490" t="inlineStr">
      <is>
        <t>Субсидии гражданам на приобретение жилья</t>
      </is>
    </oc>
    <nc r="A490" t="inlineStr">
      <is>
        <t>Прочая закупка товаров, работ и услуг для обеспечения государственных (муниципальных) нужд</t>
      </is>
    </nc>
    <odxf>
      <fill>
        <patternFill patternType="solid">
          <bgColor theme="0"/>
        </patternFill>
      </fill>
      <alignment vertical="center"/>
    </odxf>
    <ndxf>
      <fill>
        <patternFill patternType="none">
          <bgColor indexed="65"/>
        </patternFill>
      </fill>
      <alignment vertical="top"/>
    </ndxf>
  </rcc>
</revisions>
</file>

<file path=xl/revisions/revisionLog1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920" sId="1" ref="A122:XFD128" action="insertRow"/>
  <rcc rId="2921" sId="1" odxf="1" dxf="1">
    <nc r="A122" t="inlineStr">
      <is>
        <t>Сельское хозяйство и рыболовство</t>
      </is>
    </nc>
    <odxf>
      <font>
        <b val="0"/>
        <color indexed="8"/>
        <name val="Times New Roman"/>
        <family val="1"/>
      </font>
      <fill>
        <patternFill patternType="none">
          <bgColor indexed="65"/>
        </patternFill>
      </fill>
    </odxf>
    <ndxf>
      <font>
        <b/>
        <color indexed="8"/>
        <name val="Times New Roman"/>
        <family val="1"/>
      </font>
      <fill>
        <patternFill patternType="solid">
          <bgColor indexed="41"/>
        </patternFill>
      </fill>
    </ndxf>
  </rcc>
  <rcc rId="2922" sId="1" odxf="1" dxf="1">
    <nc r="B122" t="inlineStr">
      <is>
        <t>968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indexed="41"/>
        </patternFill>
      </fill>
    </ndxf>
  </rcc>
  <rcc rId="2923" sId="1" odxf="1" dxf="1">
    <nc r="C122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12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122" start="0" length="0">
    <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dxf>
  </rfmt>
  <rfmt sheetId="1" sqref="F122" start="0" length="0">
    <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dxf>
  </rfmt>
  <rcc rId="2924" sId="1" odxf="1" dxf="1">
    <nc r="G122">
      <f>G123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2925" sId="1" odxf="1" dxf="1">
    <nc r="H122">
      <f>H123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fmt sheetId="1" sqref="A123" start="0" length="0">
    <dxf>
      <font>
        <b/>
        <color indexed="8"/>
        <name val="Times New Roman"/>
        <family val="1"/>
      </font>
      <alignment horizontal="general" vertical="top"/>
    </dxf>
  </rfmt>
  <rcc rId="2926" sId="1" odxf="1" dxf="1">
    <nc r="B123" t="inlineStr">
      <is>
        <t>968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123" start="0" length="0">
    <dxf>
      <font>
        <b/>
        <name val="Times New Roman"/>
        <family val="1"/>
      </font>
    </dxf>
  </rfmt>
  <rfmt sheetId="1" sqref="D123" start="0" length="0">
    <dxf>
      <font>
        <b/>
        <name val="Times New Roman"/>
        <family val="1"/>
      </font>
    </dxf>
  </rfmt>
  <rfmt sheetId="1" sqref="E123" start="0" length="0">
    <dxf>
      <font>
        <b/>
        <name val="Times New Roman"/>
        <family val="1"/>
      </font>
    </dxf>
  </rfmt>
  <rfmt sheetId="1" sqref="F123" start="0" length="0">
    <dxf>
      <font>
        <b/>
        <name val="Times New Roman"/>
        <family val="1"/>
      </font>
      <numFmt numFmtId="0" formatCode="General"/>
      <alignment horizontal="general" vertical="top"/>
    </dxf>
  </rfmt>
  <rfmt sheetId="1" sqref="G123" start="0" length="0">
    <dxf>
      <font>
        <b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H123" start="0" length="0">
    <dxf>
      <font>
        <b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A124" start="0" length="0">
    <dxf>
      <font>
        <i/>
        <color indexed="8"/>
        <name val="Times New Roman"/>
        <family val="1"/>
      </font>
    </dxf>
  </rfmt>
  <rfmt sheetId="1" sqref="B124" start="0" length="0">
    <dxf>
      <font>
        <i/>
        <name val="Times New Roman"/>
        <family val="1"/>
      </font>
    </dxf>
  </rfmt>
  <rfmt sheetId="1" sqref="C124" start="0" length="0">
    <dxf>
      <font>
        <i/>
        <name val="Times New Roman"/>
        <family val="1"/>
      </font>
    </dxf>
  </rfmt>
  <rfmt sheetId="1" sqref="D124" start="0" length="0">
    <dxf>
      <font>
        <i/>
        <name val="Times New Roman"/>
        <family val="1"/>
      </font>
    </dxf>
  </rfmt>
  <rfmt sheetId="1" sqref="E124" start="0" length="0">
    <dxf>
      <font>
        <i/>
        <name val="Times New Roman"/>
        <family val="1"/>
      </font>
    </dxf>
  </rfmt>
  <rfmt sheetId="1" sqref="F124" start="0" length="0">
    <dxf>
      <font>
        <i/>
        <name val="Times New Roman"/>
        <family val="1"/>
      </font>
    </dxf>
  </rfmt>
  <rfmt sheetId="1" sqref="G124" start="0" length="0">
    <dxf>
      <font>
        <i/>
        <name val="Times New Roman"/>
        <family val="1"/>
      </font>
    </dxf>
  </rfmt>
  <rfmt sheetId="1" sqref="H124" start="0" length="0">
    <dxf>
      <font>
        <i/>
        <name val="Times New Roman"/>
        <family val="1"/>
      </font>
    </dxf>
  </rfmt>
  <rfmt sheetId="1" sqref="A125" start="0" length="0">
    <dxf>
      <font>
        <color indexed="8"/>
        <name val="Times New Roman"/>
        <family val="1"/>
      </font>
      <numFmt numFmtId="30" formatCode="@"/>
      <alignment vertical="top"/>
    </dxf>
  </rfmt>
  <rcc rId="2927" sId="1">
    <nc r="B125" t="inlineStr">
      <is>
        <t>968</t>
      </is>
    </nc>
  </rcc>
  <rfmt sheetId="1" sqref="A127" start="0" length="0">
    <dxf>
      <font>
        <i/>
        <color indexed="8"/>
        <name val="Times New Roman"/>
        <family val="1"/>
      </font>
      <alignment horizontal="general"/>
    </dxf>
  </rfmt>
  <rfmt sheetId="1" sqref="B127" start="0" length="0">
    <dxf>
      <font>
        <i/>
        <name val="Times New Roman"/>
        <family val="1"/>
      </font>
    </dxf>
  </rfmt>
  <rfmt sheetId="1" sqref="C127" start="0" length="0">
    <dxf>
      <font>
        <i/>
        <name val="Times New Roman"/>
        <family val="1"/>
      </font>
    </dxf>
  </rfmt>
  <rfmt sheetId="1" sqref="D127" start="0" length="0">
    <dxf>
      <font>
        <i/>
        <name val="Times New Roman"/>
        <family val="1"/>
      </font>
    </dxf>
  </rfmt>
  <rfmt sheetId="1" sqref="E127" start="0" length="0">
    <dxf>
      <font>
        <i/>
        <name val="Times New Roman"/>
        <family val="1"/>
      </font>
    </dxf>
  </rfmt>
  <rfmt sheetId="1" sqref="F127" start="0" length="0">
    <dxf>
      <font>
        <i/>
        <name val="Times New Roman"/>
        <family val="1"/>
      </font>
    </dxf>
  </rfmt>
  <rfmt sheetId="1" sqref="G127" start="0" length="0">
    <dxf>
      <font>
        <i/>
        <name val="Times New Roman"/>
        <family val="1"/>
      </font>
    </dxf>
  </rfmt>
  <rfmt sheetId="1" sqref="H127" start="0" length="0">
    <dxf>
      <font>
        <i/>
        <name val="Times New Roman"/>
        <family val="1"/>
      </font>
    </dxf>
  </rfmt>
  <rcc rId="2928" sId="1">
    <nc r="D122" t="inlineStr">
      <is>
        <t>09</t>
      </is>
    </nc>
  </rcc>
  <rcc rId="2929" sId="1">
    <nc r="A123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nc>
  </rcc>
  <rcc rId="2930" sId="1" odxf="1" dxf="1">
    <nc r="A124" t="inlineStr">
      <is>
        <t>Подпрограмма "Развитие дорожной сети в Селенгинском районе"</t>
      </is>
    </nc>
    <ndxf>
      <font>
        <b/>
        <color indexed="8"/>
        <name val="Times New Roman"/>
        <family val="1"/>
      </font>
      <alignment horizontal="general" vertical="top"/>
    </ndxf>
  </rcc>
  <rcc rId="2931" sId="1" odxf="1" dxf="1">
    <nc r="A125" t="inlineStr">
      <is>
        <t>Основное мероприятие "Содержание автомобильных дорог общего пользования местного значения"</t>
      </is>
    </nc>
    <ndxf>
      <font>
        <i/>
        <name val="Times New Roman"/>
        <family val="1"/>
      </font>
      <numFmt numFmtId="0" formatCode="General"/>
      <alignment horizontal="general"/>
    </ndxf>
  </rcc>
  <rcc rId="2932" sId="1">
    <nc r="C123" t="inlineStr">
      <is>
        <t>04</t>
      </is>
    </nc>
  </rcc>
  <rcc rId="2933" sId="1">
    <nc r="D123" t="inlineStr">
      <is>
        <t>09</t>
      </is>
    </nc>
  </rcc>
  <rcc rId="2934" sId="1">
    <nc r="E123" t="inlineStr">
      <is>
        <t>04000 00000</t>
      </is>
    </nc>
  </rcc>
  <rcc rId="2935" sId="1" odxf="1" dxf="1">
    <nc r="C124" t="inlineStr">
      <is>
        <t>04</t>
      </is>
    </nc>
    <ndxf>
      <font>
        <b/>
        <name val="Times New Roman"/>
        <family val="1"/>
      </font>
    </ndxf>
  </rcc>
  <rcc rId="2936" sId="1" odxf="1" dxf="1">
    <nc r="D124" t="inlineStr">
      <is>
        <t>09</t>
      </is>
    </nc>
    <ndxf>
      <font>
        <b/>
        <name val="Times New Roman"/>
        <family val="1"/>
      </font>
    </ndxf>
  </rcc>
  <rcc rId="2937" sId="1" odxf="1" dxf="1">
    <nc r="E124" t="inlineStr">
      <is>
        <t>04300 00000</t>
      </is>
    </nc>
    <ndxf>
      <font>
        <b/>
        <name val="Times New Roman"/>
        <family val="1"/>
      </font>
    </ndxf>
  </rcc>
  <rcc rId="2938" sId="1" odxf="1" dxf="1">
    <nc r="C125" t="inlineStr">
      <is>
        <t>04</t>
      </is>
    </nc>
    <ndxf>
      <font>
        <i/>
        <name val="Times New Roman"/>
        <family val="1"/>
      </font>
    </ndxf>
  </rcc>
  <rcc rId="2939" sId="1" odxf="1" dxf="1">
    <nc r="D125" t="inlineStr">
      <is>
        <t>09</t>
      </is>
    </nc>
    <ndxf>
      <font>
        <i/>
        <name val="Times New Roman"/>
        <family val="1"/>
      </font>
    </ndxf>
  </rcc>
  <rcc rId="2940" sId="1" odxf="1" dxf="1">
    <nc r="E125" t="inlineStr">
      <is>
        <t>04304 00000</t>
      </is>
    </nc>
    <ndxf>
      <font>
        <i/>
        <name val="Times New Roman"/>
        <family val="1"/>
      </font>
    </ndxf>
  </rcc>
  <rcc rId="2941" sId="1" odxf="1" dxf="1">
    <nc r="B124" t="inlineStr">
      <is>
        <t>968</t>
      </is>
    </nc>
    <ndxf>
      <font>
        <b/>
        <name val="Times New Roman"/>
        <family val="1"/>
      </font>
    </ndxf>
  </rcc>
  <rfmt sheetId="1" sqref="B125" start="0" length="2147483647">
    <dxf>
      <font>
        <i/>
      </font>
    </dxf>
  </rfmt>
  <rcc rId="2942" sId="1" odxf="1" dxf="1">
    <nc r="A126" t="inlineStr">
      <is>
        <t>На дорожную деятельность в отношении автомобильных дорог общего пользования местного значения</t>
      </is>
    </nc>
    <ndxf>
      <font>
        <i/>
        <color indexed="8"/>
        <name val="Times New Roman"/>
        <family val="1"/>
      </font>
      <fill>
        <patternFill patternType="solid">
          <bgColor indexed="9"/>
        </patternFill>
      </fill>
    </ndxf>
  </rcc>
  <rfmt sheetId="1" sqref="B126" start="0" length="0">
    <dxf>
      <font>
        <i/>
        <name val="Times New Roman"/>
        <family val="1"/>
      </font>
      <fill>
        <patternFill patternType="solid">
          <bgColor indexed="9"/>
        </patternFill>
      </fill>
    </dxf>
  </rfmt>
  <rcc rId="2943" sId="1" odxf="1" dxf="1">
    <nc r="C126" t="inlineStr">
      <is>
        <t>04</t>
      </is>
    </nc>
    <ndxf>
      <font>
        <i/>
        <name val="Times New Roman"/>
        <family val="1"/>
      </font>
      <fill>
        <patternFill patternType="solid">
          <bgColor indexed="9"/>
        </patternFill>
      </fill>
    </ndxf>
  </rcc>
  <rcc rId="2944" sId="1" odxf="1" dxf="1">
    <nc r="D126" t="inlineStr">
      <is>
        <t>09</t>
      </is>
    </nc>
    <ndxf>
      <font>
        <i/>
        <name val="Times New Roman"/>
        <family val="1"/>
      </font>
      <fill>
        <patternFill patternType="solid">
          <bgColor indexed="9"/>
        </patternFill>
      </fill>
    </ndxf>
  </rcc>
  <rfmt sheetId="1" sqref="E126" start="0" length="0">
    <dxf>
      <font>
        <i/>
        <name val="Times New Roman"/>
        <family val="1"/>
      </font>
      <fill>
        <patternFill patternType="solid">
          <bgColor indexed="9"/>
        </patternFill>
      </fill>
    </dxf>
  </rfmt>
  <rfmt sheetId="1" sqref="F126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A127" start="0" length="0">
    <dxf>
      <font>
        <i val="0"/>
        <name val="Times New Roman"/>
        <family val="1"/>
      </font>
      <alignment horizontal="left"/>
    </dxf>
  </rfmt>
  <rfmt sheetId="1" sqref="B127" start="0" length="0">
    <dxf>
      <font>
        <i val="0"/>
        <name val="Times New Roman"/>
        <family val="1"/>
      </font>
      <fill>
        <patternFill patternType="solid">
          <bgColor indexed="9"/>
        </patternFill>
      </fill>
    </dxf>
  </rfmt>
  <rcc rId="2945" sId="1" odxf="1" dxf="1">
    <nc r="C127" t="inlineStr">
      <is>
        <t>04</t>
      </is>
    </nc>
    <ndxf>
      <font>
        <i val="0"/>
        <name val="Times New Roman"/>
        <family val="1"/>
      </font>
      <fill>
        <patternFill patternType="solid">
          <bgColor indexed="9"/>
        </patternFill>
      </fill>
    </ndxf>
  </rcc>
  <rcc rId="2946" sId="1" odxf="1" dxf="1">
    <nc r="D127" t="inlineStr">
      <is>
        <t>09</t>
      </is>
    </nc>
    <ndxf>
      <font>
        <i val="0"/>
        <name val="Times New Roman"/>
        <family val="1"/>
      </font>
      <fill>
        <patternFill patternType="solid">
          <bgColor indexed="9"/>
        </patternFill>
      </fill>
    </ndxf>
  </rcc>
  <rfmt sheetId="1" sqref="E127" start="0" length="0">
    <dxf>
      <font>
        <i val="0"/>
        <name val="Times New Roman"/>
        <family val="1"/>
      </font>
      <fill>
        <patternFill patternType="solid">
          <bgColor indexed="9"/>
        </patternFill>
      </fill>
    </dxf>
  </rfmt>
  <rfmt sheetId="1" sqref="F127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2947" sId="1">
    <nc r="E126" t="inlineStr">
      <is>
        <t>04304 S21Д0</t>
      </is>
    </nc>
  </rcc>
  <rcc rId="2948" sId="1">
    <nc r="E127" t="inlineStr">
      <is>
        <t>04304 S21Д0</t>
      </is>
    </nc>
  </rcc>
  <rcc rId="2949" sId="1">
    <nc r="F127" t="inlineStr">
      <is>
        <t>540</t>
      </is>
    </nc>
  </rcc>
  <rcc rId="2950" sId="1" numFmtId="4">
    <nc r="G127">
      <v>50000</v>
    </nc>
  </rcc>
  <rcc rId="2951" sId="1" numFmtId="4">
    <nc r="H127">
      <v>0</v>
    </nc>
  </rcc>
  <rcc rId="2952" sId="1">
    <nc r="F128" t="inlineStr">
      <is>
        <t>622</t>
      </is>
    </nc>
  </rcc>
  <rcc rId="2953" sId="1" numFmtId="4">
    <nc r="G128">
      <v>51020.41</v>
    </nc>
  </rcc>
  <rcc rId="2954" sId="1" numFmtId="4">
    <nc r="H128">
      <v>51020.41</v>
    </nc>
  </rcc>
  <rcc rId="2955" sId="1">
    <nc r="B126" t="inlineStr">
      <is>
        <t>968</t>
      </is>
    </nc>
  </rcc>
  <rcc rId="2956" sId="1">
    <nc r="B127" t="inlineStr">
      <is>
        <t>968</t>
      </is>
    </nc>
  </rcc>
  <rcc rId="2957" sId="1">
    <nc r="G126">
      <f>SUM(G127:G128)</f>
    </nc>
  </rcc>
  <rcc rId="2958" sId="1" numFmtId="4">
    <nc r="H126">
      <f>SUM(H127:H128)</f>
    </nc>
  </rcc>
  <rcc rId="2959" sId="1" numFmtId="4">
    <nc r="G125">
      <f>G126</f>
    </nc>
  </rcc>
  <rcc rId="2960" sId="1">
    <nc r="G124">
      <f>G125</f>
    </nc>
  </rcc>
  <rcc rId="2961" sId="1" numFmtId="4">
    <nc r="H125">
      <f>H126</f>
    </nc>
  </rcc>
  <rcc rId="2962" sId="1">
    <nc r="H124">
      <f>H125</f>
    </nc>
  </rcc>
  <rcc rId="2963" sId="1">
    <nc r="G123">
      <f>G124</f>
    </nc>
  </rcc>
  <rcc rId="2964" sId="1">
    <nc r="H123">
      <f>H124</f>
    </nc>
  </rcc>
  <rrc rId="2965" sId="1" ref="A129:XFD129" action="insertRow"/>
  <rrc rId="2966" sId="1" ref="A129:XFD129" action="insertRow"/>
  <rcc rId="2967" sId="1" odxf="1" dxf="1">
    <nc r="B128" t="inlineStr">
      <is>
        <t>968</t>
      </is>
    </nc>
    <ndxf>
      <fill>
        <patternFill patternType="solid">
          <bgColor indexed="9"/>
        </patternFill>
      </fill>
    </ndxf>
  </rcc>
  <rcc rId="2968" sId="1" odxf="1" dxf="1">
    <nc r="C128" t="inlineStr">
      <is>
        <t>04</t>
      </is>
    </nc>
    <ndxf>
      <fill>
        <patternFill patternType="solid">
          <bgColor indexed="9"/>
        </patternFill>
      </fill>
    </ndxf>
  </rcc>
  <rcc rId="2969" sId="1" odxf="1" dxf="1">
    <nc r="D128" t="inlineStr">
      <is>
        <t>09</t>
      </is>
    </nc>
    <ndxf>
      <fill>
        <patternFill patternType="solid">
          <bgColor indexed="9"/>
        </patternFill>
      </fill>
    </ndxf>
  </rcc>
  <rcc rId="2970" sId="1" odxf="1" dxf="1">
    <nc r="E128" t="inlineStr">
      <is>
        <t>04304 S21Д0</t>
      </is>
    </nc>
    <ndxf>
      <fill>
        <patternFill patternType="solid">
          <bgColor indexed="9"/>
        </patternFill>
      </fill>
    </ndxf>
  </rcc>
  <rrc rId="2971" sId="1" ref="A129:XFD129" action="deleteRow">
    <rfmt sheetId="1" xfDxf="1" sqref="A129:XFD129" start="0" length="0">
      <dxf>
        <font>
          <i/>
          <name val="Times New Roman CYR"/>
          <family val="1"/>
        </font>
        <alignment wrapText="1"/>
      </dxf>
    </rfmt>
    <rfmt sheetId="1" sqref="A129" start="0" length="0">
      <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2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972" sId="1" ref="A129:XFD129" action="deleteRow">
    <rfmt sheetId="1" xfDxf="1" sqref="A129:XFD129" start="0" length="0">
      <dxf>
        <font>
          <i/>
          <name val="Times New Roman CYR"/>
          <family val="1"/>
        </font>
        <alignment wrapText="1"/>
      </dxf>
    </rfmt>
    <rfmt sheetId="1" sqref="A129" start="0" length="0">
      <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2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2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973" sId="1">
    <nc r="A127" t="inlineStr">
      <is>
        <t>Иные межбюджетные трансферты</t>
      </is>
    </nc>
  </rcc>
  <rcc rId="2974" sId="1" odxf="1" dxf="1">
    <nc r="A128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</ndxf>
  </rcc>
</revisions>
</file>

<file path=xl/revisions/revisionLog1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75" sId="1">
    <oc r="G114">
      <f>G129+G115</f>
    </oc>
    <nc r="G114">
      <f>G129+G115+G122</f>
    </nc>
  </rcc>
  <rcc rId="2976" sId="1">
    <oc r="A122" t="inlineStr">
      <is>
        <t>Сельское хозяйство и рыболовство</t>
      </is>
    </oc>
    <nc r="A122" t="inlineStr">
      <is>
        <t>Дорожное хозяйство (дорожные фонды)</t>
      </is>
    </nc>
  </rcc>
</revisions>
</file>

<file path=xl/revisions/revisionLog1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77" sId="1" odxf="1" dxf="1">
    <oc r="A321" t="inlineStr">
      <is>
        <t>Муниципальная программа «Развитие дорожной сети в Селенгинском районе на 2020 - 2024 годы»</t>
      </is>
    </oc>
    <nc r="A32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978" sId="1" odxf="1" dxf="1">
    <oc r="A322" t="inlineStr">
      <is>
        <t>Основное мероприятие "Реконструкция, строительство и содержание автомобильных дорог общего пользования местного значения"</t>
      </is>
    </oc>
    <nc r="A322" t="inlineStr">
      <is>
        <t>Подпрограмма "Развитие дорожной сети в Селенгинском районе"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2979" sId="1" odxf="1" dxf="1">
    <oc r="A323" t="inlineStr">
      <is>
        <t>Развитие транспортной инфраструктуры на сельских территориях</t>
      </is>
    </oc>
    <nc r="A323" t="inlineStr">
      <is>
        <t>Основное мероприятие "Содержание автомобильных дорог общего пользования местного значения"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980" sId="1">
    <oc r="E321" t="inlineStr">
      <is>
        <t>11000 00000</t>
      </is>
    </oc>
    <nc r="E321" t="inlineStr">
      <is>
        <t>04000 00000</t>
      </is>
    </nc>
  </rcc>
  <rfmt sheetId="1" sqref="C322" start="0" length="0">
    <dxf>
      <font>
        <b/>
        <name val="Times New Roman"/>
        <family val="1"/>
      </font>
    </dxf>
  </rfmt>
  <rfmt sheetId="1" sqref="D322" start="0" length="0">
    <dxf>
      <font>
        <b/>
        <name val="Times New Roman"/>
        <family val="1"/>
      </font>
    </dxf>
  </rfmt>
  <rcc rId="2981" sId="1" odxf="1" dxf="1">
    <oc r="E322" t="inlineStr">
      <is>
        <t>11001 00000</t>
      </is>
    </oc>
    <nc r="E322" t="inlineStr">
      <is>
        <t>04300 00000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323" start="0" length="0">
    <dxf>
      <fill>
        <patternFill patternType="none">
          <bgColor indexed="65"/>
        </patternFill>
      </fill>
    </dxf>
  </rfmt>
  <rfmt sheetId="1" sqref="D323" start="0" length="0">
    <dxf>
      <fill>
        <patternFill patternType="none">
          <bgColor indexed="65"/>
        </patternFill>
      </fill>
    </dxf>
  </rfmt>
  <rcc rId="2982" sId="1" odxf="1" dxf="1">
    <oc r="E323" t="inlineStr">
      <is>
        <t>11001 R3720</t>
      </is>
    </oc>
    <nc r="E323" t="inlineStr">
      <is>
        <t>04304 00000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B322" start="0" length="0">
    <dxf>
      <font>
        <b/>
        <name val="Times New Roman"/>
        <family val="1"/>
      </font>
    </dxf>
  </rfmt>
  <rrc rId="2983" sId="1" ref="A324:XFD324" action="insertRow"/>
  <rfmt sheetId="1" sqref="A324" start="0" length="0">
    <dxf>
      <font>
        <i val="0"/>
        <name val="Times New Roman"/>
        <family val="1"/>
      </font>
      <alignment horizontal="left" vertical="center"/>
    </dxf>
  </rfmt>
  <rcc rId="2984" sId="1" odxf="1" dxf="1">
    <nc r="B324" t="inlineStr">
      <is>
        <t>971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985" sId="1" odxf="1" dxf="1">
    <nc r="C324" t="inlineStr">
      <is>
        <t>04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986" sId="1" odxf="1" dxf="1">
    <nc r="D324" t="inlineStr">
      <is>
        <t>09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E324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rc rId="2987" sId="1" ref="A324:XFD325" action="insertRow"/>
  <rcc rId="2988" sId="1" odxf="1" dxf="1">
    <nc r="B324" t="inlineStr">
      <is>
        <t>971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2989" sId="1">
    <nc r="C324" t="inlineStr">
      <is>
        <t>04</t>
      </is>
    </nc>
  </rcc>
  <rcc rId="2990" sId="1">
    <nc r="D324" t="inlineStr">
      <is>
        <t>09</t>
      </is>
    </nc>
  </rcc>
  <rfmt sheetId="1" sqref="G324" start="0" length="0">
    <dxf>
      <fill>
        <patternFill patternType="none">
          <bgColor indexed="65"/>
        </patternFill>
      </fill>
    </dxf>
  </rfmt>
  <rfmt sheetId="1" sqref="H324" start="0" length="0">
    <dxf>
      <fill>
        <patternFill patternType="none">
          <bgColor indexed="65"/>
        </patternFill>
      </fill>
    </dxf>
  </rfmt>
  <rfmt sheetId="1" sqref="I324" start="0" length="0">
    <dxf>
      <numFmt numFmtId="0" formatCode="General"/>
    </dxf>
  </rfmt>
  <rcc rId="2991" sId="1" odxf="1" dxf="1">
    <nc r="A325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"/>
        <family val="1"/>
      </font>
      <fill>
        <patternFill patternType="none"/>
      </fill>
      <alignment horizontal="general" vertical="top"/>
    </odxf>
    <ndxf>
      <font>
        <i val="0"/>
        <color indexed="8"/>
        <name val="Times New Roman"/>
        <family val="1"/>
      </font>
      <fill>
        <patternFill patternType="solid"/>
      </fill>
      <alignment horizontal="left" vertical="center"/>
    </ndxf>
  </rcc>
  <rcc rId="2992" sId="1" odxf="1" dxf="1">
    <nc r="B325" t="inlineStr">
      <is>
        <t>971</t>
      </is>
    </nc>
    <odxf>
      <font>
        <i/>
        <name val="Times New Roman"/>
        <family val="1"/>
      </font>
      <fill>
        <patternFill patternType="solid">
          <bgColor indexed="9"/>
        </patternFill>
      </fill>
    </odxf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2993" sId="1" odxf="1" dxf="1">
    <nc r="C325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994" sId="1" odxf="1" dxf="1">
    <nc r="D325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325" start="0" length="0">
    <dxf>
      <font>
        <i val="0"/>
        <name val="Times New Roman"/>
        <family val="1"/>
      </font>
    </dxf>
  </rfmt>
  <rcc rId="2995" sId="1" odxf="1" dxf="1">
    <nc r="F325" t="inlineStr">
      <is>
        <t>244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G325" start="0" length="0">
    <dxf>
      <font>
        <i val="0"/>
        <name val="Times New Roman"/>
        <family val="1"/>
      </font>
    </dxf>
  </rfmt>
  <rfmt sheetId="1" sqref="H325" start="0" length="0">
    <dxf>
      <font>
        <i val="0"/>
        <name val="Times New Roman"/>
        <family val="1"/>
      </font>
    </dxf>
  </rfmt>
  <rfmt sheetId="1" sqref="I325" start="0" length="0">
    <dxf>
      <font>
        <b/>
        <i/>
        <name val="Times New Roman CYR"/>
        <family val="1"/>
      </font>
      <numFmt numFmtId="0" formatCode="General"/>
    </dxf>
  </rfmt>
  <rfmt sheetId="1" sqref="A325:XFD325" start="0" length="0">
    <dxf>
      <font>
        <b/>
        <i/>
        <name val="Times New Roman CYR"/>
        <family val="1"/>
      </font>
    </dxf>
  </rfmt>
  <rcc rId="2996" sId="1">
    <nc r="E324" t="inlineStr">
      <is>
        <t>04304 82200</t>
      </is>
    </nc>
  </rcc>
  <rcc rId="2997" sId="1">
    <nc r="E325" t="inlineStr">
      <is>
        <t>04304 82200</t>
      </is>
    </nc>
  </rcc>
  <rcc rId="2998" sId="1" numFmtId="4">
    <nc r="G325">
      <v>3685.3006</v>
    </nc>
  </rcc>
  <rcc rId="2999" sId="1" numFmtId="4">
    <nc r="H325">
      <v>4134.22</v>
    </nc>
  </rcc>
  <rrc rId="3000" sId="1" ref="A326:XFD326" action="insertRow"/>
  <rcc rId="3001" sId="1">
    <nc r="B326" t="inlineStr">
      <is>
        <t>971</t>
      </is>
    </nc>
  </rcc>
  <rcc rId="3002" sId="1">
    <nc r="C326" t="inlineStr">
      <is>
        <t>04</t>
      </is>
    </nc>
  </rcc>
  <rcc rId="3003" sId="1">
    <nc r="D326" t="inlineStr">
      <is>
        <t>09</t>
      </is>
    </nc>
  </rcc>
  <rcc rId="3004" sId="1">
    <nc r="E326" t="inlineStr">
      <is>
        <t>04304 82200</t>
      </is>
    </nc>
  </rcc>
  <rcc rId="3005" sId="1">
    <nc r="F326" t="inlineStr">
      <is>
        <t>540</t>
      </is>
    </nc>
  </rcc>
  <rcc rId="3006" sId="1" numFmtId="4">
    <nc r="G326">
      <v>12013.404</v>
    </nc>
  </rcc>
  <rcc rId="3007" sId="1" numFmtId="4">
    <nc r="H326">
      <v>12595.35</v>
    </nc>
  </rcc>
  <rcc rId="3008" sId="1">
    <nc r="G324">
      <f>SUM(G325:G326)</f>
    </nc>
  </rcc>
  <rcc rId="3009" sId="1">
    <nc r="H324">
      <f>SUM(H325:H326)</f>
    </nc>
  </rcc>
  <rcc rId="3010" sId="1" odxf="1" dxf="1">
    <nc r="A326" t="inlineStr">
      <is>
        <t>Иные межбюджетные трансферты</t>
      </is>
    </nc>
    <ndxf>
      <font>
        <color indexed="8"/>
        <name val="Times New Roman"/>
        <family val="1"/>
      </font>
      <fill>
        <patternFill patternType="none"/>
      </fill>
    </ndxf>
  </rcc>
  <rcc rId="3011" sId="1">
    <nc r="E327" t="inlineStr">
      <is>
        <t>04304 R3720</t>
      </is>
    </nc>
  </rcc>
  <rcc rId="3012" sId="1">
    <oc r="E328" t="inlineStr">
      <is>
        <t>11001 R3720</t>
      </is>
    </oc>
    <nc r="E328" t="inlineStr">
      <is>
        <t>04304 R3720</t>
      </is>
    </nc>
  </rcc>
  <rcc rId="3013" sId="1">
    <oc r="F328" t="inlineStr">
      <is>
        <t>414</t>
      </is>
    </oc>
    <nc r="F328" t="inlineStr">
      <is>
        <t>244</t>
      </is>
    </nc>
  </rcc>
  <rcc rId="3014" sId="1" odxf="1" dxf="1">
    <oc r="A328" t="inlineStr">
      <is>
        <t>Бюджетные инвестиции в объекты капитального строительства государственной (муниципальной) собственности</t>
      </is>
    </oc>
    <nc r="A328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3015" sId="1">
    <nc r="G327">
      <f>G328</f>
    </nc>
  </rcc>
  <rcc rId="3016" sId="1">
    <nc r="H327">
      <f>H328</f>
    </nc>
  </rcc>
  <rcc rId="3017" sId="1">
    <oc r="F330" t="inlineStr">
      <is>
        <t>414</t>
      </is>
    </oc>
    <nc r="F330" t="inlineStr">
      <is>
        <t>244</t>
      </is>
    </nc>
  </rcc>
  <rcc rId="3018" sId="1" odxf="1" dxf="1">
    <oc r="A330" t="inlineStr">
      <is>
        <t>Бюджетные инвестиции в объекты капитального строительства государственной (муниципальной) собственности</t>
      </is>
    </oc>
    <nc r="A330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3019" sId="1" numFmtId="4">
    <oc r="G330">
      <f>100713.9</f>
    </oc>
    <nc r="G330">
      <v>728.47</v>
    </nc>
  </rcc>
  <rcc rId="3020" sId="1" numFmtId="4">
    <oc r="H330">
      <v>50713.9</v>
    </oc>
    <nc r="H330">
      <v>728.47</v>
    </nc>
  </rcc>
  <rcc rId="3021" sId="1" numFmtId="4">
    <oc r="G332">
      <v>16733.39</v>
    </oc>
    <nc r="G332"/>
  </rcc>
  <rcc rId="3022" sId="1" numFmtId="4">
    <oc r="H332">
      <v>17764.55</v>
    </oc>
    <nc r="H332"/>
  </rcc>
  <rrc rId="3023" sId="1" ref="A331:XFD331" action="deleteRow">
    <undo index="65535" exp="ref" v="1" dr="H331" r="H322" sId="1"/>
    <undo index="65535" exp="ref" v="1" dr="G331" r="G322" sId="1"/>
    <rfmt sheetId="1" xfDxf="1" sqref="A331:XFD331" start="0" length="0">
      <dxf>
        <font>
          <name val="Times New Roman CYR"/>
          <family val="1"/>
        </font>
        <alignment wrapText="1"/>
      </dxf>
    </rfmt>
    <rcc rId="0" sId="1" dxf="1">
      <nc r="A331" t="inlineStr">
        <is>
          <t>Содержание автомобильных дорог общего пользования местного значения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1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1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1" t="inlineStr">
        <is>
          <t>11001 82200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31" start="0" length="0">
      <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31">
        <f>G332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31">
        <f>H332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024" sId="1" ref="A331:XFD331" action="deleteRow">
    <rfmt sheetId="1" xfDxf="1" sqref="A331:XFD331" start="0" length="0">
      <dxf>
        <font>
          <b/>
          <i/>
          <name val="Times New Roman CYR"/>
          <family val="1"/>
        </font>
        <alignment wrapText="1"/>
      </dxf>
    </rfmt>
    <rcc rId="0" sId="1" dxf="1">
      <nc r="A331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1" t="inlineStr">
        <is>
          <t>971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1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1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1" t="inlineStr">
        <is>
          <t>11001 82200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31" t="inlineStr">
        <is>
          <t>244</t>
        </is>
      </nc>
      <ndxf>
        <font>
          <b val="0"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31" start="0" length="0">
      <dxf>
        <font>
          <b val="0"/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31" start="0" length="0">
      <dxf>
        <font>
          <b val="0"/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025" sId="1">
    <oc r="E329" t="inlineStr">
      <is>
        <t>11001 S21Д0</t>
      </is>
    </oc>
    <nc r="E329" t="inlineStr">
      <is>
        <t>04304 S21Д0</t>
      </is>
    </nc>
  </rcc>
  <rcc rId="3026" sId="1">
    <oc r="E330" t="inlineStr">
      <is>
        <t>11001 S21Д0</t>
      </is>
    </oc>
    <nc r="E330" t="inlineStr">
      <is>
        <t>04304 S21Д0</t>
      </is>
    </nc>
  </rcc>
  <rcc rId="3027" sId="1">
    <oc r="E331" t="inlineStr">
      <is>
        <t>110R1 722Д0</t>
      </is>
    </oc>
    <nc r="E331" t="inlineStr">
      <is>
        <t>043R1 722Д0</t>
      </is>
    </nc>
  </rcc>
  <rcc rId="3028" sId="1">
    <oc r="E332" t="inlineStr">
      <is>
        <t>110R1 722Д0</t>
      </is>
    </oc>
    <nc r="E332" t="inlineStr">
      <is>
        <t>043R1 722Д0</t>
      </is>
    </nc>
  </rcc>
  <rcc rId="3029" sId="1">
    <oc r="F332" t="inlineStr">
      <is>
        <t>414</t>
      </is>
    </oc>
    <nc r="F332" t="inlineStr">
      <is>
        <t>244</t>
      </is>
    </nc>
  </rcc>
  <rcc rId="3030" sId="1" odxf="1" dxf="1">
    <oc r="A332" t="inlineStr">
      <is>
        <t>Бюджетные инвестиции в объекты капитального строительства государственной (муниципальной) собственности</t>
      </is>
    </oc>
    <nc r="A332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3031" sId="1">
    <oc r="G323">
      <f>G328</f>
    </oc>
    <nc r="G323">
      <f>G324+G327+G329+G331</f>
    </nc>
  </rcc>
  <rcc rId="3032" sId="1">
    <oc r="G322">
      <f>G323+G329+#REF!+G331</f>
    </oc>
    <nc r="G322">
      <f>G323</f>
    </nc>
  </rcc>
  <rcc rId="3033" sId="1">
    <oc r="H322">
      <f>H323+H329+#REF!+H331</f>
    </oc>
    <nc r="H322">
      <f>H323</f>
    </nc>
  </rcc>
  <rfmt sheetId="1" sqref="A327:H327" start="0" length="2147483647">
    <dxf>
      <font>
        <i/>
      </font>
    </dxf>
  </rfmt>
  <rcc rId="3034" sId="1">
    <oc r="H323">
      <f>H328</f>
    </oc>
    <nc r="H323">
      <f>H324+H327+H329+H331</f>
    </nc>
  </rcc>
  <rcc rId="3035" sId="1" xfDxf="1" dxf="1">
    <nc r="A327" t="inlineStr">
      <is>
        <t>Развитие транспортной инфраструктуры на сельских территориях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036" sId="1">
    <nc r="A324" t="inlineStr">
      <is>
        <t xml:space="preserve">Расходы на содержание автомобильных дорог общего пользования местного значения </t>
      </is>
    </nc>
  </rcc>
  <rcv guid="{E50FE2FB-E2CD-42FB-A643-54AB564D1B47}" action="delete"/>
  <rdn rId="0" localSheetId="1" customView="1" name="Z_E50FE2FB_E2CD_42FB_A643_54AB564D1B47_.wvu.PrintArea" hidden="1" oldHidden="1">
    <formula>Ведом.структура!$A$5:$H$501</formula>
    <oldFormula>Ведом.структура!$A$5:$H$501</oldFormula>
  </rdn>
  <rdn rId="0" localSheetId="1" customView="1" name="Z_E50FE2FB_E2CD_42FB_A643_54AB564D1B47_.wvu.FilterData" hidden="1" oldHidden="1">
    <formula>Ведом.структура!$A$21:$M$504</formula>
    <oldFormula>Ведом.структура!$A$21:$M$504</oldFormula>
  </rdn>
  <rcv guid="{E50FE2FB-E2CD-42FB-A643-54AB564D1B47}" action="add"/>
</revisions>
</file>

<file path=xl/revisions/revisionLog1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39" sId="1" numFmtId="4">
    <oc r="G325">
      <v>3685.3006</v>
    </oc>
    <nc r="G325">
      <v>3685.0059999999999</v>
    </nc>
  </rcc>
  <rcc rId="3040" sId="1">
    <oc r="H319">
      <f>H333+H320</f>
    </oc>
    <nc r="H319">
      <f>H333+H320</f>
    </nc>
  </rcc>
  <rcc rId="3041" sId="1">
    <oc r="H321">
      <f>H322</f>
    </oc>
    <nc r="H321">
      <f>H322</f>
    </nc>
  </rcc>
  <rcc rId="3042" sId="1">
    <oc r="H114">
      <f>H129+H115</f>
    </oc>
    <nc r="H114">
      <f>H129+H115+H122</f>
    </nc>
  </rcc>
</revisions>
</file>

<file path=xl/revisions/revisionLog1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047" sId="1" ref="A82:XFD85" action="insertRow"/>
  <rfmt sheetId="1" sqref="A82" start="0" length="0">
    <dxf>
      <font>
        <b/>
        <color indexed="8"/>
        <name val="Times New Roman"/>
        <family val="1"/>
      </font>
      <alignment horizontal="general" vertical="top"/>
      <border outline="0">
        <left/>
        <right/>
        <top/>
        <bottom/>
      </border>
    </dxf>
  </rfmt>
  <rcc rId="3048" sId="1" odxf="1" dxf="1" numFmtId="30">
    <nc r="B82">
      <v>968</v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82" start="0" length="0">
    <dxf>
      <font>
        <b/>
        <name val="Times New Roman"/>
        <family val="1"/>
      </font>
    </dxf>
  </rfmt>
  <rfmt sheetId="1" sqref="D82" start="0" length="0">
    <dxf>
      <font>
        <b/>
        <name val="Times New Roman"/>
        <family val="1"/>
      </font>
    </dxf>
  </rfmt>
  <rfmt sheetId="1" sqref="E82" start="0" length="0">
    <dxf>
      <font>
        <b/>
        <name val="Times New Roman"/>
        <family val="1"/>
      </font>
    </dxf>
  </rfmt>
  <rfmt sheetId="1" sqref="F82" start="0" length="0">
    <dxf>
      <font>
        <b/>
        <name val="Times New Roman"/>
        <family val="1"/>
      </font>
    </dxf>
  </rfmt>
  <rcc rId="3049" sId="1" odxf="1" dxf="1">
    <nc r="G82">
      <f>G83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050" sId="1" odxf="1" dxf="1">
    <nc r="H82">
      <f>H83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A83" start="0" length="0">
    <dxf>
      <font>
        <i/>
        <color indexed="8"/>
        <name val="Times New Roman"/>
        <family val="1"/>
      </font>
      <fill>
        <patternFill patternType="solid">
          <bgColor indexed="9"/>
        </patternFill>
      </fill>
    </dxf>
  </rfmt>
  <rcc rId="3051" sId="1" odxf="1" dxf="1" numFmtId="30">
    <nc r="B83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83" start="0" length="0">
    <dxf>
      <font>
        <i/>
        <name val="Times New Roman"/>
        <family val="1"/>
      </font>
    </dxf>
  </rfmt>
  <rfmt sheetId="1" sqref="D83" start="0" length="0">
    <dxf>
      <font>
        <i/>
        <name val="Times New Roman"/>
        <family val="1"/>
      </font>
    </dxf>
  </rfmt>
  <rfmt sheetId="1" sqref="E83" start="0" length="0">
    <dxf>
      <font>
        <i/>
        <name val="Times New Roman"/>
        <family val="1"/>
      </font>
    </dxf>
  </rfmt>
  <rfmt sheetId="1" sqref="F83" start="0" length="0">
    <dxf>
      <font>
        <i/>
        <name val="Times New Roman"/>
        <family val="1"/>
      </font>
    </dxf>
  </rfmt>
  <rcc rId="3052" sId="1" odxf="1" dxf="1">
    <nc r="G83">
      <f>G84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053" sId="1" odxf="1" dxf="1">
    <nc r="H83">
      <f>H84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84" start="0" length="0">
    <dxf>
      <font>
        <i/>
        <color indexed="8"/>
        <name val="Times New Roman"/>
        <family val="1"/>
      </font>
      <alignment horizontal="general" vertical="top"/>
    </dxf>
  </rfmt>
  <rcc rId="3054" sId="1" odxf="1" dxf="1">
    <nc r="B84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84" start="0" length="0">
    <dxf>
      <font>
        <i/>
        <name val="Times New Roman"/>
        <family val="1"/>
      </font>
    </dxf>
  </rfmt>
  <rfmt sheetId="1" sqref="D84" start="0" length="0">
    <dxf>
      <font>
        <i/>
        <name val="Times New Roman"/>
        <family val="1"/>
      </font>
    </dxf>
  </rfmt>
  <rfmt sheetId="1" sqref="E84" start="0" length="0">
    <dxf>
      <font>
        <i/>
        <name val="Times New Roman"/>
        <family val="1"/>
      </font>
    </dxf>
  </rfmt>
  <rfmt sheetId="1" sqref="F84" start="0" length="0">
    <dxf>
      <font>
        <i/>
        <name val="Times New Roman"/>
        <family val="1"/>
      </font>
    </dxf>
  </rfmt>
  <rcc rId="3055" sId="1" odxf="1" dxf="1">
    <nc r="G84">
      <f>G85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056" sId="1" odxf="1" dxf="1">
    <nc r="H84">
      <f>H85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I84" start="0" length="0">
    <dxf>
      <font>
        <i/>
        <name val="Times New Roman CYR"/>
        <family val="1"/>
      </font>
    </dxf>
  </rfmt>
  <rfmt sheetId="1" sqref="J84" start="0" length="0">
    <dxf>
      <font>
        <i/>
        <name val="Times New Roman CYR"/>
        <family val="1"/>
      </font>
    </dxf>
  </rfmt>
  <rfmt sheetId="1" sqref="K84" start="0" length="0">
    <dxf>
      <font>
        <i/>
        <name val="Times New Roman CYR"/>
        <family val="1"/>
      </font>
    </dxf>
  </rfmt>
  <rfmt sheetId="1" sqref="L84" start="0" length="0">
    <dxf>
      <font>
        <i/>
        <name val="Times New Roman CYR"/>
        <family val="1"/>
      </font>
    </dxf>
  </rfmt>
  <rfmt sheetId="1" sqref="M84" start="0" length="0">
    <dxf>
      <font>
        <i/>
        <name val="Times New Roman CYR"/>
        <family val="1"/>
      </font>
    </dxf>
  </rfmt>
  <rfmt sheetId="1" sqref="A84:XFD84" start="0" length="0">
    <dxf>
      <font>
        <i/>
        <name val="Times New Roman CYR"/>
        <family val="1"/>
      </font>
    </dxf>
  </rfmt>
  <rcc rId="3057" sId="1">
    <nc r="B85" t="inlineStr">
      <is>
        <t>968</t>
      </is>
    </nc>
  </rcc>
  <rcc rId="3058" sId="1">
    <nc r="A82" t="inlineStr">
      <is>
        <t>Муниципальная программа "Охрана окружающей среды в муниципальном образовании "Селенгинский район" на 2023-2025гг."</t>
      </is>
    </nc>
  </rcc>
  <rcc rId="3059" sId="1">
    <nc r="A83" t="inlineStr">
      <is>
        <t>Основное мероприятие "Проведение мониторинга несанкционированных свалок"</t>
      </is>
    </nc>
  </rcc>
  <rcc rId="3060" sId="1">
    <nc r="A84" t="inlineStr">
      <is>
        <t>Прочие мероприятия , связанные с выполнением обязательств ОМСУ</t>
      </is>
    </nc>
  </rcc>
  <rcc rId="3061" sId="1">
    <nc r="A85" t="inlineStr">
      <is>
        <t>Прочие закупки товаров, работ и услуг для государственных (муниципальных) нужд</t>
      </is>
    </nc>
  </rcc>
  <rcc rId="3062" sId="1">
    <nc r="C82" t="inlineStr">
      <is>
        <t>01</t>
      </is>
    </nc>
  </rcc>
  <rcc rId="3063" sId="1">
    <nc r="D82" t="inlineStr">
      <is>
        <t>13</t>
      </is>
    </nc>
  </rcc>
  <rcc rId="3064" sId="1">
    <nc r="E82" t="inlineStr">
      <is>
        <t>25000 00000</t>
      </is>
    </nc>
  </rcc>
  <rcc rId="3065" sId="1">
    <nc r="C83" t="inlineStr">
      <is>
        <t>01</t>
      </is>
    </nc>
  </rcc>
  <rcc rId="3066" sId="1">
    <nc r="D83" t="inlineStr">
      <is>
        <t>13</t>
      </is>
    </nc>
  </rcc>
  <rcc rId="3067" sId="1">
    <nc r="E83" t="inlineStr">
      <is>
        <t>25001 00000</t>
      </is>
    </nc>
  </rcc>
  <rcc rId="3068" sId="1">
    <nc r="C84" t="inlineStr">
      <is>
        <t>01</t>
      </is>
    </nc>
  </rcc>
  <rcc rId="3069" sId="1">
    <nc r="D84" t="inlineStr">
      <is>
        <t>13</t>
      </is>
    </nc>
  </rcc>
  <rcc rId="3070" sId="1">
    <nc r="E84" t="inlineStr">
      <is>
        <t>25001 82900</t>
      </is>
    </nc>
  </rcc>
  <rcc rId="3071" sId="1">
    <nc r="C85" t="inlineStr">
      <is>
        <t>01</t>
      </is>
    </nc>
  </rcc>
  <rcc rId="3072" sId="1">
    <nc r="D85" t="inlineStr">
      <is>
        <t>13</t>
      </is>
    </nc>
  </rcc>
  <rcc rId="3073" sId="1">
    <nc r="E85" t="inlineStr">
      <is>
        <t>25001 82900</t>
      </is>
    </nc>
  </rcc>
  <rcc rId="3074" sId="1">
    <nc r="F85" t="inlineStr">
      <is>
        <t>244</t>
      </is>
    </nc>
  </rcc>
  <rcc rId="3075" sId="1" numFmtId="4">
    <nc r="G85">
      <v>330</v>
    </nc>
  </rcc>
  <rcc rId="3076" sId="1" numFmtId="4">
    <nc r="H85">
      <v>350</v>
    </nc>
  </rcc>
  <rcc rId="3077" sId="1">
    <oc r="G55">
      <f>G56+G66+G70+G74+G78+G86</f>
    </oc>
    <nc r="G55">
      <f>G56+G66+G70+G74+G78+G86+G82</f>
    </nc>
  </rcc>
  <rcc rId="3078" sId="1">
    <oc r="H55">
      <f>H56+H66+H70+H74+H78+H86</f>
    </oc>
    <nc r="H55">
      <f>H56+H66+H70+H74+H78+H86+H82</f>
    </nc>
  </rcc>
  <rcc rId="3079" sId="1" numFmtId="4">
    <oc r="G88">
      <v>403</v>
    </oc>
    <nc r="G88">
      <v>438.2</v>
    </nc>
  </rcc>
  <rcc rId="3080" sId="1" numFmtId="4">
    <oc r="G89">
      <v>121.8</v>
    </oc>
    <nc r="G89">
      <v>132.4</v>
    </nc>
  </rcc>
  <rcc rId="3081" sId="1" numFmtId="4">
    <oc r="H88">
      <v>403</v>
    </oc>
    <nc r="H88">
      <v>438.2</v>
    </nc>
  </rcc>
  <rcc rId="3082" sId="1" numFmtId="4">
    <oc r="H89">
      <v>121.8</v>
    </oc>
    <nc r="H89">
      <v>132.4</v>
    </nc>
  </rcc>
  <rcc rId="3083" sId="1" numFmtId="4">
    <oc r="G93">
      <v>455.6</v>
    </oc>
    <nc r="G93">
      <v>501.3</v>
    </nc>
  </rcc>
  <rcc rId="3084" sId="1" numFmtId="4">
    <oc r="G94">
      <v>137.6</v>
    </oc>
    <nc r="G94">
      <v>151.4</v>
    </nc>
  </rcc>
  <rcc rId="3085" sId="1" numFmtId="4">
    <oc r="H93">
      <v>455.6</v>
    </oc>
    <nc r="H93">
      <v>501.3</v>
    </nc>
  </rcc>
  <rcc rId="3086" sId="1" numFmtId="4">
    <oc r="H94">
      <v>137.6</v>
    </oc>
    <nc r="H94">
      <v>151.4</v>
    </nc>
  </rcc>
  <rcc rId="3087" sId="1" numFmtId="4">
    <oc r="G98">
      <v>329.3</v>
    </oc>
    <nc r="G98">
      <v>358.95</v>
    </nc>
  </rcc>
  <rcc rId="3088" sId="1" numFmtId="4">
    <oc r="G99">
      <v>99.39</v>
    </oc>
    <nc r="G99">
      <v>108.34</v>
    </nc>
  </rcc>
  <rcc rId="3089" sId="1" numFmtId="4">
    <oc r="H98">
      <v>329.3</v>
    </oc>
    <nc r="H98">
      <v>358.95</v>
    </nc>
  </rcc>
  <rcc rId="3090" sId="1" numFmtId="4">
    <oc r="H99">
      <v>99.39</v>
    </oc>
    <nc r="H99">
      <v>108.34</v>
    </nc>
  </rcc>
  <rcc rId="3091" sId="1" numFmtId="4">
    <oc r="H106">
      <v>18344.5</v>
    </oc>
    <nc r="H106">
      <v>8344.5</v>
    </nc>
  </rcc>
  <rcc rId="3092" sId="1" numFmtId="4">
    <oc r="H132">
      <v>51020.41</v>
    </oc>
    <nc r="H132">
      <v>134445.41099999999</v>
    </nc>
  </rcc>
  <rcc rId="3093" sId="1" numFmtId="4">
    <oc r="G149">
      <v>3.2</v>
    </oc>
    <nc r="G149">
      <v>3.8</v>
    </nc>
  </rcc>
  <rcc rId="3094" sId="1" numFmtId="4">
    <oc r="H149">
      <v>3.2</v>
    </oc>
    <nc r="H149">
      <v>3.8</v>
    </nc>
  </rcc>
  <rcc rId="3095" sId="1" numFmtId="4">
    <oc r="G172">
      <v>1083.47</v>
    </oc>
    <nc r="G172">
      <v>1174.8699999999999</v>
    </nc>
  </rcc>
  <rcc rId="3096" sId="1" numFmtId="4">
    <oc r="G173">
      <v>346.71</v>
    </oc>
    <nc r="G173">
      <v>374.31</v>
    </nc>
  </rcc>
  <rcc rId="3097" sId="1" numFmtId="4">
    <oc r="H172">
      <v>1083.47</v>
    </oc>
    <nc r="H172">
      <v>1174.8699999999999</v>
    </nc>
  </rcc>
  <rcc rId="3098" sId="1" numFmtId="4">
    <oc r="H173">
      <v>346.71</v>
    </oc>
    <nc r="H173">
      <v>374.31</v>
    </nc>
  </rcc>
  <rcc rId="3099" sId="1" numFmtId="4">
    <oc r="G177">
      <v>1626.34</v>
    </oc>
    <nc r="G177">
      <v>1778.74</v>
    </nc>
  </rcc>
  <rcc rId="3100" sId="1" numFmtId="4">
    <oc r="G178">
      <v>490.8</v>
    </oc>
    <nc r="G178">
      <v>536.79999999999995</v>
    </nc>
  </rcc>
  <rcc rId="3101" sId="1" numFmtId="4">
    <oc r="H177">
      <v>1626.34</v>
    </oc>
    <nc r="H177">
      <v>1778.74</v>
    </nc>
  </rcc>
  <rcc rId="3102" sId="1" numFmtId="4">
    <oc r="H178">
      <v>490.8</v>
    </oc>
    <nc r="H178">
      <v>536.79999999999995</v>
    </nc>
  </rcc>
  <rcc rId="3103" sId="1" numFmtId="4">
    <oc r="G192">
      <v>123392.6</v>
    </oc>
    <nc r="G192">
      <v>131777.20000000001</v>
    </nc>
  </rcc>
  <rcc rId="3104" sId="1" numFmtId="4">
    <oc r="H192">
      <v>122660.5</v>
    </oc>
    <nc r="H192">
      <v>131045.1</v>
    </nc>
  </rcc>
  <rcc rId="3105" sId="1" numFmtId="4">
    <oc r="G196">
      <f>22427.6</f>
    </oc>
    <nc r="G196">
      <v>22258.6</v>
    </nc>
  </rcc>
  <rcc rId="3106" sId="1" numFmtId="4">
    <oc r="H196">
      <f>22427.6</f>
    </oc>
    <nc r="H196">
      <v>7258.6</v>
    </nc>
  </rcc>
  <rcc rId="3107" sId="1" numFmtId="4">
    <oc r="G198">
      <f>71577+1431.5</f>
    </oc>
    <nc r="G198">
      <v>81458</v>
    </nc>
  </rcc>
  <rcc rId="3108" sId="1" numFmtId="4">
    <oc r="H198">
      <f>71577+1431.5</f>
    </oc>
    <nc r="H198">
      <v>81458</v>
    </nc>
  </rcc>
  <rcc rId="3109" sId="1" numFmtId="4">
    <oc r="G206">
      <v>256485.6</v>
    </oc>
    <nc r="G206">
      <v>266218.90000000002</v>
    </nc>
  </rcc>
  <rcc rId="3110" sId="1" numFmtId="4">
    <oc r="H206">
      <v>256485.6</v>
    </oc>
    <nc r="H206">
      <v>266218.90000000002</v>
    </nc>
  </rcc>
  <rcc rId="3111" sId="1" numFmtId="4">
    <oc r="G210">
      <v>32512.2</v>
    </oc>
    <nc r="G210">
      <v>20596.84</v>
    </nc>
  </rcc>
  <rcc rId="3112" sId="1" numFmtId="4">
    <oc r="H210">
      <v>32512.2</v>
    </oc>
    <nc r="H210">
      <v>10171.839</v>
    </nc>
  </rcc>
  <rcc rId="3113" sId="1" numFmtId="4">
    <oc r="G216">
      <f>108242.8+5715.8</f>
    </oc>
    <nc r="G216">
      <v>122150.8</v>
    </nc>
  </rcc>
  <rcc rId="3114" sId="1" numFmtId="4">
    <oc r="H216">
      <f>108242.8+5715.8</f>
    </oc>
    <nc r="H216">
      <v>122150.8</v>
    </nc>
  </rcc>
</revisions>
</file>

<file path=xl/revisions/revisionLog17.xml><?xml version="1.0" encoding="utf-8"?>
<revisions xmlns="http://schemas.openxmlformats.org/spreadsheetml/2006/main" xmlns:r="http://schemas.openxmlformats.org/officeDocument/2006/relationships">
  <rcc rId="5227" sId="1">
    <oc r="H3" t="inlineStr">
      <is>
        <t>от "08" августа  2024    № 344</t>
      </is>
    </oc>
    <nc r="H3" t="inlineStr">
      <is>
        <t>от "___" ноября  2024    №____</t>
      </is>
    </nc>
  </rcc>
</revisions>
</file>

<file path=xl/revisions/revisionLog1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15" sId="1" numFmtId="4">
    <oc r="G269">
      <v>7871.4</v>
    </oc>
    <nc r="G269">
      <v>7730.3</v>
    </nc>
  </rcc>
  <rcc rId="3116" sId="1" numFmtId="4">
    <oc r="H269">
      <v>7871.4</v>
    </oc>
    <nc r="H269">
      <v>7730.3</v>
    </nc>
  </rcc>
  <rcc rId="3117" sId="1" numFmtId="4">
    <oc r="G270">
      <v>2377.1999999999998</v>
    </oc>
    <nc r="G270">
      <v>2334.6</v>
    </nc>
  </rcc>
  <rcc rId="3118" sId="1" numFmtId="4">
    <oc r="H270">
      <v>2377.1999999999998</v>
    </oc>
    <nc r="H270">
      <v>2334.6</v>
    </nc>
  </rcc>
  <rcc rId="3119" sId="1" numFmtId="4">
    <oc r="G276">
      <f>21490.9+429.9</f>
    </oc>
    <nc r="G276">
      <v>28977.9</v>
    </nc>
  </rcc>
  <rcc rId="3120" sId="1" numFmtId="4">
    <oc r="H276">
      <f>21490.9+429.9</f>
    </oc>
    <nc r="H276">
      <v>28977.9</v>
    </nc>
  </rcc>
  <rcc rId="3121" sId="1" numFmtId="4">
    <oc r="G277">
      <f>6490.3+129.8</f>
    </oc>
    <nc r="G277">
      <v>8750.9</v>
    </nc>
  </rcc>
  <rcc rId="3122" sId="1" numFmtId="4">
    <oc r="H277">
      <f>6490.3+129.8</f>
    </oc>
    <nc r="H277">
      <v>8750.9</v>
    </nc>
  </rcc>
  <rcc rId="3123" sId="1">
    <oc r="F281" t="inlineStr">
      <is>
        <t>244</t>
      </is>
    </oc>
    <nc r="F281" t="inlineStr">
      <is>
        <t>612</t>
      </is>
    </nc>
  </rcc>
  <rcc rId="3124" sId="1" odxf="1" dxf="1">
    <oc r="A281" t="inlineStr">
      <is>
        <t>Прочие закупки товаров, работ и услуг для государственных (муниципальных) нужд</t>
      </is>
    </oc>
    <nc r="A281" t="inlineStr">
      <is>
        <t>Субсидии бюджетным учреждениям на 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3125" sId="1" numFmtId="4">
    <oc r="G322">
      <f>10869+1207.7</f>
    </oc>
    <nc r="G322">
      <v>10649.7</v>
    </nc>
  </rcc>
  <rcc rId="3126" sId="1" numFmtId="4">
    <oc r="H322">
      <f>10869+1207.7</f>
    </oc>
    <nc r="H322">
      <v>10528.7</v>
    </nc>
  </rcc>
  <rcc rId="3127" sId="1" numFmtId="4">
    <oc r="G371">
      <v>16513</v>
    </oc>
    <nc r="G371">
      <v>10483</v>
    </nc>
  </rcc>
  <rcc rId="3128" sId="1" numFmtId="4">
    <oc r="H371">
      <v>16513</v>
    </oc>
    <nc r="H371">
      <v>1513</v>
    </nc>
  </rcc>
  <rcc rId="3129" sId="1" numFmtId="4">
    <oc r="G373">
      <v>13716.3</v>
    </oc>
    <nc r="G373">
      <v>13342.1</v>
    </nc>
  </rcc>
  <rcc rId="3130" sId="1" numFmtId="4">
    <oc r="H373">
      <v>13716.3</v>
    </oc>
    <nc r="H373">
      <v>13342.1</v>
    </nc>
  </rcc>
  <rcc rId="3131" sId="1" numFmtId="4">
    <oc r="G385">
      <v>5621</v>
    </oc>
    <nc r="G385">
      <v>8125.77</v>
    </nc>
  </rcc>
  <rcc rId="3132" sId="1" numFmtId="4">
    <oc r="H385">
      <v>5621</v>
    </oc>
    <nc r="H385">
      <v>8125.77</v>
    </nc>
  </rcc>
  <rcc rId="3133" sId="1" numFmtId="4">
    <oc r="G391">
      <v>9391.7000000000007</v>
    </oc>
    <nc r="G391">
      <v>13509.28</v>
    </nc>
  </rcc>
  <rcc rId="3134" sId="1" numFmtId="4">
    <oc r="H391">
      <v>9391.7000000000007</v>
    </oc>
    <nc r="H391">
      <v>13509.28</v>
    </nc>
  </rcc>
  <rcc rId="3135" sId="1" numFmtId="4">
    <oc r="G393">
      <v>18710.7</v>
    </oc>
    <nc r="G393">
      <v>12680.7</v>
    </nc>
  </rcc>
  <rcc rId="3136" sId="1" numFmtId="4">
    <oc r="H393">
      <v>18710.7</v>
    </oc>
    <nc r="H393">
      <v>3710.7</v>
    </nc>
  </rcc>
  <rcc rId="3137" sId="1" numFmtId="4">
    <nc r="G397">
      <v>0</v>
    </nc>
  </rcc>
  <rcc rId="3138" sId="1" numFmtId="4">
    <nc r="H397">
      <v>0</v>
    </nc>
  </rcc>
  <rcc rId="3139" sId="1" numFmtId="4">
    <nc r="G399">
      <v>0</v>
    </nc>
  </rcc>
  <rcc rId="3140" sId="1" numFmtId="4">
    <nc r="H399">
      <v>0</v>
    </nc>
  </rcc>
  <rcc rId="3141" sId="1" numFmtId="4">
    <oc r="G402">
      <v>5031.7</v>
    </oc>
    <nc r="G402">
      <v>7284.95</v>
    </nc>
  </rcc>
  <rcc rId="3142" sId="1" numFmtId="4">
    <oc r="H402">
      <v>5031.7</v>
    </oc>
    <nc r="H402">
      <v>7284.95</v>
    </nc>
  </rcc>
  <rcc rId="3143" sId="1" numFmtId="4">
    <oc r="G456">
      <f>676.8+1954.4</f>
    </oc>
    <nc r="G456">
      <v>2666.6</v>
    </nc>
  </rcc>
  <rcc rId="3144" sId="1" numFmtId="4">
    <oc r="G457">
      <f>204.4+590.2</f>
    </oc>
    <nc r="G457">
      <v>805.3</v>
    </nc>
  </rcc>
  <rcc rId="3145" sId="1" numFmtId="4">
    <oc r="H456">
      <f>676.8+1954.4</f>
    </oc>
    <nc r="H456">
      <v>2666.6</v>
    </nc>
  </rcc>
  <rcc rId="3146" sId="1" numFmtId="4">
    <oc r="H457">
      <f>204.4+590.2</f>
    </oc>
    <nc r="H457">
      <v>805.3</v>
    </nc>
  </rcc>
  <rcc rId="3147" sId="1" numFmtId="4">
    <oc r="H463">
      <f>32631.1-13957.62</f>
    </oc>
    <nc r="H463">
      <v>3673.48</v>
    </nc>
  </rcc>
  <rcc rId="3148" sId="1" numFmtId="34">
    <oc r="G507">
      <v>1940471.1567899999</v>
    </oc>
    <nc r="G507">
      <v>1991648.3567900001</v>
    </nc>
  </rcc>
  <rcc rId="3149" sId="1" numFmtId="34">
    <oc r="H507">
      <v>1289450.34142</v>
    </oc>
    <nc r="H507">
      <v>1340506.5414199999</v>
    </nc>
  </rcc>
</revisions>
</file>

<file path=xl/revisions/revisionLog171.xml><?xml version="1.0" encoding="utf-8"?>
<revisions xmlns="http://schemas.openxmlformats.org/spreadsheetml/2006/main" xmlns:r="http://schemas.openxmlformats.org/officeDocument/2006/relationships">
  <rcc rId="2139" sId="1">
    <oc r="G183">
      <f>71669.6+13536.3-13152.34</f>
    </oc>
    <nc r="G183">
      <f>71669.6+13536.3-13152.34-8902.27</f>
    </nc>
  </rcc>
  <rcc rId="2140" sId="1">
    <oc r="H183">
      <f>71669.6+13536.3-18902.94</f>
    </oc>
    <nc r="H183">
      <f>71669.6+13536.3-18902.94-17760.38</f>
    </nc>
  </rcc>
  <rcc rId="2141" sId="1" numFmtId="34">
    <nc r="G450">
      <v>8902.27</v>
    </nc>
  </rcc>
  <rcc rId="2142" sId="1" numFmtId="34">
    <nc r="H450">
      <v>17760.38</v>
    </nc>
  </rcc>
</revisions>
</file>

<file path=xl/revisions/revisionLog17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09" sId="1" numFmtId="4">
    <oc r="G101">
      <v>250</v>
    </oc>
    <nc r="G101">
      <v>250.03637000000001</v>
    </nc>
  </rcc>
  <rcc rId="710" sId="1" numFmtId="4">
    <oc r="G317">
      <v>108.6</v>
    </oc>
    <nc r="G317">
      <v>108.60599000000001</v>
    </nc>
  </rcc>
  <rcc rId="711" sId="1" numFmtId="4">
    <oc r="H317">
      <v>112.9</v>
    </oc>
    <nc r="H317">
      <v>112.9457</v>
    </nc>
  </rcc>
  <rcc rId="712" sId="1" numFmtId="4">
    <oc r="G435">
      <v>3917.87248</v>
    </oc>
    <nc r="G435">
      <v>2185.4862400000002</v>
    </nc>
  </rcc>
  <rcc rId="713" sId="1" numFmtId="4">
    <oc r="H435">
      <v>3945.3</v>
    </oc>
    <nc r="H435">
      <v>2199.25099</v>
    </nc>
  </rcc>
  <rcc rId="714" sId="1" numFmtId="4">
    <oc r="G498">
      <v>146.69999999999999</v>
    </oc>
    <nc r="G498">
      <v>146.73500000000001</v>
    </nc>
  </rcc>
  <rcc rId="715" sId="1" numFmtId="4">
    <oc r="H498">
      <v>146.69999999999999</v>
    </oc>
    <nc r="H498">
      <v>146.73500000000001</v>
    </nc>
  </rcc>
  <rcc rId="716" sId="1" numFmtId="4">
    <oc r="G500">
      <v>16.899999999999999</v>
    </oc>
    <nc r="G500">
      <v>16.905000000000001</v>
    </nc>
  </rcc>
  <rcc rId="717" sId="1" numFmtId="4">
    <oc r="H500">
      <v>16.899999999999999</v>
    </oc>
    <nc r="H500">
      <v>16.905000000000001</v>
    </nc>
  </rcc>
  <rcc rId="718" sId="1" numFmtId="4">
    <oc r="G501">
      <v>5.0999999999999996</v>
    </oc>
    <nc r="G501">
      <v>5.1050000000000004</v>
    </nc>
  </rcc>
  <rcc rId="719" sId="1" numFmtId="4">
    <oc r="H501">
      <v>5.0999999999999996</v>
    </oc>
    <nc r="H501">
      <v>5.1050000000000004</v>
    </nc>
  </rcc>
  <rcc rId="720" sId="1">
    <oc r="G508">
      <v>1309371.03</v>
    </oc>
    <nc r="G508">
      <v>1321872.3748900001</v>
    </nc>
  </rcc>
  <rcc rId="721" sId="1">
    <oc r="H508">
      <v>1212964.33</v>
    </oc>
    <nc r="H508">
      <v>1219698.56412</v>
    </nc>
  </rcc>
</revisions>
</file>

<file path=xl/revisions/revisionLog1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150" sId="1" ref="A364:XFD366" action="insertRow"/>
  <rcc rId="3151" sId="1" odxf="1" dxf="1">
    <nc r="A364" t="inlineStr">
      <is>
        <t>Непрограммные расходы</t>
      </is>
    </nc>
    <odxf>
      <font>
        <b val="0"/>
        <color indexed="8"/>
        <name val="Times New Roman"/>
        <family val="1"/>
      </font>
    </odxf>
    <ndxf>
      <font>
        <b/>
        <color indexed="8"/>
        <name val="Times New Roman"/>
        <family val="1"/>
      </font>
    </ndxf>
  </rcc>
  <rcc rId="3152" sId="1" odxf="1" dxf="1">
    <nc r="B364" t="inlineStr">
      <is>
        <t>971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364" start="0" length="0">
    <dxf>
      <font>
        <b/>
        <name val="Times New Roman"/>
        <family val="1"/>
      </font>
    </dxf>
  </rfmt>
  <rfmt sheetId="1" sqref="D364" start="0" length="0">
    <dxf>
      <font>
        <b/>
        <name val="Times New Roman"/>
        <family val="1"/>
      </font>
    </dxf>
  </rfmt>
  <rcc rId="3153" sId="1" odxf="1" dxf="1">
    <nc r="E364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364" start="0" length="0">
    <dxf>
      <font>
        <b/>
        <name val="Times New Roman"/>
        <family val="1"/>
      </font>
    </dxf>
  </rfmt>
  <rcc rId="3154" sId="1" odxf="1" dxf="1">
    <nc r="G364">
      <f>G365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155" sId="1" odxf="1" dxf="1">
    <nc r="H364">
      <f>H365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156" sId="1" odxf="1" dxf="1">
    <nc r="A365" t="inlineStr">
      <is>
        <t>Реализация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3157" sId="1" odxf="1" dxf="1" numFmtId="30">
    <nc r="B365">
      <v>971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365" start="0" length="0">
    <dxf>
      <font>
        <i/>
        <name val="Times New Roman"/>
        <family val="1"/>
      </font>
    </dxf>
  </rfmt>
  <rfmt sheetId="1" sqref="D365" start="0" length="0">
    <dxf>
      <font>
        <i/>
        <name val="Times New Roman"/>
        <family val="1"/>
      </font>
    </dxf>
  </rfmt>
  <rfmt sheetId="1" sqref="E365" start="0" length="0">
    <dxf>
      <font>
        <i/>
        <name val="Times New Roman"/>
        <family val="1"/>
      </font>
    </dxf>
  </rfmt>
  <rfmt sheetId="1" sqref="F365" start="0" length="0">
    <dxf>
      <font>
        <i/>
        <name val="Times New Roman"/>
        <family val="1"/>
      </font>
    </dxf>
  </rfmt>
  <rcc rId="3158" sId="1" odxf="1" dxf="1">
    <nc r="G365">
      <f>G366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159" sId="1" odxf="1" dxf="1">
    <nc r="H365">
      <f>H366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160" sId="1" odxf="1" dxf="1">
    <nc r="A366" t="inlineStr">
      <is>
        <t>Закупка товаров, работ, услуг в целях капитального ремонта государственного (муниципального) имущества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3161" sId="1" numFmtId="30">
    <nc r="B366">
      <v>971</v>
    </nc>
  </rcc>
  <rfmt sheetId="1" sqref="G366" start="0" length="0">
    <dxf>
      <fill>
        <patternFill patternType="solid">
          <bgColor theme="0"/>
        </patternFill>
      </fill>
    </dxf>
  </rfmt>
  <rfmt sheetId="1" sqref="H366" start="0" length="0">
    <dxf>
      <fill>
        <patternFill patternType="solid">
          <bgColor theme="0"/>
        </patternFill>
      </fill>
    </dxf>
  </rfmt>
  <rcc rId="3162" sId="1">
    <nc r="C364" t="inlineStr">
      <is>
        <t>11</t>
      </is>
    </nc>
  </rcc>
  <rcc rId="3163" sId="1">
    <nc r="D364" t="inlineStr">
      <is>
        <t>02</t>
      </is>
    </nc>
  </rcc>
  <rcc rId="3164" sId="1">
    <nc r="C365" t="inlineStr">
      <is>
        <t>11</t>
      </is>
    </nc>
  </rcc>
  <rcc rId="3165" sId="1">
    <nc r="D365" t="inlineStr">
      <is>
        <t>02</t>
      </is>
    </nc>
  </rcc>
  <rcc rId="3166" sId="1">
    <nc r="C366" t="inlineStr">
      <is>
        <t>11</t>
      </is>
    </nc>
  </rcc>
  <rcc rId="3167" sId="1">
    <nc r="D366" t="inlineStr">
      <is>
        <t>02</t>
      </is>
    </nc>
  </rcc>
  <rcc rId="3168" sId="1">
    <nc r="E365" t="inlineStr">
      <is>
        <t>99900 S2140</t>
      </is>
    </nc>
  </rcc>
  <rcc rId="3169" sId="1">
    <nc r="E366" t="inlineStr">
      <is>
        <t>99900 S2140</t>
      </is>
    </nc>
  </rcc>
  <rcc rId="3170" sId="1">
    <nc r="F366" t="inlineStr">
      <is>
        <t>414</t>
      </is>
    </nc>
  </rcc>
  <rcc rId="3171" sId="1" numFmtId="4">
    <nc r="G366">
      <v>12060</v>
    </nc>
  </rcc>
  <rcc rId="3172" sId="1" numFmtId="4">
    <nc r="H366">
      <v>0</v>
    </nc>
  </rcc>
  <rcc rId="3173" sId="1">
    <oc r="G358">
      <f>G359</f>
    </oc>
    <nc r="G358">
      <f>G359+G364</f>
    </nc>
  </rcc>
  <rcc rId="3174" sId="1">
    <oc r="H358">
      <f>H359</f>
    </oc>
    <nc r="H358">
      <f>H359+H364</f>
    </nc>
  </rcc>
</revisions>
</file>

<file path=xl/revisions/revisionLog1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175" sId="1" ref="A163:XFD166" action="insertRow"/>
  <rfmt sheetId="1" sqref="A163" start="0" length="0">
    <dxf>
      <font>
        <b/>
        <color indexed="8"/>
        <name val="Times New Roman"/>
        <family val="1"/>
      </font>
      <alignment horizontal="general" vertical="top"/>
      <border outline="0">
        <left/>
        <right/>
        <top/>
        <bottom/>
      </border>
    </dxf>
  </rfmt>
  <rcc rId="3176" sId="1" odxf="1" dxf="1">
    <nc r="B163" t="inlineStr">
      <is>
        <t>968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C163" start="0" length="0">
    <dxf>
      <font>
        <b/>
        <name val="Times New Roman"/>
        <family val="1"/>
      </font>
    </dxf>
  </rfmt>
  <rfmt sheetId="1" sqref="D163" start="0" length="0">
    <dxf>
      <font>
        <b/>
        <name val="Times New Roman"/>
        <family val="1"/>
      </font>
    </dxf>
  </rfmt>
  <rfmt sheetId="1" sqref="E163" start="0" length="0">
    <dxf>
      <font>
        <b/>
        <name val="Times New Roman"/>
        <family val="1"/>
      </font>
    </dxf>
  </rfmt>
  <rfmt sheetId="1" sqref="F163" start="0" length="0">
    <dxf>
      <font>
        <b/>
        <name val="Times New Roman"/>
        <family val="1"/>
      </font>
    </dxf>
  </rfmt>
  <rfmt sheetId="1" sqref="G163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H163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A164" start="0" length="0">
    <dxf>
      <font>
        <i/>
        <color indexed="8"/>
        <name val="Times New Roman"/>
        <family val="1"/>
      </font>
    </dxf>
  </rfmt>
  <rcc rId="3177" sId="1" odxf="1" dxf="1" numFmtId="30">
    <nc r="B164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64" start="0" length="0">
    <dxf>
      <font>
        <i/>
        <name val="Times New Roman"/>
        <family val="1"/>
      </font>
    </dxf>
  </rfmt>
  <rfmt sheetId="1" sqref="D164" start="0" length="0">
    <dxf>
      <font>
        <i/>
        <name val="Times New Roman"/>
        <family val="1"/>
      </font>
    </dxf>
  </rfmt>
  <rfmt sheetId="1" sqref="E164" start="0" length="0">
    <dxf>
      <font>
        <i/>
        <name val="Times New Roman"/>
        <family val="1"/>
      </font>
    </dxf>
  </rfmt>
  <rfmt sheetId="1" sqref="F164" start="0" length="0">
    <dxf>
      <font>
        <i/>
        <name val="Times New Roman"/>
        <family val="1"/>
      </font>
      <numFmt numFmtId="0" formatCode="General"/>
      <alignment horizontal="general" vertical="top"/>
    </dxf>
  </rfmt>
  <rcc rId="3178" sId="1" odxf="1" dxf="1">
    <nc r="G164">
      <f>G165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3179" sId="1" odxf="1" dxf="1">
    <nc r="H164">
      <f>H165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A165" start="0" length="0">
    <dxf>
      <font>
        <i/>
        <color indexed="8"/>
        <name val="Times New Roman"/>
        <family val="1"/>
      </font>
    </dxf>
  </rfmt>
  <rcc rId="3180" sId="1" odxf="1" dxf="1" numFmtId="30">
    <nc r="B165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65" start="0" length="0">
    <dxf>
      <font>
        <i/>
        <name val="Times New Roman"/>
        <family val="1"/>
      </font>
    </dxf>
  </rfmt>
  <rfmt sheetId="1" sqref="D165" start="0" length="0">
    <dxf>
      <font>
        <i/>
        <name val="Times New Roman"/>
        <family val="1"/>
      </font>
    </dxf>
  </rfmt>
  <rfmt sheetId="1" sqref="E165" start="0" length="0">
    <dxf>
      <font>
        <i/>
        <name val="Times New Roman"/>
        <family val="1"/>
      </font>
    </dxf>
  </rfmt>
  <rfmt sheetId="1" sqref="F165" start="0" length="0">
    <dxf>
      <font>
        <i/>
        <name val="Times New Roman"/>
        <family val="1"/>
      </font>
      <numFmt numFmtId="0" formatCode="General"/>
      <alignment horizontal="general" vertical="top"/>
    </dxf>
  </rfmt>
  <rfmt sheetId="1" sqref="G165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165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3181" sId="1" numFmtId="30">
    <nc r="B166">
      <v>968</v>
    </nc>
  </rcc>
  <rcc rId="3182" sId="1" odxf="1" dxf="1">
    <nc r="A163" t="inlineStr">
      <is>
        <t>Муниципальная программа "Охрана окружающей среды в муниципальном образовании "Селенгинский район" на 2023-2025гг."</t>
      </is>
    </nc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3183" sId="1" odxf="1" dxf="1">
    <nc r="A164" t="inlineStr">
      <is>
        <t>Основное мероприятие "Выполнение работ по санитарной очистке территорий Селенгинского района"</t>
      </is>
    </nc>
    <ndxf>
      <alignment horizontal="general" vertical="top"/>
    </ndxf>
  </rcc>
  <rcc rId="3184" sId="1" odxf="1" dxf="1">
    <nc r="A165" t="inlineStr">
      <is>
        <t>Иные межбюджетные трансферты</t>
      </is>
    </nc>
    <ndxf>
      <font>
        <i val="0"/>
        <color indexed="8"/>
        <name val="Times New Roman"/>
        <family val="1"/>
      </font>
    </ndxf>
  </rcc>
  <rrc rId="3185" sId="1" ref="A166:XFD166" action="insertRow"/>
  <rcc rId="3186" sId="1" odxf="1" dxf="1">
    <nc r="A166" t="inlineStr">
      <is>
        <t>Основное мероприятие "Повышение уровня благоустройства территории"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3187" sId="1">
    <nc r="A167" t="inlineStr">
      <is>
        <t>Иные межбюджетные трансферты</t>
      </is>
    </nc>
  </rcc>
  <rcc rId="3188" sId="1">
    <nc r="C163" t="inlineStr">
      <is>
        <t>05</t>
      </is>
    </nc>
  </rcc>
  <rcc rId="3189" sId="1">
    <nc r="D163" t="inlineStr">
      <is>
        <t>03</t>
      </is>
    </nc>
  </rcc>
  <rcc rId="3190" sId="1">
    <nc r="E163" t="inlineStr">
      <is>
        <t>25000 00000</t>
      </is>
    </nc>
  </rcc>
  <rcc rId="3191" sId="1">
    <nc r="C164" t="inlineStr">
      <is>
        <t>05</t>
      </is>
    </nc>
  </rcc>
  <rcc rId="3192" sId="1">
    <nc r="D164" t="inlineStr">
      <is>
        <t>03</t>
      </is>
    </nc>
  </rcc>
  <rcc rId="3193" sId="1">
    <nc r="E164" t="inlineStr">
      <is>
        <t>25002 00000</t>
      </is>
    </nc>
  </rcc>
  <rfmt sheetId="1" sqref="F164" start="0" length="0">
    <dxf>
      <numFmt numFmtId="30" formatCode="@"/>
      <alignment horizontal="center" vertical="center"/>
    </dxf>
  </rfmt>
  <rcc rId="3194" sId="1" odxf="1" dxf="1">
    <nc r="C165" t="inlineStr">
      <is>
        <t>05</t>
      </is>
    </nc>
    <ndxf>
      <font>
        <i val="0"/>
        <name val="Times New Roman"/>
        <family val="1"/>
      </font>
    </ndxf>
  </rcc>
  <rcc rId="3195" sId="1" odxf="1" dxf="1">
    <nc r="D165" t="inlineStr">
      <is>
        <t>03</t>
      </is>
    </nc>
    <ndxf>
      <font>
        <i val="0"/>
        <name val="Times New Roman"/>
        <family val="1"/>
      </font>
    </ndxf>
  </rcc>
  <rcc rId="3196" sId="1" odxf="1" dxf="1">
    <nc r="E165" t="inlineStr">
      <is>
        <t>25002 82900</t>
      </is>
    </nc>
    <ndxf>
      <font>
        <i val="0"/>
        <name val="Times New Roman"/>
        <family val="1"/>
      </font>
    </ndxf>
  </rcc>
  <rcc rId="3197" sId="1" odxf="1" dxf="1">
    <nc r="F165" t="inlineStr">
      <is>
        <t>540</t>
      </is>
    </nc>
    <ndxf>
      <font>
        <i val="0"/>
        <name val="Times New Roman"/>
        <family val="1"/>
      </font>
      <numFmt numFmtId="30" formatCode="@"/>
      <alignment horizontal="center" vertical="center"/>
    </ndxf>
  </rcc>
  <rcc rId="3198" sId="1">
    <nc r="C166" t="inlineStr">
      <is>
        <t>05</t>
      </is>
    </nc>
  </rcc>
  <rcc rId="3199" sId="1">
    <nc r="D166" t="inlineStr">
      <is>
        <t>03</t>
      </is>
    </nc>
  </rcc>
  <rcc rId="3200" sId="1">
    <nc r="E166" t="inlineStr">
      <is>
        <t>25003 00000</t>
      </is>
    </nc>
  </rcc>
  <rfmt sheetId="1" sqref="F166" start="0" length="0">
    <dxf>
      <numFmt numFmtId="30" formatCode="@"/>
      <alignment horizontal="center" vertical="center"/>
    </dxf>
  </rfmt>
  <rcc rId="3201" sId="1">
    <nc r="C167" t="inlineStr">
      <is>
        <t>05</t>
      </is>
    </nc>
  </rcc>
  <rcc rId="3202" sId="1">
    <nc r="D167" t="inlineStr">
      <is>
        <t>03</t>
      </is>
    </nc>
  </rcc>
  <rcc rId="3203" sId="1">
    <nc r="E167" t="inlineStr">
      <is>
        <t>25003 82900</t>
      </is>
    </nc>
  </rcc>
  <rcc rId="3204" sId="1">
    <nc r="F167" t="inlineStr">
      <is>
        <t>540</t>
      </is>
    </nc>
  </rcc>
  <rcc rId="3205" sId="1">
    <nc r="B166" t="inlineStr">
      <is>
        <t>968</t>
      </is>
    </nc>
  </rcc>
  <rcc rId="3206" sId="1">
    <nc r="G166">
      <f>G167</f>
    </nc>
  </rcc>
  <rcc rId="3207" sId="1">
    <nc r="H166">
      <f>H167</f>
    </nc>
  </rcc>
  <rcc rId="3208" sId="1" numFmtId="4">
    <nc r="G165">
      <v>11465.36</v>
    </nc>
  </rcc>
  <rcc rId="3209" sId="1" numFmtId="4">
    <nc r="H165">
      <v>11435.36</v>
    </nc>
  </rcc>
  <rcc rId="3210" sId="1" numFmtId="4">
    <nc r="G167">
      <v>120</v>
    </nc>
  </rcc>
  <rcc rId="3211" sId="1" numFmtId="4">
    <nc r="H167">
      <v>130</v>
    </nc>
  </rcc>
  <rcc rId="3212" sId="1">
    <nc r="G163">
      <f>G164+G166</f>
    </nc>
  </rcc>
  <rcc rId="3213" sId="1">
    <nc r="H163">
      <f>H164+H166</f>
    </nc>
  </rcc>
  <rfmt sheetId="1" sqref="A165:H165" start="0" length="2147483647">
    <dxf>
      <font>
        <i/>
      </font>
    </dxf>
  </rfmt>
  <rfmt sheetId="1" sqref="A165:H165" start="0" length="2147483647">
    <dxf>
      <font>
        <i val="0"/>
      </font>
    </dxf>
  </rfmt>
  <rcc rId="3214" sId="1">
    <oc r="G158">
      <f>G159</f>
    </oc>
    <nc r="G158">
      <f>G159+G163</f>
    </nc>
  </rcc>
  <rcc rId="3215" sId="1">
    <oc r="H158">
      <f>H159</f>
    </oc>
    <nc r="H158">
      <f>H159+H163</f>
    </nc>
  </rcc>
  <rcc rId="3216" sId="1" numFmtId="4">
    <oc r="H107">
      <v>5540</v>
    </oc>
    <nc r="H107">
      <v>2540</v>
    </nc>
  </rcc>
</revisions>
</file>

<file path=xl/revisions/revisionLog1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217" sId="1" ref="A165:XFD165" action="insertRow"/>
  <rrc rId="3218" sId="1" ref="A168:XFD168" action="insertRow"/>
  <rfmt sheetId="1" sqref="A165" start="0" length="0">
    <dxf>
      <font>
        <i val="0"/>
        <color indexed="8"/>
        <name val="Times New Roman"/>
        <family val="1"/>
      </font>
      <alignment horizontal="left" vertical="center"/>
    </dxf>
  </rfmt>
  <rcc rId="3219" sId="1" odxf="1" dxf="1" numFmtId="30">
    <nc r="B165">
      <v>968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220" sId="1" odxf="1" dxf="1">
    <nc r="C165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221" sId="1" odxf="1" dxf="1">
    <nc r="D165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222" sId="1" odxf="1" dxf="1">
    <nc r="E165" t="inlineStr">
      <is>
        <t>25002 82900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165" start="0" length="0">
    <dxf>
      <font>
        <i val="0"/>
        <name val="Times New Roman"/>
        <family val="1"/>
      </font>
    </dxf>
  </rfmt>
  <rfmt sheetId="1" sqref="G165" start="0" length="0">
    <dxf>
      <font>
        <i val="0"/>
        <name val="Times New Roman"/>
        <family val="1"/>
      </font>
    </dxf>
  </rfmt>
  <rfmt sheetId="1" sqref="H165" start="0" length="0">
    <dxf>
      <font>
        <i val="0"/>
        <name val="Times New Roman"/>
        <family val="1"/>
      </font>
    </dxf>
  </rfmt>
  <rfmt sheetId="1" sqref="A168" start="0" length="0">
    <dxf>
      <font>
        <i val="0"/>
        <color indexed="8"/>
        <name val="Times New Roman"/>
        <family val="1"/>
      </font>
      <alignment horizontal="left" vertical="center"/>
    </dxf>
  </rfmt>
  <rcc rId="3223" sId="1" odxf="1" dxf="1" numFmtId="30">
    <nc r="B168">
      <v>968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224" sId="1" odxf="1" dxf="1">
    <nc r="C168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225" sId="1" odxf="1" dxf="1">
    <nc r="D168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226" sId="1" odxf="1" dxf="1">
    <nc r="E168" t="inlineStr">
      <is>
        <t>25003 82900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168" start="0" length="0">
    <dxf>
      <font>
        <i val="0"/>
        <name val="Times New Roman"/>
        <family val="1"/>
      </font>
    </dxf>
  </rfmt>
  <rfmt sheetId="1" sqref="G168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fmt sheetId="1" sqref="H168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3227" sId="1" numFmtId="4">
    <nc r="G168">
      <f>G169</f>
    </nc>
  </rcc>
  <rcc rId="3228" sId="1">
    <oc r="G167">
      <f>G169</f>
    </oc>
    <nc r="G167">
      <f>G168</f>
    </nc>
  </rcc>
  <rcc rId="3229" sId="1" numFmtId="4">
    <nc r="H168">
      <f>H169</f>
    </nc>
  </rcc>
  <rcc rId="3230" sId="1">
    <oc r="H167">
      <f>H169</f>
    </oc>
    <nc r="H167">
      <f>H168</f>
    </nc>
  </rcc>
  <rcc rId="3231" sId="1" numFmtId="4">
    <nc r="G165">
      <f>G166</f>
    </nc>
  </rcc>
  <rcc rId="3232" sId="1">
    <oc r="G164">
      <f>G166</f>
    </oc>
    <nc r="G164">
      <f>G165</f>
    </nc>
  </rcc>
  <rcc rId="3233" sId="1" numFmtId="4">
    <nc r="H165">
      <f>H166</f>
    </nc>
  </rcc>
  <rcc rId="3234" sId="1">
    <oc r="H164">
      <f>H166</f>
    </oc>
    <nc r="H164">
      <f>H165</f>
    </nc>
  </rcc>
</revisions>
</file>

<file path=xl/revisions/revisionLog1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35" sId="1" odxf="1" dxf="1">
    <nc r="A165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cc rId="3236" sId="1" odxf="1" dxf="1">
    <nc r="A168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</revisions>
</file>

<file path=xl/revisions/revisionLog176.xml><?xml version="1.0" encoding="utf-8"?>
<revisions xmlns="http://schemas.openxmlformats.org/spreadsheetml/2006/main" xmlns:r="http://schemas.openxmlformats.org/officeDocument/2006/relationships">
  <rcc rId="5142" sId="1">
    <oc r="H3" t="inlineStr">
      <is>
        <t>от "14" июня 2024    № 331</t>
      </is>
    </oc>
    <nc r="H3" t="inlineStr">
      <is>
        <t>от "___" ______ 2024    № ____</t>
      </is>
    </nc>
  </rcc>
</revisions>
</file>

<file path=xl/revisions/revisionLog17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39" sId="1">
    <oc r="H3" t="inlineStr">
      <is>
        <t>от     марта2023  № ____</t>
      </is>
    </oc>
    <nc r="H3" t="inlineStr">
      <is>
        <t>от 17  марта 2023  № 245</t>
      </is>
    </nc>
  </rcc>
  <rcv guid="{E50FE2FB-E2CD-42FB-A643-54AB564D1B47}" action="delete"/>
  <rdn rId="0" localSheetId="1" customView="1" name="Z_E50FE2FB_E2CD_42FB_A643_54AB564D1B47_.wvu.PrintArea" hidden="1" oldHidden="1">
    <formula>Ведом.структура!$A$1:$H$515</formula>
    <oldFormula>Ведом.структура!$A$5:$H$515</oldFormula>
  </rdn>
  <rdn rId="0" localSheetId="1" customView="1" name="Z_E50FE2FB_E2CD_42FB_A643_54AB564D1B47_.wvu.FilterData" hidden="1" oldHidden="1">
    <formula>Ведом.структура!$A$21:$M$518</formula>
    <oldFormula>Ведом.структура!$A$21:$M$518</oldFormula>
  </rdn>
  <rcv guid="{E50FE2FB-E2CD-42FB-A643-54AB564D1B47}" action="add"/>
</revisions>
</file>

<file path=xl/revisions/revisionLog177.xml><?xml version="1.0" encoding="utf-8"?>
<revisions xmlns="http://schemas.openxmlformats.org/spreadsheetml/2006/main" xmlns:r="http://schemas.openxmlformats.org/officeDocument/2006/relationships">
  <rcc rId="3044" sId="1">
    <oc r="H3" t="inlineStr">
      <is>
        <t>от ___ января 2023  № ___</t>
      </is>
    </oc>
    <nc r="H3" t="inlineStr">
      <is>
        <t>от 23 января 2023  № 236</t>
      </is>
    </nc>
  </rcc>
</revisions>
</file>

<file path=xl/revisions/revisionLog17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42" sId="1" numFmtId="4">
    <oc r="G322">
      <v>5719.6</v>
    </oc>
    <nc r="G322">
      <v>5718.62</v>
    </nc>
  </rcc>
  <rcc rId="3243" sId="1" numFmtId="4">
    <oc r="G329">
      <v>10649.7</v>
    </oc>
    <nc r="G329">
      <v>12076.7</v>
    </nc>
  </rcc>
  <rcc rId="3244" sId="1" numFmtId="4">
    <oc r="H329">
      <v>10528.7</v>
    </oc>
    <nc r="H329">
      <v>12076.7</v>
    </nc>
  </rcc>
  <rcc rId="3245" sId="1" numFmtId="4">
    <oc r="H132">
      <v>134445.41099999999</v>
    </oc>
    <nc r="H132">
      <v>141763.05900000001</v>
    </nc>
  </rcc>
  <rcc rId="3246" sId="1" numFmtId="4">
    <oc r="G142">
      <v>430</v>
    </oc>
    <nc r="G142">
      <v>400</v>
    </nc>
  </rcc>
  <rcc rId="3247" sId="1" numFmtId="4">
    <oc r="H142">
      <v>430</v>
    </oc>
    <nc r="H142">
      <v>400</v>
    </nc>
  </rcc>
  <rcc rId="3248" sId="1" numFmtId="4">
    <oc r="G108">
      <v>99.983099999999993</v>
    </oc>
    <nc r="G108">
      <f>99.9831+30</f>
    </nc>
  </rcc>
  <rcc rId="3249" sId="1" numFmtId="4">
    <oc r="H108">
      <v>100</v>
    </oc>
    <nc r="H108">
      <v>130</v>
    </nc>
  </rcc>
  <rcc rId="3250" sId="1" numFmtId="4">
    <oc r="G217">
      <v>20596.84</v>
    </oc>
    <nc r="G217">
      <v>20568.672999999999</v>
    </nc>
  </rcc>
  <rcc rId="3251" sId="1" numFmtId="4">
    <oc r="H217">
      <v>10171.839</v>
    </oc>
    <nc r="H217">
      <v>10143.672</v>
    </nc>
  </rcc>
  <rcc rId="3252" sId="1" numFmtId="4">
    <oc r="G225">
      <f>427.2+8.7</f>
    </oc>
    <nc r="G225">
      <v>8.6999999999999993</v>
    </nc>
  </rcc>
  <rcc rId="3253" sId="1" numFmtId="4">
    <oc r="H225">
      <f>402.1+8.2</f>
    </oc>
    <nc r="H225">
      <v>8.1999999999999993</v>
    </nc>
  </rcc>
  <rcc rId="3254" sId="1">
    <oc r="F227" t="inlineStr">
      <is>
        <t>611</t>
      </is>
    </oc>
    <nc r="F227" t="inlineStr">
      <is>
        <t>612</t>
      </is>
    </nc>
  </rcc>
  <rrc rId="3255" sId="1" ref="A226:XFD227" action="insertRow"/>
  <rfmt sheetId="1" sqref="A226" start="0" length="0">
    <dxf>
      <font>
        <i/>
        <color indexed="8"/>
        <name val="Times New Roman"/>
        <family val="1"/>
      </font>
    </dxf>
  </rfmt>
  <rcc rId="3256" sId="1" odxf="1" dxf="1">
    <nc r="B226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257" sId="1" odxf="1" dxf="1">
    <nc r="C226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258" sId="1" odxf="1" dxf="1">
    <nc r="D226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26" start="0" length="0">
    <dxf>
      <font>
        <i/>
        <name val="Times New Roman"/>
        <family val="1"/>
      </font>
    </dxf>
  </rfmt>
  <rfmt sheetId="1" sqref="F226" start="0" length="0">
    <dxf>
      <font>
        <i/>
        <name val="Times New Roman"/>
        <family val="1"/>
      </font>
    </dxf>
  </rfmt>
  <rcc rId="3259" sId="1" odxf="1" dxf="1">
    <nc r="G226">
      <f>G227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3260" sId="1" odxf="1" dxf="1">
    <nc r="H226">
      <f>H227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3261" sId="1">
    <nc r="B227" t="inlineStr">
      <is>
        <t>969</t>
      </is>
    </nc>
  </rcc>
  <rcc rId="3262" sId="1">
    <nc r="C227" t="inlineStr">
      <is>
        <t>07</t>
      </is>
    </nc>
  </rcc>
  <rcc rId="3263" sId="1">
    <nc r="D227" t="inlineStr">
      <is>
        <t>02</t>
      </is>
    </nc>
  </rcc>
  <rcc rId="3264" sId="1">
    <nc r="F227" t="inlineStr">
      <is>
        <t>612</t>
      </is>
    </nc>
  </rcc>
  <rcc rId="3265" sId="1" numFmtId="4">
    <nc r="G227">
      <v>1408.367</v>
    </nc>
  </rcc>
  <rcc rId="3266" sId="1" numFmtId="4">
    <nc r="H227">
      <v>1408.367</v>
    </nc>
  </rcc>
  <rcc rId="3267" sId="1">
    <nc r="A226" t="inlineStr">
      <is>
    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    </is>
    </nc>
  </rcc>
  <rcc rId="3268" sId="1">
    <nc r="A227" t="inlineStr">
      <is>
        <t>Субсидии бюджетным учреждениям на иные цели</t>
      </is>
    </nc>
  </rcc>
  <rcc rId="3269" sId="1">
    <nc r="E226" t="inlineStr">
      <is>
        <t>10201 S2Р40</t>
      </is>
    </nc>
  </rcc>
  <rcc rId="3270" sId="1">
    <nc r="E227" t="inlineStr">
      <is>
        <t>10201 S2Р40</t>
      </is>
    </nc>
  </rcc>
  <rcc rId="3271" sId="1">
    <oc r="G209">
      <f>G212+G214+G216+G220+G222+G218+G224+G210+G228</f>
    </oc>
    <nc r="G209">
      <f>G212+G214+G216+G220+G222+G218+G224+G210+G228+G226</f>
    </nc>
  </rcc>
  <rcc rId="3272" sId="1">
    <oc r="H209">
      <f>H212+H214+H216+H220+H222+H218+H224+H210+H228</f>
    </oc>
    <nc r="H209">
      <f>H212+H214+H216+H220+H222+H218+H224+H210+H228+H226</f>
    </nc>
  </rcc>
  <rcc rId="3273" sId="1" numFmtId="4">
    <oc r="G365">
      <v>53933.37</v>
    </oc>
    <nc r="G365">
      <v>269.67</v>
    </nc>
  </rcc>
  <rcc rId="3274" sId="1" numFmtId="4">
    <oc r="G372">
      <v>170665.52</v>
    </oc>
    <nc r="G372">
      <v>119645.11184</v>
    </nc>
  </rcc>
  <rcc rId="3275" sId="1" numFmtId="34">
    <oc r="G519">
      <v>1991648.3567900001</v>
    </oc>
    <nc r="G519">
      <v>1985838.65863</v>
    </nc>
  </rcc>
  <rcc rId="3276" sId="1" numFmtId="34">
    <oc r="H519">
      <v>1340506.5414199999</v>
    </oc>
    <nc r="H519">
      <v>1360793.0214200001</v>
    </nc>
  </rcc>
</revisions>
</file>

<file path=xl/revisions/revisionLog1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77" sId="1" numFmtId="4">
    <oc r="H45">
      <v>13845.8</v>
    </oc>
    <nc r="H45">
      <v>8225.5</v>
    </nc>
  </rcc>
  <rcc rId="3278" sId="1" numFmtId="4">
    <oc r="H46">
      <v>4181.3999999999996</v>
    </oc>
    <nc r="H46">
      <v>2484.0520000000001</v>
    </nc>
  </rcc>
</revisions>
</file>

<file path=xl/revisions/revisionLog1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79" sId="1" numFmtId="4">
    <oc r="G358">
      <f>196456.4+4009.7</f>
    </oc>
    <nc r="G358">
      <v>288059.21999999997</v>
    </nc>
  </rcc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33" sId="1" ref="A509:XFD512" action="insertRow"/>
  <rcc rId="734" sId="1" odxf="1" dxf="1">
    <nc r="A509" t="inlineStr">
      <is>
        <t>Подпрограмма «Комплексные меры противодействия злоупотреблению наркотикам и их незаконному обороту в Селенгинском районе»</t>
      </is>
    </nc>
    <odxf>
      <font>
        <b val="0"/>
        <i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i/>
        <color indexed="8"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ndxf>
  </rcc>
  <rcc rId="735" sId="1" odxf="1" dxf="1" numFmtId="30">
    <nc r="B509">
      <v>968</v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36" sId="1" odxf="1" dxf="1">
    <nc r="C509" t="inlineStr">
      <is>
        <t>04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37" sId="1" odxf="1" dxf="1">
    <nc r="D509" t="inlineStr">
      <is>
        <t>12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38" sId="1" odxf="1" dxf="1">
    <nc r="E509" t="inlineStr">
      <is>
        <t>07200 00000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F509" start="0" length="0">
    <dxf>
      <font>
        <b/>
        <i/>
        <name val="Times New Roman"/>
        <family val="1"/>
      </font>
    </dxf>
  </rfmt>
  <rcc rId="739" sId="1" odxf="1" dxf="1">
    <nc r="G509">
      <f>G510</f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40" sId="1" odxf="1" dxf="1">
    <nc r="H509">
      <f>H510</f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41" sId="1" odxf="1" dxf="1">
    <nc r="A510" t="inlineStr">
      <is>
        <t>Основное мероприятие "Уничтожение очагов произрастания дикорастущих наркотикосодержащих растений"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742" sId="1" odxf="1" dxf="1" numFmtId="30">
    <nc r="B510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3" sId="1" odxf="1" dxf="1">
    <nc r="C510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4" sId="1" odxf="1" dxf="1">
    <nc r="D510" t="inlineStr">
      <is>
        <t>12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5" sId="1" odxf="1" dxf="1">
    <nc r="E510" t="inlineStr">
      <is>
        <t>07201 00000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510" start="0" length="0">
    <dxf>
      <font>
        <i/>
        <name val="Times New Roman"/>
        <family val="1"/>
      </font>
    </dxf>
  </rfmt>
  <rcc rId="746" sId="1" odxf="1" dxf="1">
    <nc r="G510">
      <f>G511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7" sId="1" odxf="1" dxf="1">
    <nc r="H510">
      <f>H511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8" sId="1" odxf="1" dxf="1">
    <nc r="A511" t="inlineStr">
      <is>
        <t>Комплексные меры противодействия злоупотреблением наркотиками и их незаконному обороту</t>
      </is>
    </nc>
    <odxf>
      <fill>
        <patternFill patternType="solid"/>
      </fill>
    </odxf>
    <ndxf>
      <fill>
        <patternFill patternType="none"/>
      </fill>
    </ndxf>
  </rcc>
  <rcc rId="749" sId="1" numFmtId="30">
    <nc r="B511">
      <v>968</v>
    </nc>
  </rcc>
  <rcc rId="750" sId="1" odxf="1" dxf="1">
    <nc r="C511" t="inlineStr">
      <is>
        <t>04</t>
      </is>
    </nc>
    <odxf/>
    <ndxf/>
  </rcc>
  <rcc rId="751" sId="1" odxf="1" dxf="1">
    <nc r="D511" t="inlineStr">
      <is>
        <t>12</t>
      </is>
    </nc>
    <odxf/>
    <ndxf/>
  </rcc>
  <rcc rId="752" sId="1" odxf="1" dxf="1">
    <nc r="E511" t="inlineStr">
      <is>
        <t>07201 S2570</t>
      </is>
    </nc>
    <odxf/>
    <ndxf/>
  </rcc>
  <rfmt sheetId="1" sqref="F511" start="0" length="0">
    <dxf/>
  </rfmt>
  <rcc rId="753" sId="1">
    <nc r="G511">
      <f>G512</f>
    </nc>
  </rcc>
  <rcc rId="754" sId="1">
    <nc r="H511">
      <f>H512</f>
    </nc>
  </rcc>
  <rcc rId="755" sId="1" odxf="1" dxf="1">
    <nc r="A512" t="inlineStr">
      <is>
        <t>Прочие закупки товаров, работ и услуг для государственных (муниципальных) нужд</t>
      </is>
    </nc>
    <odxf>
      <fill>
        <patternFill patternType="solid"/>
      </fill>
    </odxf>
    <ndxf>
      <fill>
        <patternFill patternType="none"/>
      </fill>
    </ndxf>
  </rcc>
  <rcc rId="756" sId="1" numFmtId="30">
    <nc r="B512">
      <v>968</v>
    </nc>
  </rcc>
  <rcc rId="757" sId="1" odxf="1" dxf="1">
    <nc r="C512" t="inlineStr">
      <is>
        <t>04</t>
      </is>
    </nc>
    <odxf/>
    <ndxf/>
  </rcc>
  <rcc rId="758" sId="1" odxf="1" dxf="1">
    <nc r="D512" t="inlineStr">
      <is>
        <t>12</t>
      </is>
    </nc>
    <odxf/>
    <ndxf/>
  </rcc>
  <rcc rId="759" sId="1" odxf="1" dxf="1">
    <nc r="E512" t="inlineStr">
      <is>
        <t>07201 S2570</t>
      </is>
    </nc>
    <odxf/>
    <ndxf/>
  </rcc>
  <rcc rId="760" sId="1" odxf="1" dxf="1">
    <nc r="F512" t="inlineStr">
      <is>
        <t>244</t>
      </is>
    </nc>
    <odxf/>
    <ndxf/>
  </rcc>
  <rcc rId="761" sId="1" numFmtId="4">
    <nc r="G512">
      <v>430</v>
    </nc>
  </rcc>
  <rcc rId="762" sId="1" numFmtId="4">
    <nc r="H512">
      <v>430</v>
    </nc>
  </rcc>
  <rcc rId="763" sId="1">
    <oc r="A137" t="inlineStr">
      <is>
        <t>Подпрограмма «Комплексные меры противодействия злоупотреблению наркотикам и их незаконному обороту в Селенгинском районе»</t>
      </is>
    </oc>
    <nc r="A137"/>
  </rcc>
  <rcc rId="764" sId="1" numFmtId="30">
    <oc r="B137">
      <v>968</v>
    </oc>
    <nc r="B137"/>
  </rcc>
  <rcc rId="765" sId="1">
    <oc r="C137" t="inlineStr">
      <is>
        <t>04</t>
      </is>
    </oc>
    <nc r="C137"/>
  </rcc>
  <rcc rId="766" sId="1">
    <oc r="D137" t="inlineStr">
      <is>
        <t>12</t>
      </is>
    </oc>
    <nc r="D137"/>
  </rcc>
  <rcc rId="767" sId="1">
    <oc r="E137" t="inlineStr">
      <is>
        <t>07200 00000</t>
      </is>
    </oc>
    <nc r="E137"/>
  </rcc>
  <rcc rId="768" sId="1">
    <oc r="G137">
      <f>G138</f>
    </oc>
    <nc r="G137"/>
  </rcc>
  <rcc rId="769" sId="1">
    <oc r="H137">
      <f>H138</f>
    </oc>
    <nc r="H137"/>
  </rcc>
  <rcc rId="770" sId="1">
    <oc r="A138" t="inlineStr">
      <is>
        <t>Основное мероприятие "Уничтожение очагов произрастания дикорастущих наркотикосодержащих растений"</t>
      </is>
    </oc>
    <nc r="A138"/>
  </rcc>
  <rcc rId="771" sId="1" numFmtId="30">
    <oc r="B138">
      <v>968</v>
    </oc>
    <nc r="B138"/>
  </rcc>
  <rcc rId="772" sId="1">
    <oc r="C138" t="inlineStr">
      <is>
        <t>04</t>
      </is>
    </oc>
    <nc r="C138"/>
  </rcc>
  <rcc rId="773" sId="1">
    <oc r="D138" t="inlineStr">
      <is>
        <t>12</t>
      </is>
    </oc>
    <nc r="D138"/>
  </rcc>
  <rcc rId="774" sId="1">
    <oc r="E138" t="inlineStr">
      <is>
        <t>07201 00000</t>
      </is>
    </oc>
    <nc r="E138"/>
  </rcc>
  <rcc rId="775" sId="1">
    <oc r="G138">
      <f>G139</f>
    </oc>
    <nc r="G138"/>
  </rcc>
  <rcc rId="776" sId="1">
    <oc r="H138">
      <f>H139</f>
    </oc>
    <nc r="H138"/>
  </rcc>
  <rcc rId="777" sId="1">
    <oc r="A139" t="inlineStr">
      <is>
        <t>Комплексные меры противодействия злоупотреблением наркотиками и их незаконному обороту</t>
      </is>
    </oc>
    <nc r="A139"/>
  </rcc>
  <rcc rId="778" sId="1" numFmtId="30">
    <oc r="B139">
      <v>968</v>
    </oc>
    <nc r="B139"/>
  </rcc>
  <rcc rId="779" sId="1">
    <oc r="C139" t="inlineStr">
      <is>
        <t>04</t>
      </is>
    </oc>
    <nc r="C139"/>
  </rcc>
  <rcc rId="780" sId="1">
    <oc r="D139" t="inlineStr">
      <is>
        <t>12</t>
      </is>
    </oc>
    <nc r="D139"/>
  </rcc>
  <rcc rId="781" sId="1">
    <oc r="E139" t="inlineStr">
      <is>
        <t>07201 S2570</t>
      </is>
    </oc>
    <nc r="E139"/>
  </rcc>
  <rcc rId="782" sId="1">
    <oc r="G139">
      <f>G140</f>
    </oc>
    <nc r="G139"/>
  </rcc>
  <rcc rId="783" sId="1">
    <oc r="H139">
      <f>H140</f>
    </oc>
    <nc r="H139"/>
  </rcc>
  <rcc rId="784" sId="1">
    <oc r="A140" t="inlineStr">
      <is>
        <t>Прочие закупки товаров, работ и услуг для государственных (муниципальных) нужд</t>
      </is>
    </oc>
    <nc r="A140"/>
  </rcc>
  <rcc rId="785" sId="1" numFmtId="30">
    <oc r="B140">
      <v>968</v>
    </oc>
    <nc r="B140"/>
  </rcc>
  <rcc rId="786" sId="1">
    <oc r="C140" t="inlineStr">
      <is>
        <t>04</t>
      </is>
    </oc>
    <nc r="C140"/>
  </rcc>
  <rcc rId="787" sId="1">
    <oc r="D140" t="inlineStr">
      <is>
        <t>12</t>
      </is>
    </oc>
    <nc r="D140"/>
  </rcc>
  <rcc rId="788" sId="1">
    <oc r="E140" t="inlineStr">
      <is>
        <t>07201 S2570</t>
      </is>
    </oc>
    <nc r="E140"/>
  </rcc>
  <rcc rId="789" sId="1">
    <oc r="F140" t="inlineStr">
      <is>
        <t>244</t>
      </is>
    </oc>
    <nc r="F140"/>
  </rcc>
  <rcc rId="790" sId="1" numFmtId="4">
    <oc r="G140">
      <v>430</v>
    </oc>
    <nc r="G140"/>
  </rcc>
  <rcc rId="791" sId="1" numFmtId="4">
    <oc r="H140">
      <v>430</v>
    </oc>
    <nc r="H140"/>
  </rcc>
  <rrc rId="792" sId="1" ref="A137:XFD137" action="deleteRow">
    <undo index="65535" exp="ref" v="1" dr="H137" r="H132" sId="1"/>
    <undo index="65535" exp="ref" v="1" dr="G137" r="G132" sId="1"/>
    <undo index="65535" exp="area" ref3D="1" dr="$A$483:$XFD$486" dn="Z_E9E577B3_C457_4984_949A_B5AD6CE2E229_.wvu.Rows" sId="1"/>
    <undo index="65535" exp="area" ref3D="1" dr="$A$468:$XFD$471" dn="Z_E9E577B3_C457_4984_949A_B5AD6CE2E229_.wvu.Rows" sId="1"/>
    <undo index="65535" exp="area" ref3D="1" dr="$A$456:$XFD$459" dn="Z_E9E577B3_C457_4984_949A_B5AD6CE2E229_.wvu.Rows" sId="1"/>
    <undo index="65535" exp="area" ref3D="1" dr="$A$439:$XFD$440" dn="Z_E9E577B3_C457_4984_949A_B5AD6CE2E229_.wvu.Rows" sId="1"/>
    <undo index="65535" exp="area" ref3D="1" dr="$A$413:$XFD$418" dn="Z_E9E577B3_C457_4984_949A_B5AD6CE2E229_.wvu.Rows" sId="1"/>
    <undo index="65535" exp="area" ref3D="1" dr="$A$407:$XFD$409" dn="Z_E9E577B3_C457_4984_949A_B5AD6CE2E229_.wvu.Rows" sId="1"/>
    <undo index="65535" exp="area" ref3D="1" dr="$A$402:$XFD$405" dn="Z_E9E577B3_C457_4984_949A_B5AD6CE2E229_.wvu.Rows" sId="1"/>
    <undo index="65535" exp="area" ref3D="1" dr="$A$400:$XFD$400" dn="Z_E9E577B3_C457_4984_949A_B5AD6CE2E229_.wvu.Rows" sId="1"/>
    <undo index="65535" exp="area" ref3D="1" dr="$A$391:$XFD$394" dn="Z_E9E577B3_C457_4984_949A_B5AD6CE2E229_.wvu.Rows" sId="1"/>
    <undo index="65535" exp="area" ref3D="1" dr="$A$377:$XFD$384" dn="Z_E9E577B3_C457_4984_949A_B5AD6CE2E229_.wvu.Rows" sId="1"/>
    <undo index="65535" exp="area" ref3D="1" dr="$A$286:$XFD$290" dn="Z_E9E577B3_C457_4984_949A_B5AD6CE2E229_.wvu.Rows" sId="1"/>
    <undo index="65535" exp="area" ref3D="1" dr="$A$284:$XFD$284" dn="Z_E9E577B3_C457_4984_949A_B5AD6CE2E229_.wvu.Rows" sId="1"/>
    <undo index="65535" exp="area" ref3D="1" dr="$A$263:$XFD$263" dn="Z_E9E577B3_C457_4984_949A_B5AD6CE2E229_.wvu.Rows" sId="1"/>
    <undo index="65535" exp="area" ref3D="1" dr="$A$245:$XFD$247" dn="Z_E9E577B3_C457_4984_949A_B5AD6CE2E229_.wvu.Rows" sId="1"/>
    <undo index="65535" exp="area" ref3D="1" dr="$A$231:$XFD$234" dn="Z_E9E577B3_C457_4984_949A_B5AD6CE2E229_.wvu.Rows" sId="1"/>
    <undo index="65535" exp="area" ref3D="1" dr="$A$227:$XFD$228" dn="Z_E9E577B3_C457_4984_949A_B5AD6CE2E229_.wvu.Rows" sId="1"/>
    <undo index="65535" exp="area" ref3D="1" dr="$A$223:$XFD$225" dn="Z_E9E577B3_C457_4984_949A_B5AD6CE2E229_.wvu.Rows" sId="1"/>
    <undo index="1" exp="area" ref3D="1" dr="$A$217:$XFD$220" dn="Z_E9E577B3_C457_4984_949A_B5AD6CE2E229_.wvu.Rows" sId="1"/>
    <rfmt sheetId="1" xfDxf="1" sqref="A137:XFD137" start="0" length="0">
      <dxf>
        <font>
          <name val="Times New Roman CYR"/>
          <family val="1"/>
        </font>
        <alignment wrapText="1"/>
      </dxf>
    </rfmt>
    <rfmt sheetId="1" sqref="A137" start="0" length="0">
      <dxf>
        <font>
          <b/>
          <i/>
          <name val="Times New Roman"/>
          <family val="1"/>
        </font>
      </dxf>
    </rfmt>
    <rfmt sheetId="1" sqref="B137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7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7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7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7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7" start="0" length="0">
      <dxf>
        <font>
          <b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7" start="0" length="0">
      <dxf>
        <font>
          <b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93" sId="1" ref="A137:XFD137" action="deleteRow">
    <undo index="65535" exp="area" ref3D="1" dr="$A$482:$XFD$485" dn="Z_E9E577B3_C457_4984_949A_B5AD6CE2E229_.wvu.Rows" sId="1"/>
    <undo index="65535" exp="area" ref3D="1" dr="$A$467:$XFD$470" dn="Z_E9E577B3_C457_4984_949A_B5AD6CE2E229_.wvu.Rows" sId="1"/>
    <undo index="65535" exp="area" ref3D="1" dr="$A$455:$XFD$458" dn="Z_E9E577B3_C457_4984_949A_B5AD6CE2E229_.wvu.Rows" sId="1"/>
    <undo index="65535" exp="area" ref3D="1" dr="$A$438:$XFD$439" dn="Z_E9E577B3_C457_4984_949A_B5AD6CE2E229_.wvu.Rows" sId="1"/>
    <undo index="65535" exp="area" ref3D="1" dr="$A$412:$XFD$417" dn="Z_E9E577B3_C457_4984_949A_B5AD6CE2E229_.wvu.Rows" sId="1"/>
    <undo index="65535" exp="area" ref3D="1" dr="$A$406:$XFD$408" dn="Z_E9E577B3_C457_4984_949A_B5AD6CE2E229_.wvu.Rows" sId="1"/>
    <undo index="65535" exp="area" ref3D="1" dr="$A$401:$XFD$404" dn="Z_E9E577B3_C457_4984_949A_B5AD6CE2E229_.wvu.Rows" sId="1"/>
    <undo index="65535" exp="area" ref3D="1" dr="$A$399:$XFD$399" dn="Z_E9E577B3_C457_4984_949A_B5AD6CE2E229_.wvu.Rows" sId="1"/>
    <undo index="65535" exp="area" ref3D="1" dr="$A$390:$XFD$393" dn="Z_E9E577B3_C457_4984_949A_B5AD6CE2E229_.wvu.Rows" sId="1"/>
    <undo index="65535" exp="area" ref3D="1" dr="$A$376:$XFD$383" dn="Z_E9E577B3_C457_4984_949A_B5AD6CE2E229_.wvu.Rows" sId="1"/>
    <undo index="65535" exp="area" ref3D="1" dr="$A$285:$XFD$289" dn="Z_E9E577B3_C457_4984_949A_B5AD6CE2E229_.wvu.Rows" sId="1"/>
    <undo index="65535" exp="area" ref3D="1" dr="$A$283:$XFD$283" dn="Z_E9E577B3_C457_4984_949A_B5AD6CE2E229_.wvu.Rows" sId="1"/>
    <undo index="65535" exp="area" ref3D="1" dr="$A$262:$XFD$262" dn="Z_E9E577B3_C457_4984_949A_B5AD6CE2E229_.wvu.Rows" sId="1"/>
    <undo index="65535" exp="area" ref3D="1" dr="$A$244:$XFD$246" dn="Z_E9E577B3_C457_4984_949A_B5AD6CE2E229_.wvu.Rows" sId="1"/>
    <undo index="65535" exp="area" ref3D="1" dr="$A$230:$XFD$233" dn="Z_E9E577B3_C457_4984_949A_B5AD6CE2E229_.wvu.Rows" sId="1"/>
    <undo index="65535" exp="area" ref3D="1" dr="$A$226:$XFD$227" dn="Z_E9E577B3_C457_4984_949A_B5AD6CE2E229_.wvu.Rows" sId="1"/>
    <undo index="65535" exp="area" ref3D="1" dr="$A$222:$XFD$224" dn="Z_E9E577B3_C457_4984_949A_B5AD6CE2E229_.wvu.Rows" sId="1"/>
    <undo index="1" exp="area" ref3D="1" dr="$A$216:$XFD$219" dn="Z_E9E577B3_C457_4984_949A_B5AD6CE2E229_.wvu.Rows" sId="1"/>
    <rfmt sheetId="1" xfDxf="1" sqref="A137:XFD137" start="0" length="0">
      <dxf>
        <font>
          <name val="Times New Roman CYR"/>
          <family val="1"/>
        </font>
        <alignment wrapText="1"/>
      </dxf>
    </rfmt>
    <rfmt sheetId="1" sqref="A137" start="0" length="0">
      <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7" start="0" length="0">
      <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7" start="0" length="0">
      <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94" sId="1" ref="A137:XFD137" action="deleteRow">
    <undo index="65535" exp="area" ref3D="1" dr="$A$481:$XFD$484" dn="Z_E9E577B3_C457_4984_949A_B5AD6CE2E229_.wvu.Rows" sId="1"/>
    <undo index="65535" exp="area" ref3D="1" dr="$A$466:$XFD$469" dn="Z_E9E577B3_C457_4984_949A_B5AD6CE2E229_.wvu.Rows" sId="1"/>
    <undo index="65535" exp="area" ref3D="1" dr="$A$454:$XFD$457" dn="Z_E9E577B3_C457_4984_949A_B5AD6CE2E229_.wvu.Rows" sId="1"/>
    <undo index="65535" exp="area" ref3D="1" dr="$A$437:$XFD$438" dn="Z_E9E577B3_C457_4984_949A_B5AD6CE2E229_.wvu.Rows" sId="1"/>
    <undo index="65535" exp="area" ref3D="1" dr="$A$411:$XFD$416" dn="Z_E9E577B3_C457_4984_949A_B5AD6CE2E229_.wvu.Rows" sId="1"/>
    <undo index="65535" exp="area" ref3D="1" dr="$A$405:$XFD$407" dn="Z_E9E577B3_C457_4984_949A_B5AD6CE2E229_.wvu.Rows" sId="1"/>
    <undo index="65535" exp="area" ref3D="1" dr="$A$400:$XFD$403" dn="Z_E9E577B3_C457_4984_949A_B5AD6CE2E229_.wvu.Rows" sId="1"/>
    <undo index="65535" exp="area" ref3D="1" dr="$A$398:$XFD$398" dn="Z_E9E577B3_C457_4984_949A_B5AD6CE2E229_.wvu.Rows" sId="1"/>
    <undo index="65535" exp="area" ref3D="1" dr="$A$389:$XFD$392" dn="Z_E9E577B3_C457_4984_949A_B5AD6CE2E229_.wvu.Rows" sId="1"/>
    <undo index="65535" exp="area" ref3D="1" dr="$A$375:$XFD$382" dn="Z_E9E577B3_C457_4984_949A_B5AD6CE2E229_.wvu.Rows" sId="1"/>
    <undo index="65535" exp="area" ref3D="1" dr="$A$284:$XFD$288" dn="Z_E9E577B3_C457_4984_949A_B5AD6CE2E229_.wvu.Rows" sId="1"/>
    <undo index="65535" exp="area" ref3D="1" dr="$A$282:$XFD$282" dn="Z_E9E577B3_C457_4984_949A_B5AD6CE2E229_.wvu.Rows" sId="1"/>
    <undo index="65535" exp="area" ref3D="1" dr="$A$261:$XFD$261" dn="Z_E9E577B3_C457_4984_949A_B5AD6CE2E229_.wvu.Rows" sId="1"/>
    <undo index="65535" exp="area" ref3D="1" dr="$A$243:$XFD$245" dn="Z_E9E577B3_C457_4984_949A_B5AD6CE2E229_.wvu.Rows" sId="1"/>
    <undo index="65535" exp="area" ref3D="1" dr="$A$229:$XFD$232" dn="Z_E9E577B3_C457_4984_949A_B5AD6CE2E229_.wvu.Rows" sId="1"/>
    <undo index="65535" exp="area" ref3D="1" dr="$A$225:$XFD$226" dn="Z_E9E577B3_C457_4984_949A_B5AD6CE2E229_.wvu.Rows" sId="1"/>
    <undo index="65535" exp="area" ref3D="1" dr="$A$221:$XFD$223" dn="Z_E9E577B3_C457_4984_949A_B5AD6CE2E229_.wvu.Rows" sId="1"/>
    <undo index="1" exp="area" ref3D="1" dr="$A$215:$XFD$218" dn="Z_E9E577B3_C457_4984_949A_B5AD6CE2E229_.wvu.Rows" sId="1"/>
    <rfmt sheetId="1" xfDxf="1" sqref="A137:XFD137" start="0" length="0">
      <dxf>
        <font>
          <name val="Times New Roman CYR"/>
          <family val="1"/>
        </font>
        <alignment wrapText="1"/>
      </dxf>
    </rfmt>
    <rfmt sheetId="1" sqref="A137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95" sId="1" ref="A137:XFD137" action="deleteRow">
    <undo index="65535" exp="area" ref3D="1" dr="$A$480:$XFD$483" dn="Z_E9E577B3_C457_4984_949A_B5AD6CE2E229_.wvu.Rows" sId="1"/>
    <undo index="65535" exp="area" ref3D="1" dr="$A$465:$XFD$468" dn="Z_E9E577B3_C457_4984_949A_B5AD6CE2E229_.wvu.Rows" sId="1"/>
    <undo index="65535" exp="area" ref3D="1" dr="$A$453:$XFD$456" dn="Z_E9E577B3_C457_4984_949A_B5AD6CE2E229_.wvu.Rows" sId="1"/>
    <undo index="65535" exp="area" ref3D="1" dr="$A$436:$XFD$437" dn="Z_E9E577B3_C457_4984_949A_B5AD6CE2E229_.wvu.Rows" sId="1"/>
    <undo index="65535" exp="area" ref3D="1" dr="$A$410:$XFD$415" dn="Z_E9E577B3_C457_4984_949A_B5AD6CE2E229_.wvu.Rows" sId="1"/>
    <undo index="65535" exp="area" ref3D="1" dr="$A$404:$XFD$406" dn="Z_E9E577B3_C457_4984_949A_B5AD6CE2E229_.wvu.Rows" sId="1"/>
    <undo index="65535" exp="area" ref3D="1" dr="$A$399:$XFD$402" dn="Z_E9E577B3_C457_4984_949A_B5AD6CE2E229_.wvu.Rows" sId="1"/>
    <undo index="65535" exp="area" ref3D="1" dr="$A$397:$XFD$397" dn="Z_E9E577B3_C457_4984_949A_B5AD6CE2E229_.wvu.Rows" sId="1"/>
    <undo index="65535" exp="area" ref3D="1" dr="$A$388:$XFD$391" dn="Z_E9E577B3_C457_4984_949A_B5AD6CE2E229_.wvu.Rows" sId="1"/>
    <undo index="65535" exp="area" ref3D="1" dr="$A$374:$XFD$381" dn="Z_E9E577B3_C457_4984_949A_B5AD6CE2E229_.wvu.Rows" sId="1"/>
    <undo index="65535" exp="area" ref3D="1" dr="$A$283:$XFD$287" dn="Z_E9E577B3_C457_4984_949A_B5AD6CE2E229_.wvu.Rows" sId="1"/>
    <undo index="65535" exp="area" ref3D="1" dr="$A$281:$XFD$281" dn="Z_E9E577B3_C457_4984_949A_B5AD6CE2E229_.wvu.Rows" sId="1"/>
    <undo index="65535" exp="area" ref3D="1" dr="$A$260:$XFD$260" dn="Z_E9E577B3_C457_4984_949A_B5AD6CE2E229_.wvu.Rows" sId="1"/>
    <undo index="65535" exp="area" ref3D="1" dr="$A$242:$XFD$244" dn="Z_E9E577B3_C457_4984_949A_B5AD6CE2E229_.wvu.Rows" sId="1"/>
    <undo index="65535" exp="area" ref3D="1" dr="$A$228:$XFD$231" dn="Z_E9E577B3_C457_4984_949A_B5AD6CE2E229_.wvu.Rows" sId="1"/>
    <undo index="65535" exp="area" ref3D="1" dr="$A$224:$XFD$225" dn="Z_E9E577B3_C457_4984_949A_B5AD6CE2E229_.wvu.Rows" sId="1"/>
    <undo index="65535" exp="area" ref3D="1" dr="$A$220:$XFD$222" dn="Z_E9E577B3_C457_4984_949A_B5AD6CE2E229_.wvu.Rows" sId="1"/>
    <undo index="1" exp="area" ref3D="1" dr="$A$214:$XFD$217" dn="Z_E9E577B3_C457_4984_949A_B5AD6CE2E229_.wvu.Rows" sId="1"/>
    <rfmt sheetId="1" xfDxf="1" sqref="A137:XFD137" start="0" length="0">
      <dxf>
        <font>
          <name val="Times New Roman CYR"/>
          <family val="1"/>
        </font>
        <alignment wrapText="1"/>
      </dxf>
    </rfmt>
    <rfmt sheetId="1" sqref="A137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96" sId="1">
    <oc r="G132">
      <f>G133+#REF!+G137</f>
    </oc>
    <nc r="G132">
      <f>G133+G137</f>
    </nc>
  </rcc>
  <rcc rId="797" sId="1">
    <oc r="H132">
      <f>H133+#REF!+H137</f>
    </oc>
    <nc r="H132">
      <f>H133+H137</f>
    </nc>
  </rcc>
  <rrc rId="798" sId="1" ref="A505:XFD505" action="insertRow"/>
  <rcc rId="799" sId="1" odxf="1" dxf="1">
    <nc r="A505" t="inlineStr">
      <is>
        <t>Муниципальная программа «Охрана общественного порядка в Селенгинском районе на 2020-2024 годы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/>
        <right/>
        <top/>
        <bottom/>
      </border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800" sId="1" odxf="1" dxf="1">
    <nc r="B505" t="inlineStr">
      <is>
        <t>968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801" sId="1" odxf="1" dxf="1">
    <nc r="C505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802" sId="1" odxf="1" dxf="1">
    <nc r="D505" t="inlineStr">
      <is>
        <t>12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803" sId="1" odxf="1" dxf="1">
    <nc r="E505" t="inlineStr">
      <is>
        <t>07000 00000</t>
      </is>
    </nc>
    <odxf>
      <font>
        <b val="0"/>
        <name val="Times New Roman"/>
        <family val="1"/>
      </font>
    </odxf>
    <ndxf>
      <font>
        <b/>
        <color indexed="8"/>
        <name val="Times New Roman"/>
        <family val="1"/>
      </font>
    </ndxf>
  </rcc>
  <rfmt sheetId="1" sqref="F505" start="0" length="0">
    <dxf>
      <font>
        <b/>
        <name val="Times New Roman"/>
        <family val="1"/>
      </font>
    </dxf>
  </rfmt>
  <rfmt sheetId="1" sqref="G505" start="0" length="0">
    <dxf>
      <font>
        <b/>
        <name val="Times New Roman"/>
        <family val="1"/>
      </font>
    </dxf>
  </rfmt>
  <rfmt sheetId="1" sqref="H505" start="0" length="0">
    <dxf>
      <font>
        <b/>
        <name val="Times New Roman"/>
        <family val="1"/>
      </font>
    </dxf>
  </rfmt>
  <rcc rId="804" sId="1">
    <nc r="G505">
      <f>G506</f>
    </nc>
  </rcc>
  <rcc rId="805" sId="1">
    <nc r="H505">
      <f>H506</f>
    </nc>
  </rcc>
  <rrc rId="806" sId="1" ref="A505:XFD505" action="insertRow"/>
  <rcc rId="807" sId="1" odxf="1" dxf="1">
    <nc r="A505" t="inlineStr">
      <is>
        <t>Другие вопросы в области национальной экономики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41"/>
        </patternFill>
      </fill>
    </ndxf>
  </rcc>
  <rcc rId="808" sId="1" odxf="1" dxf="1" numFmtId="30">
    <nc r="B505">
      <v>968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809" sId="1" odxf="1" dxf="1">
    <nc r="C505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810" sId="1" odxf="1" dxf="1">
    <nc r="D505" t="inlineStr">
      <is>
        <t>12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50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50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50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H50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811" sId="1">
    <nc r="G505">
      <f>G506</f>
    </nc>
  </rcc>
  <rcc rId="812" sId="1">
    <nc r="H505">
      <f>H506</f>
    </nc>
  </rcc>
  <rcc rId="813" sId="1">
    <oc r="G484">
      <f>G485</f>
    </oc>
    <nc r="G484">
      <f>G485+G505</f>
    </nc>
  </rcc>
  <rcc rId="814" sId="1">
    <oc r="H484">
      <f>H485</f>
    </oc>
    <nc r="H484">
      <f>H485+H505</f>
    </nc>
  </rcc>
</revisions>
</file>

<file path=xl/revisions/revisionLog180.xml><?xml version="1.0" encoding="utf-8"?>
<revisions xmlns="http://schemas.openxmlformats.org/spreadsheetml/2006/main" xmlns:r="http://schemas.openxmlformats.org/officeDocument/2006/relationships">
  <rcc rId="3237" sId="1">
    <oc r="H1" t="inlineStr">
      <is>
        <t xml:space="preserve">Приложение №6       </t>
      </is>
    </oc>
    <nc r="H1" t="inlineStr">
      <is>
        <t xml:space="preserve">Приложение №7       </t>
      </is>
    </nc>
  </rcc>
  <rcc rId="3238" sId="1">
    <oc r="H3" t="inlineStr">
      <is>
        <t>от 26 января 2023  № 236</t>
      </is>
    </oc>
    <nc r="H3" t="inlineStr">
      <is>
        <t>от     марта2023  № ____</t>
      </is>
    </nc>
  </rcc>
</revisions>
</file>

<file path=xl/revisions/revisionLog18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80" sId="1">
    <oc r="A356" t="inlineStr">
      <is>
        <t>Непрограммные расходы</t>
      </is>
    </oc>
    <nc r="A356" t="inlineStr">
      <is>
        <t>Муниципальная программа "Чистая вода на 2020-2024 годы"</t>
      </is>
    </nc>
  </rcc>
  <rcc rId="3281" sId="1">
    <oc r="A357" t="inlineStr">
      <is>
        <t>Строительство и реконструкция (модернизация) объектов питьевого водоснабжения</t>
      </is>
    </oc>
    <nc r="A357" t="inlineStr">
      <is>
        <t>Cтроительство и реконструкция (модернизация) объектов питьевого водоснабжения</t>
      </is>
    </nc>
  </rcc>
  <rfmt sheetId="1" sqref="A358" start="0" length="0">
    <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dxf>
  </rfmt>
  <rcc rId="3282" sId="1">
    <oc r="E356" t="inlineStr">
      <is>
        <t>99900 00000</t>
      </is>
    </oc>
    <nc r="E356" t="inlineStr">
      <is>
        <t>170F5 52430</t>
      </is>
    </nc>
  </rcc>
  <rcc rId="3283" sId="1">
    <oc r="E358" t="inlineStr">
      <is>
        <t>999F5 52430</t>
      </is>
    </oc>
    <nc r="E358" t="inlineStr">
      <is>
        <t>170F5 52430</t>
      </is>
    </nc>
  </rcc>
  <rrc rId="3284" sId="1" ref="A357:XFD357" action="insertRow"/>
  <rcc rId="3285" sId="1" odxf="1" dxf="1">
    <nc r="A357" t="inlineStr">
      <is>
        <t>Основное мероприятие "Улучшение качества питьевой воды"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3286" sId="1">
    <nc r="C357" t="inlineStr">
      <is>
        <t>05</t>
      </is>
    </nc>
  </rcc>
  <rcc rId="3287" sId="1">
    <nc r="D357" t="inlineStr">
      <is>
        <t>05</t>
      </is>
    </nc>
  </rcc>
  <rcc rId="3288" sId="1">
    <nc r="E357" t="inlineStr">
      <is>
        <t>17000 00000</t>
      </is>
    </nc>
  </rcc>
  <rcc rId="3289" sId="1">
    <oc r="E358" t="inlineStr">
      <is>
        <t>999F5 52430</t>
      </is>
    </oc>
    <nc r="E358" t="inlineStr">
      <is>
        <t>17001 00000</t>
      </is>
    </nc>
  </rcc>
  <rcc rId="3290" sId="1">
    <nc r="B357" t="inlineStr">
      <is>
        <t>971</t>
      </is>
    </nc>
  </rcc>
  <rfmt sheetId="1" sqref="A357:H358" start="0" length="2147483647">
    <dxf>
      <font>
        <b/>
      </font>
    </dxf>
  </rfmt>
  <rfmt sheetId="1" sqref="A357:H358" start="0" length="2147483647">
    <dxf>
      <font>
        <b val="0"/>
      </font>
    </dxf>
  </rfmt>
  <rfmt sheetId="1" sqref="A357:H358" start="0" length="2147483647">
    <dxf>
      <font>
        <i val="0"/>
      </font>
    </dxf>
  </rfmt>
  <rfmt sheetId="1" sqref="A357:H358" start="0" length="2147483647">
    <dxf>
      <font>
        <i/>
      </font>
    </dxf>
  </rfmt>
  <rcc rId="3291" sId="1">
    <nc r="G357">
      <f>G358</f>
    </nc>
  </rcc>
  <rcc rId="3292" sId="1">
    <oc r="G356">
      <f>G358</f>
    </oc>
    <nc r="G356">
      <f>G357</f>
    </nc>
  </rcc>
  <rcc rId="3293" sId="1">
    <nc r="H357">
      <f>H358</f>
    </nc>
  </rcc>
  <rcc rId="3294" sId="1">
    <oc r="H356">
      <f>H358</f>
    </oc>
    <nc r="H356">
      <f>H357</f>
    </nc>
  </rcc>
</revisions>
</file>

<file path=xl/revisions/revisionLog1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95" sId="1">
    <oc r="E356" t="inlineStr">
      <is>
        <t>170F5 52430</t>
      </is>
    </oc>
    <nc r="E356" t="inlineStr">
      <is>
        <t>17000 00000</t>
      </is>
    </nc>
  </rcc>
  <rcc rId="3296" sId="1">
    <oc r="E357" t="inlineStr">
      <is>
        <t>17000 00000</t>
      </is>
    </oc>
    <nc r="E357" t="inlineStr">
      <is>
        <t>17001 00000</t>
      </is>
    </nc>
  </rcc>
  <rcc rId="3297" sId="1">
    <oc r="E358" t="inlineStr">
      <is>
        <t>17001 00000</t>
      </is>
    </oc>
    <nc r="E358" t="inlineStr">
      <is>
        <t>170F5 52430</t>
      </is>
    </nc>
  </rcc>
</revisions>
</file>

<file path=xl/revisions/revisionLog1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98" sId="1" odxf="1" dxf="1">
    <oc r="A135" t="inlineStr">
      <is>
        <t>Подпрограмма «Повышение безопасности дорожного движения в Селенгинском районе»</t>
      </is>
    </oc>
    <nc r="A135" t="inlineStr">
      <is>
        <t>Муниципальная программа "Повышение безопасности дорожного движения в Селенгинском районе» в Селенгинском районе на 2023 – 2025 годы»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299" sId="1">
    <oc r="A136" t="inlineStr">
      <is>
        <t>Основное мероприятие "Снижение уровня аварийности и травматизма на дорогах района"</t>
      </is>
    </oc>
    <nc r="A136" t="inlineStr">
      <is>
        <t>Основное мероприятие "Проведение мероприятий в целях снижения уровня аварийности и травматизма на дорогах района"</t>
      </is>
    </nc>
  </rcc>
  <rcc rId="3300" sId="1">
    <oc r="A137" t="inlineStr">
      <is>
        <t>Обеспечение деятельности по охране правопорядка и общественной безопасности, повышению безопасности дорожного движения</t>
      </is>
    </oc>
    <nc r="A137" t="inlineStr">
      <is>
        <t>Прочие мероприятия , связанные с выполнением обязательств ОМСУ</t>
      </is>
    </nc>
  </rcc>
  <rfmt sheetId="1" sqref="C135" start="0" length="0">
    <dxf>
      <font>
        <i val="0"/>
        <name val="Times New Roman"/>
        <family val="1"/>
      </font>
    </dxf>
  </rfmt>
  <rfmt sheetId="1" sqref="D135" start="0" length="0">
    <dxf>
      <font>
        <i val="0"/>
        <name val="Times New Roman"/>
        <family val="1"/>
      </font>
    </dxf>
  </rfmt>
  <rcc rId="3301" sId="1" odxf="1" dxf="1">
    <oc r="E135" t="inlineStr">
      <is>
        <t>07100 00000</t>
      </is>
    </oc>
    <nc r="E135" t="inlineStr">
      <is>
        <t>15000 00000</t>
      </is>
    </nc>
    <odxf>
      <font>
        <i/>
        <name val="Times New Roman"/>
        <family val="1"/>
      </font>
    </odxf>
    <ndxf>
      <font>
        <i val="0"/>
        <color indexed="8"/>
        <name val="Times New Roman"/>
        <family val="1"/>
      </font>
    </ndxf>
  </rcc>
  <rcc rId="3302" sId="1">
    <oc r="E136" t="inlineStr">
      <is>
        <t>07101 00000</t>
      </is>
    </oc>
    <nc r="E136" t="inlineStr">
      <is>
        <t>15001 00000</t>
      </is>
    </nc>
  </rcc>
  <rcc rId="3303" sId="1">
    <oc r="E137" t="inlineStr">
      <is>
        <t>07101 S2660</t>
      </is>
    </oc>
    <nc r="E137" t="inlineStr">
      <is>
        <t>15001 82900</t>
      </is>
    </nc>
  </rcc>
  <rcc rId="3304" sId="1">
    <oc r="E138" t="inlineStr">
      <is>
        <t>07101 S2660</t>
      </is>
    </oc>
    <nc r="E138" t="inlineStr">
      <is>
        <t>15001 82900</t>
      </is>
    </nc>
  </rcc>
  <rcc rId="3305" sId="1">
    <oc r="G134">
      <f>G135+G143+G139</f>
    </oc>
    <nc r="G134"/>
  </rcc>
  <rcc rId="3306" sId="1">
    <oc r="H134">
      <f>H135+H143+H139</f>
    </oc>
    <nc r="H134"/>
  </rcc>
  <rrc rId="3307" sId="1" ref="A134:XFD134" action="deleteRow">
    <undo index="0" exp="ref" v="1" dr="H134" r="H133" sId="1"/>
    <undo index="0" exp="ref" v="1" dr="G134" r="G133" sId="1"/>
    <rfmt sheetId="1" xfDxf="1" sqref="A134:XFD134" start="0" length="0">
      <dxf>
        <font>
          <name val="Times New Roman CYR"/>
          <family val="1"/>
        </font>
        <alignment wrapText="1"/>
      </dxf>
    </rfmt>
    <rcc rId="0" sId="1" dxf="1">
      <nc r="A134" t="inlineStr">
        <is>
          <t>Муниципальная программа «Охрана общественного порядка в Селенгинском районе на 2020-2024 годы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4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4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4" t="inlineStr">
        <is>
          <t>12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4" t="inlineStr">
        <is>
          <t>07000 00000</t>
        </is>
      </nc>
      <ndxf>
        <font>
          <b/>
          <color indexed="8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4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4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308" sId="1" ref="A507:XFD510" action="insertRow"/>
  <rm rId="3309" sheetId="1" source="A138:XFD141" destination="A507:XFD510" sourceSheetId="1">
    <rfmt sheetId="1" xfDxf="1" sqref="A507:XFD507" start="0" length="0">
      <dxf>
        <font>
          <name val="Times New Roman CYR"/>
          <family val="1"/>
        </font>
        <alignment wrapText="1"/>
      </dxf>
    </rfmt>
    <rfmt sheetId="1" xfDxf="1" sqref="A508:XFD508" start="0" length="0">
      <dxf>
        <font>
          <name val="Times New Roman CYR"/>
          <family val="1"/>
        </font>
        <alignment wrapText="1"/>
      </dxf>
    </rfmt>
    <rfmt sheetId="1" xfDxf="1" sqref="A509:XFD509" start="0" length="0">
      <dxf>
        <font>
          <name val="Times New Roman CYR"/>
          <family val="1"/>
        </font>
        <alignment wrapText="1"/>
      </dxf>
    </rfmt>
    <rfmt sheetId="1" xfDxf="1" sqref="A510:XFD510" start="0" length="0">
      <dxf>
        <font>
          <name val="Times New Roman CYR"/>
          <family val="1"/>
        </font>
        <alignment wrapText="1"/>
      </dxf>
    </rfmt>
    <rfmt sheetId="1" sqref="A507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50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0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50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09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50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10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1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51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3310" sId="1" ref="A138:XFD138" action="deleteRow">
    <rfmt sheetId="1" xfDxf="1" sqref="A138:XFD138" start="0" length="0">
      <dxf>
        <font>
          <name val="Times New Roman CYR"/>
          <family val="1"/>
        </font>
        <alignment wrapText="1"/>
      </dxf>
    </rfmt>
  </rrc>
  <rrc rId="3311" sId="1" ref="A138:XFD138" action="deleteRow">
    <rfmt sheetId="1" xfDxf="1" sqref="A138:XFD138" start="0" length="0">
      <dxf>
        <font>
          <name val="Times New Roman CYR"/>
          <family val="1"/>
        </font>
        <alignment wrapText="1"/>
      </dxf>
    </rfmt>
  </rrc>
  <rrc rId="3312" sId="1" ref="A138:XFD138" action="deleteRow">
    <rfmt sheetId="1" xfDxf="1" sqref="A138:XFD138" start="0" length="0">
      <dxf>
        <font>
          <name val="Times New Roman CYR"/>
          <family val="1"/>
        </font>
        <alignment wrapText="1"/>
      </dxf>
    </rfmt>
  </rrc>
  <rrc rId="3313" sId="1" ref="A138:XFD138" action="deleteRow">
    <rfmt sheetId="1" xfDxf="1" sqref="A138:XFD138" start="0" length="0">
      <dxf>
        <font>
          <name val="Times New Roman CYR"/>
          <family val="1"/>
        </font>
        <alignment wrapText="1"/>
      </dxf>
    </rfmt>
  </rrc>
  <rrc rId="3314" sId="1" ref="A503:XFD503" action="insertRow"/>
  <rcc rId="3315" sId="1" numFmtId="30">
    <oc r="B504">
      <v>968</v>
    </oc>
    <nc r="B504" t="inlineStr">
      <is>
        <t>976</t>
      </is>
    </nc>
  </rcc>
  <rcc rId="3316" sId="1" numFmtId="30">
    <oc r="B505">
      <v>968</v>
    </oc>
    <nc r="B505" t="inlineStr">
      <is>
        <t>976</t>
      </is>
    </nc>
  </rcc>
  <rcc rId="3317" sId="1" numFmtId="30">
    <oc r="B506">
      <v>968</v>
    </oc>
    <nc r="B506" t="inlineStr">
      <is>
        <t>976</t>
      </is>
    </nc>
  </rcc>
  <rcc rId="3318" sId="1" numFmtId="30">
    <oc r="B507">
      <v>968</v>
    </oc>
    <nc r="B507" t="inlineStr">
      <is>
        <t>976</t>
      </is>
    </nc>
  </rcc>
  <rfmt sheetId="1" sqref="C504" start="0" length="0">
    <dxf>
      <font>
        <i val="0"/>
        <name val="Times New Roman"/>
        <family val="1"/>
      </font>
    </dxf>
  </rfmt>
  <rfmt sheetId="1" sqref="D504" start="0" length="0">
    <dxf>
      <font>
        <i val="0"/>
        <name val="Times New Roman"/>
        <family val="1"/>
      </font>
    </dxf>
  </rfmt>
  <rcc rId="3319" sId="1" odxf="1" dxf="1">
    <oc r="E504" t="inlineStr">
      <is>
        <t>07200 00000</t>
      </is>
    </oc>
    <nc r="E504" t="inlineStr">
      <is>
        <t>24000 00000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320" sId="1">
    <oc r="E505" t="inlineStr">
      <is>
        <t>07201 00000</t>
      </is>
    </oc>
    <nc r="E505" t="inlineStr">
      <is>
        <t>24001 00000</t>
      </is>
    </nc>
  </rcc>
  <rcc rId="3321" sId="1">
    <oc r="E506" t="inlineStr">
      <is>
        <t>07201 S2570</t>
      </is>
    </oc>
    <nc r="E506" t="inlineStr">
      <is>
        <t>24001 82900</t>
      </is>
    </nc>
  </rcc>
  <rcc rId="3322" sId="1">
    <oc r="E507" t="inlineStr">
      <is>
        <t>07201 S2570</t>
      </is>
    </oc>
    <nc r="E507" t="inlineStr">
      <is>
        <t>24001 82900</t>
      </is>
    </nc>
  </rcc>
  <rfmt sheetId="1" sqref="B509" start="0" length="2147483647">
    <dxf>
      <font>
        <i val="0"/>
      </font>
    </dxf>
  </rfmt>
  <rfmt sheetId="1" sqref="A503" start="0" length="0">
    <dxf>
      <font>
        <b/>
        <color indexed="8"/>
        <name val="Times New Roman"/>
        <family val="1"/>
      </font>
      <fill>
        <patternFill>
          <bgColor indexed="41"/>
        </patternFill>
      </fill>
      <alignment horizontal="general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3323" sId="1" odxf="1" dxf="1">
    <nc r="B503" t="inlineStr">
      <is>
        <t>976</t>
      </is>
    </nc>
    <ndxf>
      <font>
        <b/>
        <name val="Times New Roman"/>
        <family val="1"/>
      </font>
      <fill>
        <patternFill patternType="solid">
          <bgColor indexed="41"/>
        </patternFill>
      </fill>
    </ndxf>
  </rcc>
  <rcc rId="3324" sId="1" odxf="1" dxf="1">
    <nc r="C503" t="inlineStr">
      <is>
        <t>04</t>
      </is>
    </nc>
    <ndxf>
      <font>
        <b/>
        <name val="Times New Roman"/>
        <family val="1"/>
      </font>
      <fill>
        <patternFill patternType="solid">
          <bgColor indexed="41"/>
        </patternFill>
      </fill>
    </ndxf>
  </rcc>
  <rcc rId="3325" sId="1" odxf="1" dxf="1">
    <nc r="D503" t="inlineStr">
      <is>
        <t>12</t>
      </is>
    </nc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50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50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50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H50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3326" sId="1">
    <nc r="G503">
      <f>G504</f>
    </nc>
  </rcc>
  <rcc rId="3327" sId="1">
    <nc r="H503">
      <f>H504</f>
    </nc>
  </rcc>
  <rcc rId="3328" sId="1">
    <oc r="G486">
      <f>G487</f>
    </oc>
    <nc r="G486">
      <f>G487+G503</f>
    </nc>
  </rcc>
  <rcc rId="3329" sId="1">
    <oc r="H486">
      <f>H487</f>
    </oc>
    <nc r="H486">
      <f>H487+H503</f>
    </nc>
  </rcc>
  <rcc rId="3330" sId="1" odxf="1" dxf="1">
    <nc r="A503" t="inlineStr">
      <is>
        <t>Другие вопросы в области национальной экономики</t>
      </is>
    </nc>
    <ndxf>
      <alignment horizontal="left"/>
    </ndxf>
  </rcc>
  <rcv guid="{E50FE2FB-E2CD-42FB-A643-54AB564D1B47}" action="delete"/>
  <rdn rId="0" localSheetId="1" customView="1" name="Z_E50FE2FB_E2CD_42FB_A643_54AB564D1B47_.wvu.PrintArea" hidden="1" oldHidden="1">
    <formula>Ведом.структура!$A$1:$H$518</formula>
    <oldFormula>Ведом.структура!$A$1:$H$518</oldFormula>
  </rdn>
  <rdn rId="0" localSheetId="1" customView="1" name="Z_E50FE2FB_E2CD_42FB_A643_54AB564D1B47_.wvu.FilterData" hidden="1" oldHidden="1">
    <formula>Ведом.структура!$A$21:$M$521</formula>
    <oldFormula>Ведом.структура!$A$21:$M$521</oldFormula>
  </rdn>
  <rcv guid="{E50FE2FB-E2CD-42FB-A643-54AB564D1B47}" action="add"/>
</revisions>
</file>

<file path=xl/revisions/revisionLog1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33" sId="1" odxf="1" dxf="1">
    <oc r="A138" t="inlineStr">
      <is>
        <t>Подпрограмма «Профилактика преступлений и иных правонарушений  в Селенгинском районе»</t>
      </is>
    </oc>
    <nc r="A138" t="inlineStr">
      <is>
        <t>Муниципальная программа "Профилактика преступлений и иных правонарушений в Селенгинском районе"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334" sId="1">
    <oc r="A139" t="inlineStr">
      <is>
        <t>Основное мероприятие "Профилактика преступлений и иных правонарушений в Селенгинском районе"</t>
      </is>
    </oc>
    <nc r="A139" t="inlineStr">
      <is>
    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    </is>
    </nc>
  </rcc>
  <rcc rId="3335" sId="1" odxf="1" dxf="1">
    <oc r="A140" t="inlineStr">
      <is>
        <t xml:space="preserve">Профилактика преступлений и иных правонарушений </t>
      </is>
    </oc>
    <nc r="A140" t="inlineStr">
      <is>
        <t>Прочие мероприятия , связанные с выполнением обязательств ОМСУ</t>
      </is>
    </nc>
    <odxf>
      <fill>
        <patternFill patternType="none"/>
      </fill>
    </odxf>
    <ndxf>
      <fill>
        <patternFill patternType="solid"/>
      </fill>
    </ndxf>
  </rcc>
  <rfmt sheetId="1" sqref="C138" start="0" length="0">
    <dxf>
      <font>
        <i val="0"/>
        <name val="Times New Roman"/>
        <family val="1"/>
      </font>
    </dxf>
  </rfmt>
  <rfmt sheetId="1" sqref="D138" start="0" length="0">
    <dxf>
      <font>
        <i val="0"/>
        <name val="Times New Roman"/>
        <family val="1"/>
      </font>
    </dxf>
  </rfmt>
  <rcc rId="3336" sId="1" odxf="1" dxf="1">
    <oc r="E138" t="inlineStr">
      <is>
        <t>07300 00000</t>
      </is>
    </oc>
    <nc r="E138" t="inlineStr">
      <is>
        <t>21000 00000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138" start="0" length="0">
    <dxf>
      <font>
        <i val="0"/>
        <name val="Times New Roman"/>
        <family val="1"/>
      </font>
    </dxf>
  </rfmt>
  <rcc rId="3337" sId="1">
    <oc r="E139" t="inlineStr">
      <is>
        <t>07301 00000</t>
      </is>
    </oc>
    <nc r="E139" t="inlineStr">
      <is>
        <t>21001 00000</t>
      </is>
    </nc>
  </rcc>
  <rcc rId="3338" sId="1">
    <oc r="E140" t="inlineStr">
      <is>
        <t>07301 S2660</t>
      </is>
    </oc>
    <nc r="E140" t="inlineStr">
      <is>
        <t>21001 82900</t>
      </is>
    </nc>
  </rcc>
  <rcc rId="3339" sId="1">
    <oc r="E141" t="inlineStr">
      <is>
        <t>07301  S2660</t>
      </is>
    </oc>
    <nc r="E141" t="inlineStr">
      <is>
        <t>21001 82900</t>
      </is>
    </nc>
  </rcc>
  <rcc rId="3340" sId="1">
    <oc r="G133">
      <f>#REF!+G142</f>
    </oc>
    <nc r="G133">
      <f>G142+G134+G138</f>
    </nc>
  </rcc>
  <rcc rId="3341" sId="1">
    <oc r="H133">
      <f>#REF!+H142</f>
    </oc>
    <nc r="H133">
      <f>H142+H134+H138</f>
    </nc>
  </rcc>
  <rcv guid="{E50FE2FB-E2CD-42FB-A643-54AB564D1B47}" action="delete"/>
  <rdn rId="0" localSheetId="1" customView="1" name="Z_E50FE2FB_E2CD_42FB_A643_54AB564D1B47_.wvu.PrintArea" hidden="1" oldHidden="1">
    <formula>Ведом.структура!$A$1:$H$518</formula>
    <oldFormula>Ведом.структура!$A$1:$H$518</oldFormula>
  </rdn>
  <rdn rId="0" localSheetId="1" customView="1" name="Z_E50FE2FB_E2CD_42FB_A643_54AB564D1B47_.wvu.FilterData" hidden="1" oldHidden="1">
    <formula>Ведом.структура!$A$21:$M$521</formula>
    <oldFormula>Ведом.структура!$A$21:$M$521</oldFormula>
  </rdn>
  <rcv guid="{E50FE2FB-E2CD-42FB-A643-54AB564D1B47}" action="add"/>
</revisions>
</file>

<file path=xl/revisions/revisionLog1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44" sId="1" numFmtId="4">
    <oc r="G361">
      <v>269.67</v>
    </oc>
    <nc r="G361">
      <v>0</v>
    </nc>
  </rcc>
  <rrc rId="3345" sId="1" ref="A355:XFD355" action="deleteRow">
    <undo index="65535" exp="ref" v="1" dr="H355" r="H312" sId="1"/>
    <undo index="65535" exp="ref" v="1" dr="G355" r="G312" sId="1"/>
    <rfmt sheetId="1" xfDxf="1" sqref="A355:XFD355" start="0" length="0">
      <dxf>
        <font>
          <name val="Times New Roman CYR"/>
          <family val="1"/>
        </font>
        <alignment wrapText="1"/>
      </dxf>
    </rfmt>
    <rcc rId="0" sId="1" dxf="1">
      <nc r="A355" t="inlineStr">
        <is>
          <t>КУЛЬТУРА, КИНЕМАТОГРАФИЯ</t>
        </is>
      </nc>
      <ndxf>
        <font>
          <b/>
          <color indexed="8"/>
          <name val="Times New Roman"/>
          <family val="1"/>
        </font>
        <fill>
          <patternFill patternType="solid">
            <bgColor rgb="FF66FFFF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5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5" t="inlineStr">
        <is>
          <t>08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55" start="0" length="0">
      <dxf>
        <font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55" start="0" length="0">
      <dxf>
        <font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55" start="0" length="0">
      <dxf>
        <font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55">
        <f>G356</f>
      </nc>
      <ndxf>
        <font>
          <b/>
          <name val="Times New Roman"/>
          <family val="1"/>
        </font>
        <numFmt numFmtId="165" formatCode="0.00000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55">
        <f>H356</f>
      </nc>
      <ndxf>
        <font>
          <b/>
          <name val="Times New Roman"/>
          <family val="1"/>
        </font>
        <numFmt numFmtId="165" formatCode="0.00000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46" sId="1" ref="A355:XFD355" action="deleteRow">
    <rfmt sheetId="1" xfDxf="1" sqref="A355:XFD355" start="0" length="0">
      <dxf>
        <font>
          <name val="Times New Roman CYR"/>
          <family val="1"/>
        </font>
        <alignment wrapText="1"/>
      </dxf>
    </rfmt>
    <rcc rId="0" sId="1" dxf="1">
      <nc r="A355" t="inlineStr">
        <is>
          <t>Культура</t>
        </is>
      </nc>
      <ndxf>
        <font>
          <b/>
          <i/>
          <color indexed="8"/>
          <name val="Times New Roman"/>
          <family val="1"/>
        </font>
        <fill>
          <patternFill patternType="solid">
            <bgColor rgb="FFCCFFFF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5" t="inlineStr">
        <is>
          <t>971</t>
        </is>
      </nc>
      <ndxf>
        <font>
          <b/>
          <i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5" t="inlineStr">
        <is>
          <t>08</t>
        </is>
      </nc>
      <ndxf>
        <font>
          <b/>
          <i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5" t="inlineStr">
        <is>
          <t>01</t>
        </is>
      </nc>
      <ndxf>
        <font>
          <b/>
          <i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55" start="0" length="0">
      <dxf>
        <font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55" start="0" length="0">
      <dxf>
        <font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55">
        <f>G356</f>
      </nc>
      <ndxf>
        <font>
          <b/>
          <i/>
          <name val="Times New Roman"/>
          <family val="1"/>
        </font>
        <numFmt numFmtId="165" formatCode="0.00000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55">
        <f>H356</f>
      </nc>
      <ndxf>
        <font>
          <b/>
          <i/>
          <name val="Times New Roman"/>
          <family val="1"/>
        </font>
        <numFmt numFmtId="165" formatCode="0.00000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47" sId="1" ref="A355:XFD355" action="deleteRow">
    <rfmt sheetId="1" xfDxf="1" sqref="A355:XFD355" start="0" length="0">
      <dxf>
        <font>
          <name val="Times New Roman CYR"/>
          <family val="1"/>
        </font>
        <alignment wrapText="1"/>
      </dxf>
    </rfmt>
    <rcc rId="0" sId="1" dxf="1">
      <nc r="A355" t="inlineStr">
        <is>
          <t>Муниципальная программа «Комплексное развитие сельских территорий в Селенгинском районе на 2020-2024 годы»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5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5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5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5" t="inlineStr">
        <is>
          <t>06000 00000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55">
        <f>G356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55">
        <f>H356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48" sId="1" ref="A355:XFD355" action="deleteRow">
    <rfmt sheetId="1" xfDxf="1" sqref="A355:XFD355" start="0" length="0">
      <dxf>
        <font>
          <name val="Times New Roman CYR"/>
          <family val="1"/>
        </font>
        <alignment wrapText="1"/>
      </dxf>
    </rfmt>
    <rcc rId="0" sId="1" dxf="1">
      <nc r="A355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5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5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5" t="inlineStr">
        <is>
          <t>06030 00000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55">
        <f>G356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55">
        <f>H356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49" sId="1" ref="A355:XFD355" action="deleteRow">
    <rfmt sheetId="1" xfDxf="1" sqref="A355:XFD355" start="0" length="0">
      <dxf>
        <font>
          <name val="Times New Roman CYR"/>
          <family val="1"/>
        </font>
        <alignment wrapText="1"/>
      </dxf>
    </rfmt>
    <rcc rId="0" sId="1" dxf="1">
      <nc r="A355" t="inlineStr">
        <is>
          <t xml:space="preserve">Обеспечение комплексного развития сельских территорий (Строительство сельского дома культуры в у. Тохой, ул.Ленина, уч.№27А) 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5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5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5" t="inlineStr">
        <is>
          <t>06032 00000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55">
        <f>G356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55">
        <f>H356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50" sId="1" ref="A355:XFD355" action="deleteRow">
    <rfmt sheetId="1" xfDxf="1" sqref="A355:XFD355" start="0" length="0">
      <dxf>
        <font>
          <name val="Times New Roman CYR"/>
          <family val="1"/>
        </font>
        <alignment wrapText="1"/>
      </dxf>
    </rfmt>
    <rcc rId="0" sId="1" dxf="1">
      <nc r="A355" t="inlineStr">
        <is>
          <t>Обеспечение комплексного развития сельских территорий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5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5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5" t="inlineStr">
        <is>
          <t>06032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55">
        <f>SUM(G356:G356)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55">
        <f>SUM(H356:H356)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51" sId="1" ref="A355:XFD355" action="deleteRow">
    <rfmt sheetId="1" xfDxf="1" sqref="A355:XFD355" start="0" length="0">
      <dxf>
        <font>
          <name val="Times New Roman CYR"/>
          <family val="1"/>
        </font>
        <alignment wrapText="1"/>
      </dxf>
    </rfmt>
    <rcc rId="0" sId="1" dxf="1">
      <nc r="A355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5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5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5" t="inlineStr">
        <is>
          <t>06032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5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55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355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352" sId="1">
    <oc r="G312">
      <f>G313+G327+G355+G349+#REF!</f>
    </oc>
    <nc r="G312">
      <f>G313+G327+G355+G349</f>
    </nc>
  </rcc>
  <rcc rId="3353" sId="1">
    <oc r="H312">
      <f>H313+H327+H355+H349+#REF!</f>
    </oc>
    <nc r="H312">
      <f>H313+H327+H355+H349</f>
    </nc>
  </rcc>
  <rcc rId="3354" sId="1" numFmtId="4">
    <oc r="G319">
      <v>5718.62</v>
    </oc>
    <nc r="G319">
      <f>5718.62+269.67</f>
    </nc>
  </rcc>
</revisions>
</file>

<file path=xl/revisions/revisionLog1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55" sId="1" numFmtId="4">
    <oc r="G263">
      <v>64.3</v>
    </oc>
    <nc r="G263">
      <v>64.262</v>
    </nc>
  </rcc>
  <rcc rId="3356" sId="1" numFmtId="4">
    <oc r="H263">
      <v>64.3</v>
    </oc>
    <nc r="H263">
      <v>64.262</v>
    </nc>
  </rcc>
  <rcc rId="3357" sId="1" numFmtId="4">
    <oc r="G264">
      <v>19.399999999999999</v>
    </oc>
    <nc r="G264">
      <v>19.407</v>
    </nc>
  </rcc>
  <rcc rId="3358" sId="1" numFmtId="4">
    <oc r="H264">
      <v>19.399999999999999</v>
    </oc>
    <nc r="H264">
      <v>19.407</v>
    </nc>
  </rcc>
</revisions>
</file>

<file path=xl/revisions/revisionLog1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59" sId="1" numFmtId="34">
    <oc r="G513">
      <v>1985838.65863</v>
    </oc>
    <nc r="G513">
      <v>1985838.62763</v>
    </nc>
  </rcc>
  <rcc rId="3360" sId="1" numFmtId="34">
    <oc r="H513">
      <v>1360793.0214200001</v>
    </oc>
    <nc r="H513">
      <v>1360792.9904199999</v>
    </nc>
  </rcc>
</revisions>
</file>

<file path=xl/revisions/revisionLog1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62" sId="1">
    <oc r="H3" t="inlineStr">
      <is>
        <t>от ___ июня 2023  № ___</t>
      </is>
    </oc>
    <nc r="H3" t="inlineStr">
      <is>
        <t>от 28 июня 2023  № 269</t>
      </is>
    </nc>
  </rcc>
</revisions>
</file>

<file path=xl/revisions/revisionLog1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363" sId="1" ref="A153:XFD153" action="insertRow"/>
  <rrc rId="3364" sId="1" ref="A153:XFD153" action="insertRow"/>
  <rrc rId="3365" sId="1" ref="A153:XFD153" action="insertRow"/>
  <rcc rId="3366" sId="1" odxf="1" dxf="1">
    <nc r="A153" t="inlineStr">
      <is>
        <t>Непрограммные расходы</t>
      </is>
    </nc>
    <odxf>
      <font>
        <b val="0"/>
        <name val="Times New Roman"/>
        <family val="1"/>
      </font>
      <alignment horizontal="left" vertical="center"/>
    </odxf>
    <ndxf>
      <font>
        <b/>
        <name val="Times New Roman"/>
        <family val="1"/>
      </font>
      <alignment horizontal="general" vertical="top"/>
    </ndxf>
  </rcc>
  <rcc rId="3367" sId="1" odxf="1" dxf="1">
    <nc r="A154" t="inlineStr">
      <is>
        <t>Компенсация выпадающих доходов по электроэнергии, вырабатываемой дизельными электростанциями</t>
      </is>
    </nc>
    <odxf>
      <font>
        <i val="0"/>
        <name val="Times New Roman"/>
        <family val="1"/>
      </font>
      <alignment horizontal="left" vertical="center"/>
    </odxf>
    <ndxf>
      <font>
        <i/>
        <name val="Times New Roman"/>
        <family val="1"/>
      </font>
      <alignment horizontal="general" vertical="top"/>
    </ndxf>
  </rcc>
  <rcc rId="3368" sId="1" odxf="1" dxf="1">
    <nc r="A155" t="inlineStr">
      <is>
        <t>Иные межбюджетные трансферты</t>
      </is>
    </nc>
    <odxf>
      <font>
        <name val="Times New Roman"/>
        <family val="1"/>
      </font>
    </odxf>
    <ndxf>
      <font>
        <color indexed="8"/>
        <name val="Times New Roman"/>
        <family val="1"/>
      </font>
    </ndxf>
  </rcc>
  <rcc rId="3369" sId="1">
    <nc r="B153" t="inlineStr">
      <is>
        <t>968</t>
      </is>
    </nc>
  </rcc>
  <rcc rId="3370" sId="1">
    <nc r="B154" t="inlineStr">
      <is>
        <t>968</t>
      </is>
    </nc>
  </rcc>
  <rcc rId="3371" sId="1">
    <nc r="B155" t="inlineStr">
      <is>
        <t>968</t>
      </is>
    </nc>
  </rcc>
  <rcc rId="3372" sId="1" odxf="1" dxf="1">
    <nc r="C153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373" sId="1" odxf="1" dxf="1">
    <nc r="D153" t="inlineStr">
      <is>
        <t>02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374" sId="1" odxf="1" dxf="1">
    <nc r="E153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153" start="0" length="0">
    <dxf>
      <font>
        <b/>
        <name val="Times New Roman"/>
        <family val="1"/>
      </font>
      <numFmt numFmtId="0" formatCode="General"/>
      <alignment horizontal="general" vertical="top"/>
    </dxf>
  </rfmt>
  <rcc rId="3375" sId="1" odxf="1" dxf="1">
    <nc r="G153">
      <f>G154</f>
    </nc>
    <odxf>
      <font>
        <b val="0"/>
        <name val="Times New Roman"/>
        <family val="1"/>
      </font>
      <alignment vertical="center"/>
    </odxf>
    <ndxf>
      <font>
        <b/>
        <name val="Times New Roman"/>
        <family val="1"/>
      </font>
      <alignment vertical="top"/>
    </ndxf>
  </rcc>
  <rcc rId="3376" sId="1" odxf="1" dxf="1">
    <nc r="H153">
      <f>H154</f>
    </nc>
    <odxf>
      <font>
        <b val="0"/>
        <name val="Times New Roman"/>
        <family val="1"/>
      </font>
      <alignment vertical="center"/>
    </odxf>
    <ndxf>
      <font>
        <b/>
        <name val="Times New Roman"/>
        <family val="1"/>
      </font>
      <alignment vertical="top"/>
    </ndxf>
  </rcc>
  <rcc rId="3377" sId="1" odxf="1" dxf="1">
    <nc r="C154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378" sId="1" odxf="1" dxf="1">
    <nc r="D154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379" sId="1" odxf="1" dxf="1">
    <nc r="E154" t="inlineStr">
      <is>
        <t>99900 S2180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54" start="0" length="0">
    <dxf>
      <font>
        <i/>
        <name val="Times New Roman"/>
        <family val="1"/>
      </font>
    </dxf>
  </rfmt>
  <rcc rId="3380" sId="1" odxf="1" dxf="1">
    <nc r="G154">
      <f>G155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381" sId="1" odxf="1" dxf="1">
    <nc r="H154">
      <f>H155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382" sId="1">
    <nc r="C155" t="inlineStr">
      <is>
        <t>05</t>
      </is>
    </nc>
  </rcc>
  <rcc rId="3383" sId="1">
    <nc r="D155" t="inlineStr">
      <is>
        <t>02</t>
      </is>
    </nc>
  </rcc>
  <rcc rId="3384" sId="1">
    <nc r="E155" t="inlineStr">
      <is>
        <t>99900 S2180</t>
      </is>
    </nc>
  </rcc>
  <rcc rId="3385" sId="1">
    <nc r="F155" t="inlineStr">
      <is>
        <t>540</t>
      </is>
    </nc>
  </rcc>
  <rcc rId="3386" sId="1">
    <nc r="G155">
      <f>492.965+492.965</f>
    </nc>
  </rcc>
  <rcc rId="3387" sId="1">
    <nc r="H155">
      <f>512.37+512.37</f>
    </nc>
  </rcc>
  <rcc rId="3388" sId="1">
    <oc r="C152" t="inlineStr">
      <is>
        <t>04</t>
      </is>
    </oc>
    <nc r="C152" t="inlineStr">
      <is>
        <t>05</t>
      </is>
    </nc>
  </rcc>
  <rcc rId="3389" sId="1">
    <oc r="D152" t="inlineStr">
      <is>
        <t>05</t>
      </is>
    </oc>
    <nc r="D152" t="inlineStr">
      <is>
        <t>02</t>
      </is>
    </nc>
  </rcc>
  <rfmt sheetId="1" sqref="A154:H154" start="0" length="2147483647">
    <dxf>
      <font>
        <i val="0"/>
      </font>
    </dxf>
  </rfmt>
  <rfmt sheetId="1" sqref="A154:H154" start="0" length="2147483647">
    <dxf>
      <font>
        <i/>
      </font>
    </dxf>
  </rfmt>
  <rcc rId="3390" sId="1">
    <oc r="G146">
      <f>G147</f>
    </oc>
    <nc r="G146">
      <f>G147+G153</f>
    </nc>
  </rcc>
  <rcc rId="3391" sId="1">
    <oc r="H146">
      <f>H147</f>
    </oc>
    <nc r="H146">
      <f>H147+H153</f>
    </nc>
  </rcc>
  <rcc rId="3392" sId="1" numFmtId="4">
    <oc r="G106">
      <v>18344.5</v>
    </oc>
    <nc r="G106">
      <f>18344.5-1580.8</f>
    </nc>
  </rcc>
  <rcc rId="3393" sId="1" numFmtId="4">
    <oc r="G107">
      <v>5540</v>
    </oc>
    <nc r="G107">
      <f>5540-477.475</f>
    </nc>
  </rcc>
  <rcc rId="3394" sId="1">
    <oc r="G108">
      <f>99.9831+30</f>
    </oc>
    <nc r="G108">
      <f>99.9831+30</f>
    </nc>
  </rcc>
  <rcc rId="3395" sId="1" numFmtId="4">
    <oc r="G109">
      <v>2110</v>
    </oc>
    <nc r="G109">
      <f>2110-492.965</f>
    </nc>
  </rcc>
  <rcc rId="3396" sId="1" numFmtId="4">
    <oc r="H109">
      <v>2110</v>
    </oc>
    <nc r="H109">
      <f>2110-512.37</f>
    </nc>
  </rcc>
  <rrc rId="3397" sId="1" ref="A190:XFD190" action="insertRow"/>
  <rcc rId="3398" sId="1">
    <nc r="B190" t="inlineStr">
      <is>
        <t>968</t>
      </is>
    </nc>
  </rcc>
  <rcc rId="3399" sId="1">
    <nc r="C190" t="inlineStr">
      <is>
        <t>10</t>
      </is>
    </nc>
  </rcc>
  <rcc rId="3400" sId="1">
    <nc r="D190" t="inlineStr">
      <is>
        <t>06</t>
      </is>
    </nc>
  </rcc>
  <rcc rId="3401" sId="1">
    <nc r="E190" t="inlineStr">
      <is>
        <t>99900 73250</t>
      </is>
    </nc>
  </rcc>
  <rcc rId="3402" sId="1">
    <nc r="F190" t="inlineStr">
      <is>
        <t>247</t>
      </is>
    </nc>
  </rcc>
  <rcc rId="3403" sId="1">
    <nc r="A190" t="inlineStr">
      <is>
        <t>Закупка энергетических ресурсов</t>
      </is>
    </nc>
  </rcc>
  <rcc rId="3404" sId="1" numFmtId="4">
    <oc r="G187">
      <v>136.80000000000001</v>
    </oc>
    <nc r="G187">
      <f>136.8+41.355</f>
    </nc>
  </rcc>
  <rcc rId="3405" sId="1" numFmtId="4">
    <oc r="H187">
      <v>136.80000000000001</v>
    </oc>
    <nc r="H187">
      <f>136.8+41.355</f>
    </nc>
  </rcc>
  <rcc rId="3406" sId="1" numFmtId="4">
    <oc r="G188">
      <v>41.3</v>
    </oc>
    <nc r="G188">
      <f>41.3+12.49</f>
    </nc>
  </rcc>
  <rcc rId="3407" sId="1" numFmtId="4">
    <oc r="H188">
      <v>41.3</v>
    </oc>
    <nc r="H188">
      <f>41.3+12.49</f>
    </nc>
  </rcc>
  <rcc rId="3408" sId="1" numFmtId="4">
    <oc r="G189">
      <v>145.80000000000001</v>
    </oc>
    <nc r="G189">
      <f>145.8+29.37</f>
    </nc>
  </rcc>
  <rcc rId="3409" sId="1" numFmtId="4">
    <oc r="H189">
      <v>145.80000000000001</v>
    </oc>
    <nc r="H189">
      <f>145.8+29.37</f>
    </nc>
  </rcc>
  <rcc rId="3410" sId="1" numFmtId="4">
    <nc r="G190">
      <v>14.685</v>
    </nc>
  </rcc>
  <rcc rId="3411" sId="1" numFmtId="4">
    <nc r="H190">
      <v>14.685</v>
    </nc>
  </rcc>
  <rcc rId="3412" sId="1" numFmtId="34">
    <oc r="G517">
      <v>1985838.62763</v>
    </oc>
    <nc r="G517">
      <v>1984371.2176300001</v>
    </nc>
  </rcc>
  <rcc rId="3413" sId="1" numFmtId="34">
    <oc r="H517">
      <v>1360792.9904199999</v>
    </oc>
    <nc r="H517">
      <v>1361403.2604199999</v>
    </nc>
  </rcc>
  <rcc rId="3414" sId="1">
    <oc r="G186">
      <f>SUM(G187:G189)</f>
    </oc>
    <nc r="G186">
      <f>SUM(G187:G190)</f>
    </nc>
  </rcc>
  <rcc rId="3415" sId="1">
    <oc r="H186">
      <f>SUM(H187:H189)</f>
    </oc>
    <nc r="H186">
      <f>SUM(H187:H190)</f>
    </nc>
  </rcc>
</revisions>
</file>

<file path=xl/revisions/revisionLog1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16" sId="1">
    <oc r="F342" t="inlineStr">
      <is>
        <t>244</t>
      </is>
    </oc>
    <nc r="F342" t="inlineStr">
      <is>
        <t>540</t>
      </is>
    </nc>
  </rcc>
  <rcc rId="3417" sId="1" odxf="1" dxf="1">
    <oc r="A342" t="inlineStr">
      <is>
        <t>Прочие закупки товаров, работ и услуг для государственных (муниципальных) нужд</t>
      </is>
    </oc>
    <nc r="A342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3418" sId="1">
    <oc r="F164" t="inlineStr">
      <is>
        <t>540</t>
      </is>
    </oc>
    <nc r="F164" t="inlineStr">
      <is>
        <t>622</t>
      </is>
    </nc>
  </rcc>
  <rcc rId="3419" sId="1" odxf="1" dxf="1">
    <oc r="A164" t="inlineStr">
      <is>
        <t>Иные межбюджетные трансферты</t>
      </is>
    </oc>
    <nc r="A164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</revisions>
</file>

<file path=xl/revisions/revisionLog19.xml><?xml version="1.0" encoding="utf-8"?>
<revisions xmlns="http://schemas.openxmlformats.org/spreadsheetml/2006/main" xmlns:r="http://schemas.openxmlformats.org/officeDocument/2006/relationships">
  <rcc rId="3361" sId="1">
    <oc r="H3" t="inlineStr">
      <is>
        <t>от 17  марта 2023  № 245</t>
      </is>
    </oc>
    <nc r="H3" t="inlineStr">
      <is>
        <t>от ___ июня 2023  № ___</t>
      </is>
    </nc>
  </rcc>
</revisions>
</file>

<file path=xl/revisions/revisionLog1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20" sId="1" numFmtId="4">
    <oc r="G234">
      <f>8280+436</f>
    </oc>
    <nc r="G234">
      <v>8380</v>
    </nc>
  </rcc>
  <rcc rId="3421" sId="1" numFmtId="4">
    <oc r="H234">
      <v>0</v>
    </oc>
    <nc r="H234">
      <v>8380</v>
    </nc>
  </rcc>
  <rfmt sheetId="1" sqref="G233:H233">
    <dxf>
      <fill>
        <patternFill patternType="solid">
          <bgColor rgb="FF92D050"/>
        </patternFill>
      </fill>
    </dxf>
  </rfmt>
  <rcc rId="3422" sId="1" numFmtId="4">
    <oc r="G131">
      <v>50000</v>
    </oc>
    <nc r="G131"/>
  </rcc>
  <rcc rId="3423" sId="1" numFmtId="4">
    <oc r="G132">
      <v>51020.41</v>
    </oc>
    <nc r="G132">
      <v>112975.6</v>
    </nc>
  </rcc>
  <rcc rId="3424" sId="1" numFmtId="4">
    <oc r="H132">
      <v>141763.05900000001</v>
    </oc>
    <nc r="H132">
      <v>713.9</v>
    </nc>
  </rcc>
  <rcc rId="3425" sId="1" numFmtId="4">
    <oc r="H131">
      <v>0</v>
    </oc>
    <nc r="H131"/>
  </rcc>
  <rrc rId="3426" sId="1" ref="A131:XFD131" action="deleteRow">
    <undo index="65535" exp="area" dr="H131:H132" r="H130" sId="1"/>
    <undo index="65535" exp="area" dr="G131:G132" r="G130" sId="1"/>
    <rfmt sheetId="1" xfDxf="1" sqref="A131:XFD131" start="0" length="0">
      <dxf>
        <font>
          <i/>
          <name val="Times New Roman CYR"/>
          <family val="1"/>
        </font>
        <alignment wrapText="1"/>
      </dxf>
    </rfmt>
    <rcc rId="0" sId="1" dxf="1">
      <nc r="A131" t="inlineStr">
        <is>
          <t>Иные межбюджетные трансферты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1" t="inlineStr">
        <is>
          <t>968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1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1" t="inlineStr">
        <is>
          <t>09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1" t="inlineStr">
        <is>
          <t>04304 S21Д0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1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3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fmt sheetId="1" sqref="G130:H130" start="0" length="2147483647">
    <dxf>
      <font>
        <i/>
      </font>
    </dxf>
  </rfmt>
  <rfmt sheetId="1" sqref="G130:H130">
    <dxf>
      <fill>
        <patternFill>
          <bgColor rgb="FF92D050"/>
        </patternFill>
      </fill>
    </dxf>
  </rfmt>
  <rfmt sheetId="1" sqref="G129:H129" start="0" length="2147483647">
    <dxf>
      <font>
        <i/>
      </font>
    </dxf>
  </rfmt>
  <rfmt sheetId="1" sqref="G128:H128" start="0" length="2147483647">
    <dxf>
      <font>
        <b/>
      </font>
    </dxf>
  </rfmt>
  <rcc rId="3427" sId="1" numFmtId="4">
    <oc r="G343">
      <v>0</v>
    </oc>
    <nc r="G343">
      <v>100000</v>
    </nc>
  </rcc>
  <rfmt sheetId="1" sqref="G342:H342">
    <dxf>
      <fill>
        <patternFill patternType="solid">
          <bgColor rgb="FF92D050"/>
        </patternFill>
      </fill>
    </dxf>
  </rfmt>
  <rcc rId="3428" sId="1">
    <oc r="G351">
      <f>120+30</f>
    </oc>
    <nc r="G351">
      <f>120</f>
    </nc>
  </rcc>
  <rcc rId="3429" sId="1">
    <oc r="H351">
      <f>120+30</f>
    </oc>
    <nc r="H351">
      <f>120</f>
    </nc>
  </rcc>
  <rfmt sheetId="1" sqref="G350:H350">
    <dxf>
      <fill>
        <patternFill patternType="solid">
          <bgColor rgb="FF92D050"/>
        </patternFill>
      </fill>
    </dxf>
  </rfmt>
  <rcc rId="3430" sId="1">
    <oc r="G219">
      <f>12253.1+12253.1</f>
    </oc>
    <nc r="G219">
      <f>10584.6</f>
    </nc>
  </rcc>
  <rcc rId="3431" sId="1">
    <oc r="H219">
      <f>12415.2+12415.2</f>
    </oc>
    <nc r="H219">
      <f>10584.6</f>
    </nc>
  </rcc>
  <rfmt sheetId="1" sqref="G218:H218">
    <dxf>
      <fill>
        <patternFill>
          <bgColor rgb="FF92D050"/>
        </patternFill>
      </fill>
    </dxf>
  </rfmt>
  <rcc rId="3432" sId="1">
    <oc r="G242">
      <f>10159.152+12776.8</f>
    </oc>
    <nc r="G242">
      <f>10159.152</f>
    </nc>
  </rcc>
  <rcc rId="3433" sId="1">
    <oc r="G243">
      <f>32170.648+27897.8+957.5</f>
    </oc>
    <nc r="G243">
      <f>32170.648</f>
    </nc>
  </rcc>
  <rcc rId="3434" sId="1">
    <oc r="H242">
      <f>10159.152+12776.8</f>
    </oc>
    <nc r="H242">
      <f>10159.152</f>
    </nc>
  </rcc>
  <rcc rId="3435" sId="1">
    <oc r="H243">
      <f>32170.648+27897.8+957.5</f>
    </oc>
    <nc r="H243">
      <f>32170.648</f>
    </nc>
  </rcc>
  <rfmt sheetId="1" sqref="G241:H241">
    <dxf>
      <fill>
        <patternFill patternType="solid">
          <bgColor rgb="FF92D050"/>
        </patternFill>
      </fill>
    </dxf>
  </rfmt>
  <rcc rId="3436" sId="1">
    <oc r="G217">
      <f>28457.8+287.5</f>
    </oc>
    <nc r="G217">
      <f>27282</f>
    </nc>
  </rcc>
  <rfmt sheetId="1" sqref="G216:H216">
    <dxf>
      <fill>
        <patternFill patternType="solid">
          <bgColor rgb="FF92D050"/>
        </patternFill>
      </fill>
    </dxf>
  </rfmt>
  <rcc rId="3437" sId="1">
    <oc r="H217">
      <f>28280.1+285.7</f>
    </oc>
    <nc r="H217"/>
  </rcc>
  <rfmt sheetId="1" sqref="H216">
    <dxf>
      <fill>
        <patternFill>
          <bgColor theme="0"/>
        </patternFill>
      </fill>
    </dxf>
  </rfmt>
  <rcc rId="3438" sId="1">
    <oc r="G62">
      <f>208+208</f>
    </oc>
    <nc r="G62">
      <f>208</f>
    </nc>
  </rcc>
  <rcc rId="3439" sId="1">
    <oc r="H62">
      <f>208+208</f>
    </oc>
    <nc r="H62">
      <f>208</f>
    </nc>
  </rcc>
  <rfmt sheetId="1" sqref="G61:H61">
    <dxf>
      <fill>
        <patternFill patternType="solid">
          <bgColor rgb="FF92D050"/>
        </patternFill>
      </fill>
    </dxf>
  </rfmt>
  <rcv guid="{E50FE2FB-E2CD-42FB-A643-54AB564D1B47}" action="delete"/>
  <rdn rId="0" localSheetId="1" customView="1" name="Z_E50FE2FB_E2CD_42FB_A643_54AB564D1B47_.wvu.PrintArea" hidden="1" oldHidden="1">
    <formula>Ведом.структура!$A$1:$H$514</formula>
    <oldFormula>Ведом.структура!$A$1:$H$514</oldFormula>
  </rdn>
  <rdn rId="0" localSheetId="1" customView="1" name="Z_E50FE2FB_E2CD_42FB_A643_54AB564D1B47_.wvu.FilterData" hidden="1" oldHidden="1">
    <formula>Ведом.структура!$A$21:$M$517</formula>
    <oldFormula>Ведом.структура!$A$21:$M$517</oldFormula>
  </rdn>
  <rcv guid="{E50FE2FB-E2CD-42FB-A643-54AB564D1B47}" action="add"/>
</revisions>
</file>

<file path=xl/revisions/revisionLog1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42" sId="1">
    <oc r="G249">
      <f>386+7.9</f>
    </oc>
    <nc r="G249">
      <f>395</f>
    </nc>
  </rcc>
  <rcc rId="3443" sId="1">
    <oc r="H249">
      <f>386+7.9</f>
    </oc>
    <nc r="H249">
      <f>395</f>
    </nc>
  </rcc>
  <rfmt sheetId="1" sqref="G248:H248">
    <dxf>
      <fill>
        <patternFill patternType="solid">
          <bgColor rgb="FF92D050"/>
        </patternFill>
      </fill>
    </dxf>
  </rfmt>
  <rcc rId="3444" sId="1" numFmtId="4">
    <oc r="G225">
      <v>1408.367</v>
    </oc>
    <nc r="G225">
      <v>1380.2</v>
    </nc>
  </rcc>
  <rcc rId="3445" sId="1" numFmtId="4">
    <oc r="H225">
      <v>1408.367</v>
    </oc>
    <nc r="H225">
      <v>1380.2</v>
    </nc>
  </rcc>
  <rfmt sheetId="1" sqref="G224:H224">
    <dxf>
      <fill>
        <patternFill patternType="solid">
          <bgColor rgb="FF92D050"/>
        </patternFill>
      </fill>
    </dxf>
  </rfmt>
  <rcc rId="3446" sId="1" numFmtId="4">
    <oc r="G223">
      <v>8.6999999999999993</v>
    </oc>
    <nc r="G223"/>
  </rcc>
  <rcc rId="3447" sId="1" numFmtId="4">
    <oc r="H223">
      <v>8.1999999999999993</v>
    </oc>
    <nc r="H223"/>
  </rcc>
  <rcc rId="3448" sId="1" numFmtId="4">
    <oc r="G221">
      <v>122150.8</v>
    </oc>
    <nc r="G221">
      <v>116435</v>
    </nc>
  </rcc>
  <rcc rId="3449" sId="1" numFmtId="4">
    <oc r="H221">
      <v>122150.8</v>
    </oc>
    <nc r="H221">
      <v>116435</v>
    </nc>
  </rcc>
  <rfmt sheetId="1" sqref="G220:H220">
    <dxf>
      <fill>
        <patternFill>
          <bgColor rgb="FF92D050"/>
        </patternFill>
      </fill>
    </dxf>
  </rfmt>
  <rcc rId="3450" sId="1" numFmtId="4">
    <oc r="G329">
      <v>12076.7</v>
    </oc>
    <nc r="G329">
      <v>10869</v>
    </nc>
  </rcc>
  <rcc rId="3451" sId="1" numFmtId="4">
    <oc r="H329">
      <v>12076.7</v>
    </oc>
    <nc r="H329">
      <v>0</v>
    </nc>
  </rcc>
  <rfmt sheetId="1" sqref="G328:H328">
    <dxf>
      <fill>
        <patternFill patternType="solid">
          <bgColor rgb="FF92D050"/>
        </patternFill>
      </fill>
    </dxf>
  </rfmt>
  <rcc rId="3452" sId="1" numFmtId="4">
    <oc r="G154">
      <f>492.965+492.965</f>
    </oc>
    <nc r="G154">
      <v>512.4</v>
    </nc>
  </rcc>
  <rcc rId="3453" sId="1">
    <oc r="H154">
      <f>512.37+512.37</f>
    </oc>
    <nc r="H154"/>
  </rcc>
  <rfmt sheetId="1" sqref="G153:H153">
    <dxf>
      <fill>
        <patternFill patternType="solid">
          <bgColor rgb="FF92D050"/>
        </patternFill>
      </fill>
    </dxf>
  </rfmt>
  <rfmt sheetId="1" sqref="G142:H142">
    <dxf>
      <fill>
        <patternFill patternType="solid">
          <bgColor rgb="FF92D050"/>
        </patternFill>
      </fill>
    </dxf>
  </rfmt>
  <rcc rId="3454" sId="1" numFmtId="4">
    <oc r="G271">
      <v>84.1</v>
    </oc>
    <nc r="G271">
      <v>82</v>
    </nc>
  </rcc>
  <rfmt sheetId="1" sqref="G270:H270">
    <dxf>
      <fill>
        <patternFill patternType="solid">
          <bgColor rgb="FF92D050"/>
        </patternFill>
      </fill>
    </dxf>
  </rfmt>
  <rfmt sheetId="1" sqref="G254:H254">
    <dxf>
      <fill>
        <patternFill patternType="solid">
          <bgColor rgb="FF92D050"/>
        </patternFill>
      </fill>
    </dxf>
  </rfmt>
  <rcc rId="3455" sId="1" numFmtId="4">
    <oc r="G314">
      <v>110.4</v>
    </oc>
    <nc r="G314">
      <v>126.5</v>
    </nc>
  </rcc>
  <rcc rId="3456" sId="1" numFmtId="4">
    <oc r="H314">
      <v>114.8</v>
    </oc>
    <nc r="H314">
      <v>131.6</v>
    </nc>
  </rcc>
  <rfmt sheetId="1" sqref="G313:H313">
    <dxf>
      <fill>
        <patternFill patternType="solid">
          <bgColor rgb="FF92D050"/>
        </patternFill>
      </fill>
    </dxf>
  </rfmt>
  <rcc rId="3457" sId="1" numFmtId="4">
    <oc r="G213">
      <v>5608.9</v>
    </oc>
    <nc r="G213">
      <v>5565.8</v>
    </nc>
  </rcc>
  <rcc rId="3458" sId="1" numFmtId="4">
    <oc r="H213">
      <v>5468</v>
    </oc>
    <nc r="H213">
      <v>5565.8</v>
    </nc>
  </rcc>
  <rfmt sheetId="1" sqref="G212:H212">
    <dxf>
      <fill>
        <patternFill>
          <bgColor rgb="FF92D050"/>
        </patternFill>
      </fill>
    </dxf>
  </rfmt>
  <rcc rId="3459" sId="1" numFmtId="4">
    <oc r="G90">
      <v>30</v>
    </oc>
    <nc r="G90"/>
  </rcc>
  <rcc rId="3460" sId="1" numFmtId="4">
    <oc r="H90">
      <v>30</v>
    </oc>
    <nc r="H90"/>
  </rcc>
  <rcc rId="3461" sId="1" numFmtId="4">
    <oc r="G91">
      <v>61.5</v>
    </oc>
    <nc r="G91"/>
  </rcc>
  <rcc rId="3462" sId="1" numFmtId="4">
    <oc r="H91">
      <v>61.5</v>
    </oc>
    <nc r="H91"/>
  </rcc>
  <rcc rId="3463" sId="1" numFmtId="4">
    <oc r="G88">
      <v>438.2</v>
    </oc>
    <nc r="G88">
      <v>230.8</v>
    </nc>
  </rcc>
  <rcc rId="3464" sId="1" numFmtId="4">
    <oc r="G89">
      <v>132.4</v>
    </oc>
    <nc r="G89">
      <v>69.7</v>
    </nc>
  </rcc>
  <rcc rId="3465" sId="1" numFmtId="4">
    <oc r="H88">
      <v>438.2</v>
    </oc>
    <nc r="H88">
      <v>230.8</v>
    </nc>
  </rcc>
  <rcc rId="3466" sId="1" numFmtId="4">
    <oc r="H89">
      <v>132.4</v>
    </oc>
    <nc r="H89">
      <v>69.7</v>
    </nc>
  </rcc>
  <rfmt sheetId="1" sqref="G87:H87">
    <dxf>
      <fill>
        <patternFill patternType="solid">
          <bgColor rgb="FF92D050"/>
        </patternFill>
      </fill>
    </dxf>
  </rfmt>
  <rfmt sheetId="1" sqref="G92:H92">
    <dxf>
      <fill>
        <patternFill>
          <bgColor rgb="FF92D050"/>
        </patternFill>
      </fill>
    </dxf>
  </rfmt>
  <rfmt sheetId="1" sqref="G175:H175">
    <dxf>
      <fill>
        <patternFill patternType="solid">
          <bgColor rgb="FF92D050"/>
        </patternFill>
      </fill>
    </dxf>
  </rfmt>
  <rfmt sheetId="1" sqref="G180:H180">
    <dxf>
      <fill>
        <patternFill>
          <bgColor rgb="FF92D050"/>
        </patternFill>
      </fill>
    </dxf>
  </rfmt>
  <rcc rId="3467" sId="1" numFmtId="4">
    <oc r="G211">
      <v>266218.90000000002</v>
    </oc>
    <nc r="G211">
      <v>256178</v>
    </nc>
  </rcc>
  <rcc rId="3468" sId="1" numFmtId="4">
    <oc r="H211">
      <v>266218.90000000002</v>
    </oc>
    <nc r="H211">
      <v>256178</v>
    </nc>
  </rcc>
  <rfmt sheetId="1" sqref="G210:H210">
    <dxf>
      <fill>
        <patternFill patternType="solid">
          <bgColor rgb="FF92D050"/>
        </patternFill>
      </fill>
    </dxf>
  </rfmt>
  <rfmt sheetId="1" sqref="G295:H295">
    <dxf>
      <fill>
        <patternFill patternType="solid">
          <bgColor rgb="FF92D050"/>
        </patternFill>
      </fill>
    </dxf>
  </rfmt>
  <rcc rId="3469" sId="1" numFmtId="4">
    <oc r="G197">
      <v>131777.20000000001</v>
    </oc>
    <nc r="G197">
      <v>132003.5</v>
    </nc>
  </rcc>
  <rcc rId="3470" sId="1" numFmtId="4">
    <oc r="H197">
      <v>131045.1</v>
    </oc>
    <nc r="H197">
      <v>132003.5</v>
    </nc>
  </rcc>
  <rfmt sheetId="1" sqref="G196:H196">
    <dxf>
      <fill>
        <patternFill patternType="solid">
          <bgColor rgb="FF92D050"/>
        </patternFill>
      </fill>
    </dxf>
  </rfmt>
  <rfmt sheetId="1" sqref="G485:H485">
    <dxf>
      <fill>
        <patternFill>
          <bgColor rgb="FF92D050"/>
        </patternFill>
      </fill>
    </dxf>
  </rfmt>
  <rfmt sheetId="1" sqref="G487:H487">
    <dxf>
      <fill>
        <patternFill>
          <bgColor rgb="FF92D050"/>
        </patternFill>
      </fill>
    </dxf>
  </rfmt>
  <rcc rId="3471" sId="1" numFmtId="4">
    <oc r="H486">
      <v>311</v>
    </oc>
    <nc r="H486"/>
  </rcc>
  <rcc rId="3472" sId="1" numFmtId="4">
    <oc r="H488">
      <v>1.3</v>
    </oc>
    <nc r="H488"/>
  </rcc>
  <rcc rId="3473" sId="1" numFmtId="4">
    <oc r="H489">
      <v>0.4</v>
    </oc>
    <nc r="H489"/>
  </rcc>
</revisions>
</file>

<file path=xl/revisions/revisionLog1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74" sId="1" numFmtId="4">
    <oc r="G125">
      <v>3519.7</v>
    </oc>
    <nc r="G125">
      <v>3366.9</v>
    </nc>
  </rcc>
  <rcc rId="3475" sId="1" numFmtId="4">
    <oc r="H125">
      <v>3519.7</v>
    </oc>
    <nc r="H125">
      <v>3366.9</v>
    </nc>
  </rcc>
  <rfmt sheetId="1" sqref="G124:H124">
    <dxf>
      <fill>
        <patternFill>
          <bgColor rgb="FF92D050"/>
        </patternFill>
      </fill>
    </dxf>
  </rfmt>
  <rcc rId="3476" sId="1" numFmtId="4">
    <oc r="G122">
      <v>40.6</v>
    </oc>
    <nc r="G122">
      <v>38.799999999999997</v>
    </nc>
  </rcc>
  <rcc rId="3477" sId="1" numFmtId="4">
    <oc r="G123">
      <v>12.2</v>
    </oc>
    <nc r="G123">
      <v>11.7</v>
    </nc>
  </rcc>
  <rcc rId="3478" sId="1" numFmtId="4">
    <oc r="H122">
      <v>40.6</v>
    </oc>
    <nc r="H122">
      <v>38.799999999999997</v>
    </nc>
  </rcc>
  <rcc rId="3479" sId="1" numFmtId="4">
    <oc r="H123">
      <v>12.2</v>
    </oc>
    <nc r="H123">
      <v>11.7</v>
    </nc>
  </rcc>
  <rfmt sheetId="1" sqref="G121:H121">
    <dxf>
      <fill>
        <patternFill>
          <bgColor rgb="FF92D050"/>
        </patternFill>
      </fill>
    </dxf>
  </rfmt>
  <rfmt sheetId="1" sqref="G97:H97">
    <dxf>
      <fill>
        <patternFill>
          <bgColor rgb="FF92D050"/>
        </patternFill>
      </fill>
    </dxf>
  </rfmt>
  <rcc rId="3480" sId="1" numFmtId="4">
    <oc r="G491">
      <v>146.69999999999999</v>
    </oc>
    <nc r="G491">
      <v>149.6</v>
    </nc>
  </rcc>
  <rcc rId="3481" sId="1" numFmtId="4">
    <oc r="H491">
      <v>146.69999999999999</v>
    </oc>
    <nc r="H491">
      <v>149.6</v>
    </nc>
  </rcc>
  <rfmt sheetId="1" sqref="G490:H490">
    <dxf>
      <fill>
        <patternFill>
          <bgColor rgb="FF92D050"/>
        </patternFill>
      </fill>
    </dxf>
  </rfmt>
  <rcc rId="3482" sId="1" numFmtId="4">
    <oc r="G493">
      <v>16.899999999999999</v>
    </oc>
    <nc r="G493">
      <v>17.2</v>
    </nc>
  </rcc>
  <rcc rId="3483" sId="1" numFmtId="4">
    <oc r="G494">
      <v>5.0999999999999996</v>
    </oc>
    <nc r="G494">
      <v>5.2</v>
    </nc>
  </rcc>
  <rcc rId="3484" sId="1" numFmtId="4">
    <oc r="H493">
      <v>16.899999999999999</v>
    </oc>
    <nc r="H493">
      <v>17.2</v>
    </nc>
  </rcc>
  <rcc rId="3485" sId="1" numFmtId="4">
    <oc r="H494">
      <v>5.0999999999999996</v>
    </oc>
    <nc r="H494">
      <v>5.2</v>
    </nc>
  </rcc>
  <rfmt sheetId="1" sqref="G492:H492">
    <dxf>
      <fill>
        <patternFill>
          <bgColor rgb="FF92D050"/>
        </patternFill>
      </fill>
    </dxf>
  </rfmt>
  <rfmt sheetId="1" sqref="G258:H258">
    <dxf>
      <fill>
        <patternFill patternType="solid">
          <bgColor rgb="FF92D050"/>
        </patternFill>
      </fill>
    </dxf>
  </rfmt>
  <rcc rId="3486" sId="1" numFmtId="4">
    <oc r="G257">
      <v>5577.96</v>
    </oc>
    <nc r="G257">
      <v>5645.9</v>
    </nc>
  </rcc>
  <rcc rId="3487" sId="1" numFmtId="4">
    <oc r="H257">
      <v>5577.96</v>
    </oc>
    <nc r="H257">
      <v>5645.9</v>
    </nc>
  </rcc>
  <rfmt sheetId="1" sqref="G256:H256">
    <dxf>
      <fill>
        <patternFill patternType="solid">
          <bgColor rgb="FF92D050"/>
        </patternFill>
      </fill>
    </dxf>
  </rfmt>
  <rcc rId="3488" sId="1" numFmtId="4">
    <oc r="G266">
      <v>64.262</v>
    </oc>
    <nc r="G266">
      <v>65.099999999999994</v>
    </nc>
  </rcc>
  <rcc rId="3489" sId="1" numFmtId="4">
    <oc r="G267">
      <v>19.407</v>
    </oc>
    <nc r="G267">
      <v>19.600000000000001</v>
    </nc>
  </rcc>
  <rcc rId="3490" sId="1" numFmtId="4">
    <oc r="H266">
      <v>64.262</v>
    </oc>
    <nc r="H266">
      <v>65.099999999999994</v>
    </nc>
  </rcc>
  <rcc rId="3491" sId="1" numFmtId="4">
    <oc r="H267">
      <v>19.407</v>
    </oc>
    <nc r="H267">
      <v>19.600000000000001</v>
    </nc>
  </rcc>
  <rfmt sheetId="1" sqref="G265:H265">
    <dxf>
      <fill>
        <patternFill patternType="solid">
          <bgColor rgb="FF92D050"/>
        </patternFill>
      </fill>
    </dxf>
  </rfmt>
  <rcc rId="3492" sId="1" numFmtId="4">
    <oc r="G50">
      <v>11.7</v>
    </oc>
    <nc r="G50">
      <v>10.5</v>
    </nc>
  </rcc>
  <rcc rId="3493" sId="1" numFmtId="4">
    <oc r="H50">
      <v>10.5</v>
    </oc>
    <nc r="H50"/>
  </rcc>
  <rfmt sheetId="1" sqref="G49:H49">
    <dxf>
      <fill>
        <patternFill patternType="solid">
          <bgColor rgb="FF92D050"/>
        </patternFill>
      </fill>
    </dxf>
  </rfmt>
  <rfmt sheetId="1" sqref="G185:H185">
    <dxf>
      <fill>
        <patternFill>
          <bgColor rgb="FF92D050"/>
        </patternFill>
      </fill>
    </dxf>
  </rfmt>
  <rfmt sheetId="1" sqref="G198:H198">
    <dxf>
      <fill>
        <patternFill>
          <bgColor rgb="FF92D050"/>
        </patternFill>
      </fill>
    </dxf>
  </rfmt>
  <rcc rId="3494" sId="1" numFmtId="4">
    <oc r="G203">
      <v>81458</v>
    </oc>
    <nc r="G203"/>
  </rcc>
  <rcc rId="3495" sId="1" numFmtId="4">
    <oc r="H203">
      <v>81458</v>
    </oc>
    <nc r="H203"/>
  </rcc>
  <rrc rId="3496" sId="1" ref="A202:XFD202" action="deleteRow">
    <undo index="65535" exp="ref" v="1" dr="H202" r="H195" sId="1"/>
    <undo index="65535" exp="ref" v="1" dr="G202" r="G195" sId="1"/>
    <rfmt sheetId="1" xfDxf="1" sqref="A202:XFD202" start="0" length="0">
      <dxf>
        <font>
          <name val="Times New Roman CYR"/>
          <family val="1"/>
        </font>
        <alignment wrapText="1"/>
      </dxf>
    </rfmt>
    <rcc rId="0" sId="1" dxf="1">
      <nc r="A202" t="inlineStr">
        <is>
          <t>Софинансирование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02">
        <v>969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2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2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2" t="inlineStr">
        <is>
          <t>10101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2">
        <f>G203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02">
        <f>H203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97" sId="1" ref="A202:XFD202" action="deleteRow">
    <rfmt sheetId="1" xfDxf="1" sqref="A202:XFD202" start="0" length="0">
      <dxf>
        <font>
          <name val="Times New Roman CYR"/>
          <family val="1"/>
        </font>
        <alignment wrapText="1"/>
      </dxf>
    </rfmt>
    <rcc rId="0" sId="1" dxf="1">
      <nc r="A202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02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2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2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98" sId="1">
    <oc r="G195">
      <f>G196+G200+G198+#REF!</f>
    </oc>
    <nc r="G195">
      <f>G196+G200+G198</f>
    </nc>
  </rcc>
  <rcc rId="3499" sId="1">
    <oc r="H195">
      <f>H196+H200+H198+#REF!</f>
    </oc>
    <nc r="H195">
      <f>H196+H200+H198</f>
    </nc>
  </rcc>
  <rcc rId="3500" sId="1" numFmtId="4">
    <oc r="H225">
      <v>4690.3999999999996</v>
    </oc>
    <nc r="H225"/>
  </rcc>
  <rfmt sheetId="1" sqref="G224:H224">
    <dxf>
      <fill>
        <patternFill>
          <bgColor rgb="FF92D050"/>
        </patternFill>
      </fill>
    </dxf>
  </rfmt>
  <rcc rId="3501" sId="1" numFmtId="4">
    <oc r="H207">
      <v>31012</v>
    </oc>
    <nc r="H207"/>
  </rcc>
  <rfmt sheetId="1" sqref="G206:H206">
    <dxf>
      <fill>
        <patternFill>
          <bgColor rgb="FF92D050"/>
        </patternFill>
      </fill>
    </dxf>
  </rfmt>
</revisions>
</file>

<file path=xl/revisions/revisionLog1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02" sId="1" numFmtId="4">
    <oc r="G150">
      <v>48032.75</v>
    </oc>
    <nc r="G150"/>
  </rcc>
  <rcc rId="3503" sId="1" numFmtId="4">
    <oc r="G151">
      <v>56365.029000000002</v>
    </oc>
    <nc r="G151"/>
  </rcc>
  <rrc rId="3504" sId="1" ref="A146:XFD146" action="deleteRow">
    <undo index="0" exp="ref" v="1" dr="H146" r="H145" sId="1"/>
    <undo index="0" exp="ref" v="1" dr="G146" r="G145" sId="1"/>
    <rfmt sheetId="1" xfDxf="1" sqref="A146:XFD146" start="0" length="0">
      <dxf>
        <font>
          <name val="Times New Roman CYR"/>
          <family val="1"/>
        </font>
        <alignment wrapText="1"/>
      </dxf>
    </rfmt>
    <rcc rId="0" sId="1" dxf="1">
      <nc r="A146" t="inlineStr">
        <is>
          <t>Муниципальная программа «Комплексное развитие сельских территорий в Селенгинском районе на 2020-2024 годы»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6">
        <f>G147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6">
        <f>H147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05" sId="1" ref="A146:XFD146" action="deleteRow">
    <rfmt sheetId="1" xfDxf="1" sqref="A146:XFD146" start="0" length="0">
      <dxf>
        <font>
          <name val="Times New Roman CYR"/>
          <family val="1"/>
        </font>
        <alignment wrapText="1"/>
      </dxf>
    </rfmt>
    <rcc rId="0" sId="1" dxf="1">
      <nc r="A146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46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06030 00000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6">
        <f>G147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6">
        <f>H147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06" sId="1" ref="A146:XFD146" action="deleteRow">
    <rfmt sheetId="1" xfDxf="1" sqref="A146:XFD146" start="0" length="0">
      <dxf>
        <font>
          <name val="Times New Roman CYR"/>
          <family val="1"/>
        </font>
        <alignment wrapText="1"/>
      </dxf>
    </rfmt>
    <rcc rId="0" sId="1" dxf="1">
      <nc r="A146" t="inlineStr">
        <is>
          <t>Обеспечение комплексного развития сельских территорий (Капитальный ремонт сетей водоснабжения г.Гусиноозерск)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46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06036 00000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6">
        <f>G147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6">
        <f>H147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07" sId="1" ref="A146:XFD146" action="deleteRow">
    <rfmt sheetId="1" xfDxf="1" sqref="A146:XFD146" start="0" length="0">
      <dxf>
        <font>
          <name val="Times New Roman CYR"/>
          <family val="1"/>
        </font>
        <alignment wrapText="1"/>
      </dxf>
    </rfmt>
    <rcc rId="0" sId="1" dxf="1">
      <nc r="A146" t="inlineStr">
        <is>
          <t>Обеспечение комплексного развития сельских территорий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06036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6">
        <f>SUM(G147:G148)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6">
        <f>SUM(H147:H148)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08" sId="1" ref="A146:XFD146" action="deleteRow">
    <rfmt sheetId="1" xfDxf="1" sqref="A146:XFD146" start="0" length="0">
      <dxf>
        <font>
          <name val="Times New Roman CYR"/>
          <family val="1"/>
        </font>
        <alignment wrapText="1"/>
      </dxf>
    </rfmt>
    <rcc rId="0" sId="1" dxf="1">
      <nc r="A146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06036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4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H146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09" sId="1" ref="A146:XFD146" action="deleteRow">
    <rfmt sheetId="1" xfDxf="1" sqref="A146:XFD146" start="0" length="0">
      <dxf>
        <font>
          <name val="Times New Roman CYR"/>
          <family val="1"/>
        </font>
        <alignment wrapText="1"/>
      </dxf>
    </rfmt>
    <rcc rId="0" sId="1" dxf="1">
      <nc r="A146" t="inlineStr">
        <is>
          <t>Субсидии автономным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06036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4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H146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510" sId="1">
    <oc r="G145">
      <f>#REF!+G146</f>
    </oc>
    <nc r="G145">
      <f>G146</f>
    </nc>
  </rcc>
  <rcc rId="3511" sId="1">
    <oc r="H145">
      <f>#REF!+H146</f>
    </oc>
    <nc r="H145">
      <f>H146</f>
    </nc>
  </rcc>
  <rcc rId="3512" sId="1" numFmtId="4">
    <oc r="G153">
      <f>16520.17645+337.14644+16.8573+0.0169</f>
    </oc>
    <nc r="G153">
      <v>0</v>
    </nc>
  </rcc>
  <rrc rId="3513" sId="1" ref="A150:XFD150" action="deleteRow">
    <undo index="0" exp="ref" v="1" dr="H150" r="H149" sId="1"/>
    <undo index="0" exp="ref" v="1" dr="G150" r="G149" sId="1"/>
    <rfmt sheetId="1" xfDxf="1" sqref="A150:XFD150" start="0" length="0">
      <dxf>
        <font>
          <name val="Times New Roman CYR"/>
          <family val="1"/>
        </font>
        <alignment wrapText="1"/>
      </dxf>
    </rfmt>
    <rcc rId="0" sId="1" dxf="1">
      <nc r="A150" t="inlineStr">
        <is>
          <t>Муниципальная программа "Формирование комфортной городской среды на территории муниципального образования "Селенгинский район" на 2018-2022годы</t>
        </is>
      </nc>
      <ndxf>
        <font>
          <b/>
          <name val="Times New Roman"/>
          <family val="1"/>
        </font>
      </ndxf>
    </rcc>
    <rcc rId="0" sId="1" dxf="1">
      <nc r="B150" t="inlineStr">
        <is>
          <t>968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0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0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0" t="inlineStr">
        <is>
          <t>16000 00000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0">
        <f>G151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0">
        <f>H151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14" sId="1" ref="A150:XFD150" action="deleteRow">
    <rfmt sheetId="1" xfDxf="1" sqref="A150:XFD150" start="0" length="0">
      <dxf>
        <font>
          <name val="Times New Roman CYR"/>
          <family val="1"/>
        </font>
        <alignment wrapText="1"/>
      </dxf>
    </rfmt>
    <rcc rId="0" sId="1" dxf="1">
      <nc r="A150" t="inlineStr">
        <is>
          <t>Основное мероприятие "Благоустройство дворовых и общественных территорий "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50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0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0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0" t="inlineStr">
        <is>
          <t>160F2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0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0">
        <f>G151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0">
        <f>H151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15" sId="1" ref="A150:XFD150" action="deleteRow">
    <rfmt sheetId="1" xfDxf="1" sqref="A150:XFD150" start="0" length="0">
      <dxf>
        <font>
          <name val="Times New Roman CYR"/>
          <family val="1"/>
        </font>
        <alignment wrapText="1"/>
      </dxf>
    </rfmt>
    <rcc rId="0" sId="1" dxf="1">
      <nc r="A150" t="inlineStr">
        <is>
          <t>На поддержку государственных программ субъектов Российской Федерации и муниципальных программ формирования современной городской среды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50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0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0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0" t="inlineStr">
        <is>
          <t>160F2 55550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0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0">
        <f>G151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0">
        <f>H151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16" sId="1" ref="A150:XFD150" action="deleteRow">
    <rfmt sheetId="1" xfDxf="1" sqref="A150:XFD150" start="0" length="0">
      <dxf>
        <font>
          <name val="Times New Roman CYR"/>
          <family val="1"/>
        </font>
        <alignment wrapText="1"/>
      </dxf>
    </rfmt>
    <rcc rId="0" sId="1" dxf="1">
      <nc r="A150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50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0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0" t="inlineStr">
        <is>
          <t>160F2 55550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0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50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150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517" sId="1">
    <oc r="G149">
      <f>#REF!+G150</f>
    </oc>
    <nc r="G149">
      <f>G150</f>
    </nc>
  </rcc>
  <rcc rId="3518" sId="1">
    <oc r="H149">
      <f>#REF!+H150</f>
    </oc>
    <nc r="H149">
      <f>H150</f>
    </nc>
  </rcc>
  <rcc rId="3519" sId="1" numFmtId="4">
    <oc r="G153">
      <v>11465.36</v>
    </oc>
    <nc r="G153">
      <v>16327.6</v>
    </nc>
  </rcc>
  <rcc rId="3520" sId="1" numFmtId="4">
    <oc r="H153">
      <v>11435.36</v>
    </oc>
    <nc r="H153">
      <v>16327.6</v>
    </nc>
  </rcc>
  <rcc rId="3521" sId="1">
    <nc r="I153">
      <v>16327.6</v>
    </nc>
  </rcc>
  <rcc rId="3522" sId="1" numFmtId="4">
    <oc r="G156">
      <v>120</v>
    </oc>
    <nc r="G156"/>
  </rcc>
  <rcc rId="3523" sId="1" numFmtId="4">
    <oc r="H156">
      <v>130</v>
    </oc>
    <nc r="H156"/>
  </rcc>
  <rrc rId="3524" sId="1" ref="A210:XFD210" action="deleteRow">
    <undo index="65535" exp="ref" v="1" dr="H210" r="H195" sId="1"/>
    <undo index="65535" exp="ref" v="1" dr="G210" r="G195" sId="1"/>
    <rfmt sheetId="1" xfDxf="1" sqref="A210:XFD210" start="0" length="0">
      <dxf>
        <font>
          <i/>
          <name val="Times New Roman CYR"/>
          <family val="1"/>
        </font>
        <alignment wrapText="1"/>
      </dxf>
    </rfmt>
    <rcc rId="0" sId="1" dxf="1">
      <nc r="A210" t="inlineStr">
        <is>
  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0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0" t="inlineStr">
        <is>
          <t>10201 S2Л40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10">
        <f>G211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10">
        <f>H211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25" sId="1" ref="A210:XFD210" action="deleteRow">
    <rfmt sheetId="1" xfDxf="1" sqref="A210:XFD210" start="0" length="0">
      <dxf>
        <font>
          <i/>
          <name val="Times New Roman CYR"/>
          <family val="1"/>
        </font>
        <alignment wrapText="1"/>
      </dxf>
    </rfmt>
    <rcc rId="0" sId="1" dxf="1">
      <nc r="A210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0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0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0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0" t="inlineStr">
        <is>
          <t>10201 S2Л40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0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1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1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26" sId="1">
    <oc r="G195">
      <f>G198+G200+G202+G206+G208+G204+#REF!+G196+G212+G210</f>
    </oc>
    <nc r="G195">
      <f>G198+G200+G202+G206+G208+G204+G196+G212+G210</f>
    </nc>
  </rcc>
  <rcc rId="3527" sId="1">
    <oc r="H195">
      <f>H198+H200+H202+H206+H208+H204+#REF!+H196+H212+H210</f>
    </oc>
    <nc r="H195">
      <f>H198+H200+H202+H206+H208+H204+H196+H212+H210</f>
    </nc>
  </rcc>
  <rcc rId="3528" sId="1" numFmtId="4">
    <oc r="G269">
      <v>28977.9</v>
    </oc>
    <nc r="G269"/>
  </rcc>
  <rcc rId="3529" sId="1" numFmtId="4">
    <oc r="H269">
      <v>28977.9</v>
    </oc>
    <nc r="H269"/>
  </rcc>
  <rcc rId="3530" sId="1" numFmtId="4">
    <oc r="G270">
      <v>8750.9</v>
    </oc>
    <nc r="G270"/>
  </rcc>
  <rcc rId="3531" sId="1" numFmtId="4">
    <oc r="H270">
      <v>8750.9</v>
    </oc>
    <nc r="H270"/>
  </rcc>
  <rrc rId="3532" sId="1" ref="A268:XFD268" action="deleteRow">
    <undo index="65535" exp="ref" v="1" dr="H268" r="H255" sId="1"/>
    <undo index="65535" exp="ref" v="1" dr="G268" r="G255" sId="1"/>
    <rfmt sheetId="1" xfDxf="1" sqref="A268:XFD268" start="0" length="0">
      <dxf>
        <font>
          <name val="Times New Roman CYR"/>
          <family val="1"/>
        </font>
        <alignment wrapText="1"/>
      </dxf>
    </rfmt>
    <rcc rId="0" sId="1" dxf="1">
      <nc r="A268" t="inlineStr">
        <is>
          <t>Софинансирование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8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8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8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8" t="inlineStr">
        <is>
          <t>10501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6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68">
        <f>G269+G270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68">
        <f>H269+H270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33" sId="1" ref="A268:XFD268" action="deleteRow">
    <rfmt sheetId="1" xfDxf="1" sqref="A268:XFD268" start="0" length="0">
      <dxf>
        <font>
          <name val="Times New Roman CYR"/>
          <family val="1"/>
        </font>
        <alignment wrapText="1"/>
      </dxf>
    </rfmt>
    <rcc rId="0" sId="1" dxf="1">
      <nc r="A268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8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8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8" t="inlineStr">
        <is>
          <t>10501 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68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6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6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534" sId="1" ref="A268:XFD268" action="deleteRow">
    <rfmt sheetId="1" xfDxf="1" sqref="A268:XFD268" start="0" length="0">
      <dxf>
        <font>
          <name val="Times New Roman CYR"/>
          <family val="1"/>
        </font>
        <alignment wrapText="1"/>
      </dxf>
    </rfmt>
    <rcc rId="0" sId="1" dxf="1">
      <nc r="A268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8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8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8" t="inlineStr">
        <is>
          <t>10501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68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6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6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35" sId="1">
    <oc r="G255">
      <f>G258+G261+G256+#REF!</f>
    </oc>
    <nc r="G255">
      <f>G258+G261+G256</f>
    </nc>
  </rcc>
  <rcc rId="3536" sId="1">
    <oc r="H255">
      <f>H258+H261+H256+#REF!</f>
    </oc>
    <nc r="H255">
      <f>H258+H261+H256</f>
    </nc>
  </rcc>
</revisions>
</file>

<file path=xl/revisions/revisionLog1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37" sId="1">
    <oc r="G322">
      <f>138906.1</f>
    </oc>
    <nc r="G322"/>
  </rcc>
  <rcc rId="3538" sId="1" numFmtId="4">
    <oc r="H322">
      <v>0</v>
    </oc>
    <nc r="H322"/>
  </rcc>
  <rcc rId="3539" sId="1" numFmtId="4">
    <oc r="G324">
      <v>728.47</v>
    </oc>
    <nc r="G324"/>
  </rcc>
  <rcc rId="3540" sId="1" numFmtId="4">
    <oc r="H324">
      <v>728.47</v>
    </oc>
    <nc r="H324"/>
  </rcc>
  <rcc rId="3541" sId="1" numFmtId="4">
    <oc r="G319">
      <v>3685.0059999999999</v>
    </oc>
    <nc r="G319">
      <v>17764.599999999999</v>
    </nc>
  </rcc>
  <rcc rId="3542" sId="1" numFmtId="4">
    <oc r="H319">
      <v>4134.22</v>
    </oc>
    <nc r="H319">
      <v>17764.599999999999</v>
    </nc>
  </rcc>
  <rcc rId="3543" sId="1" numFmtId="4">
    <oc r="G320">
      <v>12013.404</v>
    </oc>
    <nc r="G320"/>
  </rcc>
  <rcc rId="3544" sId="1" numFmtId="4">
    <oc r="H320">
      <v>12595.35</v>
    </oc>
    <nc r="H320"/>
  </rcc>
  <rcc rId="3545" sId="1">
    <nc r="I319">
      <v>17764.599999999999</v>
    </nc>
  </rcc>
  <rrc rId="3546" sId="1" ref="A321:XFD321" action="deleteRow">
    <undo index="65535" exp="ref" v="1" dr="H321" r="H317" sId="1"/>
    <undo index="65535" exp="ref" v="1" dr="G321" r="G317" sId="1"/>
    <rfmt sheetId="1" xfDxf="1" sqref="A321:XFD321" start="0" length="0">
      <dxf>
        <font>
          <name val="Times New Roman CYR"/>
          <family val="1"/>
        </font>
        <alignment wrapText="1"/>
      </dxf>
    </rfmt>
    <rcc rId="0" sId="1" dxf="1">
      <nc r="A321" t="inlineStr">
        <is>
          <t>Развитие транспортной инфраструктуры на сельских территориях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1" t="inlineStr">
        <is>
          <t>971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1" t="inlineStr">
        <is>
          <t>04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1" t="inlineStr">
        <is>
          <t>09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1" t="inlineStr">
        <is>
          <t>04304 R3720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1" start="0" length="0">
      <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1">
        <f>G322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1">
        <f>H322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321" start="0" length="0">
      <dxf>
        <numFmt numFmtId="165" formatCode="0.00000"/>
      </dxf>
    </rfmt>
  </rrc>
  <rrc rId="3547" sId="1" ref="A321:XFD321" action="deleteRow">
    <rfmt sheetId="1" xfDxf="1" sqref="A321:XFD321" start="0" length="0">
      <dxf>
        <font>
          <name val="Times New Roman CYR"/>
          <family val="1"/>
        </font>
        <alignment wrapText="1"/>
      </dxf>
    </rfmt>
    <rcc rId="0" sId="1" dxf="1">
      <nc r="A321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1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1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1" t="inlineStr">
        <is>
          <t>04304 R3720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1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1" start="0" length="0">
      <dxf>
        <numFmt numFmtId="165" formatCode="0.00000"/>
      </dxf>
    </rfmt>
  </rrc>
  <rrc rId="3548" sId="1" ref="A321:XFD321" action="deleteRow">
    <undo index="65535" exp="ref" v="1" dr="H321" r="H317" sId="1"/>
    <undo index="65535" exp="ref" v="1" dr="G321" r="G317" sId="1"/>
    <rfmt sheetId="1" xfDxf="1" sqref="A321:XFD321" start="0" length="0">
      <dxf>
        <font>
          <b/>
          <i/>
          <name val="Times New Roman CYR"/>
          <family val="1"/>
        </font>
        <alignment wrapText="1"/>
      </dxf>
    </rfmt>
    <rcc rId="0" sId="1" dxf="1">
      <nc r="A321" t="inlineStr">
        <is>
          <t>На дорожную деятельность в отношении автомобильных дорог общего пользования местного значения</t>
        </is>
      </nc>
      <ndxf>
        <font>
          <b val="0"/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1" t="inlineStr">
        <is>
          <t>971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1" t="inlineStr">
        <is>
          <t>04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1" t="inlineStr">
        <is>
          <t>09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1" t="inlineStr">
        <is>
          <t>04304 S21Д0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1" start="0" length="0">
      <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1">
        <f>G322</f>
      </nc>
      <n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1">
        <f>H322</f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49" sId="1" ref="A321:XFD321" action="deleteRow">
    <rfmt sheetId="1" xfDxf="1" sqref="A321:XFD321" start="0" length="0">
      <dxf>
        <font>
          <name val="Times New Roman CYR"/>
          <family val="1"/>
        </font>
        <alignment wrapText="1"/>
      </dxf>
    </rfmt>
    <rcc rId="0" sId="1" dxf="1">
      <nc r="A321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1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1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1" t="inlineStr">
        <is>
          <t>04304 S21Д0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1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50" sId="1">
    <oc r="G317">
      <f>G318+#REF!+G321+G323</f>
    </oc>
    <nc r="G317">
      <f>G318+G321</f>
    </nc>
  </rcc>
  <rcc rId="3551" sId="1">
    <oc r="H317">
      <f>H318+#REF!+H321+H323</f>
    </oc>
    <nc r="H317">
      <f>H318+H321</f>
    </nc>
  </rcc>
  <rcc rId="3552" sId="1">
    <oc r="H328">
      <f>608+38.8+0.02553+32.3</f>
    </oc>
    <nc r="H328"/>
  </rcc>
  <rrc rId="3553" sId="1" ref="A327:XFD327" action="deleteRow">
    <undo index="65535" exp="ref" v="1" dr="H327" r="H326" sId="1"/>
    <undo index="65535" exp="ref" v="1" dr="G327" r="G326" sId="1"/>
    <rfmt sheetId="1" xfDxf="1" sqref="A327:XFD327" start="0" length="0">
      <dxf>
        <font>
          <name val="Times New Roman CYR"/>
          <family val="1"/>
        </font>
        <alignment wrapText="1"/>
      </dxf>
    </rfmt>
    <rcc rId="0" sId="1" dxf="1">
      <nc r="A327" t="inlineStr">
        <is>
          <t>Проведение комплексных кадастровых работ в рамках федеральной целевой программы "Развитие единой государсвенной системы регистрации прав и кадастрового учета недвижимости"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7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7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7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7" t="inlineStr">
        <is>
          <t>04103 L5110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7">
        <f>G328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7">
        <f>H328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54" sId="1" ref="A327:XFD327" action="deleteRow">
    <rfmt sheetId="1" xfDxf="1" sqref="A327:XFD327" start="0" length="0">
      <dxf>
        <font>
          <name val="Times New Roman CYR"/>
          <family val="1"/>
        </font>
        <alignment wrapText="1"/>
      </dxf>
    </rfmt>
    <rcc rId="0" sId="1" dxf="1">
      <nc r="A327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7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7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7" t="inlineStr">
        <is>
          <t>04103 L5110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7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27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2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55" sId="1">
    <oc r="G326">
      <f>G327+#REF!</f>
    </oc>
    <nc r="G326">
      <f>G327</f>
    </nc>
  </rcc>
  <rcc rId="3556" sId="1">
    <oc r="H326">
      <f>H327+#REF!</f>
    </oc>
    <nc r="H326">
      <f>H327</f>
    </nc>
  </rcc>
  <rcc rId="3557" sId="1" numFmtId="4">
    <oc r="G334">
      <v>288059.21999999997</v>
    </oc>
    <nc r="G334"/>
  </rcc>
  <rrc rId="3558" sId="1" ref="A329:XFD329" action="deleteRow">
    <undo index="65535" exp="ref" v="1" dr="H329" r="H298" sId="1"/>
    <undo index="65535" exp="ref" v="1" dr="G329" r="G298" sId="1"/>
    <rfmt sheetId="1" xfDxf="1" sqref="A329:XFD329" start="0" length="0">
      <dxf>
        <font>
          <i/>
          <name val="Times New Roman CYR"/>
          <family val="1"/>
        </font>
        <alignment wrapText="1"/>
      </dxf>
    </rfmt>
    <rcc rId="0" sId="1" dxf="1">
      <nc r="A329" t="inlineStr">
        <is>
          <t>ЖИЛИЩНО-КОММУНАЛЬНОЕ ХОЗЯЙСТВО</t>
        </is>
      </nc>
      <ndxf>
        <font>
          <b/>
          <i val="0"/>
          <name val="Times New Roman"/>
          <family val="1"/>
        </font>
        <fill>
          <patternFill patternType="solid">
            <bgColor indexed="15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29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9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9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59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Другие вопросы в области жилищно-коммунального хозяйства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2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60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Муниципальная программа "Чистая вода на 2020-2024 годы"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17000 00000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61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Основное мероприятие "Улучшение качества питьевой воды"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17001 00000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62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Cтроительство и реконструкция (модернизация) объектов питьевого водоснабжения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170F5 52430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63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170F5 52430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9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H329">
        <v>0</v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564" sId="1" numFmtId="4">
    <oc r="G335">
      <v>119645.11184</v>
    </oc>
    <nc r="G335"/>
  </rcc>
  <rcc rId="3565" sId="1" numFmtId="4">
    <oc r="G338">
      <v>12060</v>
    </oc>
    <nc r="G338"/>
  </rcc>
  <rrc rId="3566" sId="1" ref="A329:XFD329" action="deleteRow">
    <undo index="65535" exp="ref" v="1" dr="H329" r="H298" sId="1"/>
    <undo index="65535" exp="ref" v="1" dr="G329" r="G298" sId="1"/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ФИЗИЧЕСКАЯ КУЛЬТУРА И СПОРТ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29">
        <v>971</v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11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2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67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Массовый спорт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29">
        <v>971</v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11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2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G330+G335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H330+H335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68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Муниципальная программа «Комплексное развитие сельских территорий в Селенгинском районе на 2020-2024 годы»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06000 00000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69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06030 00000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0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06035 00000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1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Обеспечение комплексного развития сельских территорий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06035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SUM(G330:G330)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SUM(H330:H330)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2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06035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9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H329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3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Непрограммные расходы</t>
        </is>
      </nc>
      <ndxf>
        <font>
          <b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4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Реализация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29">
        <v>971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99900 S2140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9">
        <f>G330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29">
        <f>H330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5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Закупка товаров, работ, услуг в целях капитального ремонта государственного (муниципального) имущества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29">
        <v>971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9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H329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576" sId="1">
    <oc r="G298">
      <f>G299+G313+G329+#REF!</f>
    </oc>
    <nc r="G298">
      <f>G299+G313</f>
    </nc>
  </rcc>
  <rcc rId="3577" sId="1">
    <oc r="H298">
      <f>H299+H313+H329+#REF!</f>
    </oc>
    <nc r="H298">
      <f>H299+H313</f>
    </nc>
  </rcc>
  <rrc rId="3578" sId="1" ref="A163:XFD169" action="insertRow"/>
  <rcc rId="3579" sId="1" odxf="1" dxf="1">
    <nc r="A163" t="inlineStr">
      <is>
        <t>Муниципальная программа «Комплексное развитие сельских территорий в Селенгинском районе на 2020-2024 годы»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580" sId="1" odxf="1" dxf="1">
    <nc r="B163" t="inlineStr">
      <is>
        <t>976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581" sId="1" odxf="1" dxf="1">
    <nc r="C163" t="inlineStr">
      <is>
        <t>10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582" sId="1" odxf="1" dxf="1">
    <nc r="D163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583" sId="1" odxf="1" dxf="1">
    <nc r="E163" t="inlineStr">
      <is>
        <t>06000 00000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163" start="0" length="0">
    <dxf>
      <font>
        <b/>
        <name val="Times New Roman"/>
        <family val="1"/>
      </font>
    </dxf>
  </rfmt>
  <rfmt sheetId="1" sqref="G163" start="0" length="0">
    <dxf>
      <font>
        <b/>
        <name val="Times New Roman"/>
        <family val="1"/>
      </font>
    </dxf>
  </rfmt>
  <rfmt sheetId="1" sqref="H163" start="0" length="0">
    <dxf>
      <font>
        <b/>
        <name val="Times New Roman"/>
        <family val="1"/>
      </font>
    </dxf>
  </rfmt>
  <rcc rId="3584" sId="1" odxf="1" dxf="1">
    <nc r="A164" t="inlineStr">
      <is>
        <t>Основное мероприятие "Проведение ежегодного совещания по подведению итогов работы АПК за отчетный год"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85" sId="1" odxf="1" dxf="1">
    <nc r="B164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86" sId="1" odxf="1" dxf="1">
    <nc r="C164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87" sId="1" odxf="1" dxf="1">
    <nc r="D164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88" sId="1" odxf="1" dxf="1">
    <nc r="E164" t="inlineStr">
      <is>
        <t>06010 00000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164" start="0" length="0">
    <dxf>
      <font>
        <i/>
        <name val="Times New Roman"/>
        <family val="1"/>
      </font>
    </dxf>
  </rfmt>
  <rcc rId="3589" sId="1" odxf="1" dxf="1">
    <nc r="G164">
      <f>G165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90" sId="1" odxf="1" dxf="1">
    <nc r="H164">
      <f>H165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91" sId="1" odxf="1" dxf="1">
    <nc r="A165" t="inlineStr">
      <is>
        <t>Прочие мероприятия , связанные с выполнением обязательств ОМСУ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92" sId="1" odxf="1" dxf="1">
    <nc r="B165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93" sId="1" odxf="1" dxf="1">
    <nc r="C165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94" sId="1" odxf="1" dxf="1">
    <nc r="D165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95" sId="1" odxf="1" dxf="1">
    <nc r="E165" t="inlineStr">
      <is>
        <t>06010 82900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165" start="0" length="0">
    <dxf>
      <font>
        <i/>
        <name val="Times New Roman"/>
        <family val="1"/>
      </font>
    </dxf>
  </rfmt>
  <rcc rId="3596" sId="1" odxf="1" dxf="1">
    <nc r="G165">
      <f>G166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97" sId="1" odxf="1" dxf="1">
    <nc r="H165">
      <f>H166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598" sId="1" odxf="1" dxf="1">
    <nc r="A166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horizontal="general" vertical="top"/>
    </odxf>
    <ndxf>
      <font>
        <color indexed="8"/>
        <name val="Times New Roman"/>
        <family val="1"/>
      </font>
      <fill>
        <patternFill patternType="solid"/>
      </fill>
      <alignment horizontal="left" vertical="center"/>
    </ndxf>
  </rcc>
  <rcc rId="3599" sId="1">
    <nc r="B166" t="inlineStr">
      <is>
        <t>976</t>
      </is>
    </nc>
  </rcc>
  <rcc rId="3600" sId="1">
    <nc r="C166" t="inlineStr">
      <is>
        <t>04</t>
      </is>
    </nc>
  </rcc>
  <rcc rId="3601" sId="1">
    <nc r="D166" t="inlineStr">
      <is>
        <t>05</t>
      </is>
    </nc>
  </rcc>
  <rcc rId="3602" sId="1" odxf="1" dxf="1">
    <nc r="E166" t="inlineStr">
      <is>
        <t>06010 82900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603" sId="1">
    <nc r="F166" t="inlineStr">
      <is>
        <t>244</t>
      </is>
    </nc>
  </rcc>
  <rcc rId="3604" sId="1" numFmtId="4">
    <nc r="G166">
      <v>100</v>
    </nc>
  </rcc>
  <rcc rId="3605" sId="1" numFmtId="4">
    <nc r="H166">
      <v>100</v>
    </nc>
  </rcc>
  <rcc rId="3606" sId="1" odxf="1" dxf="1">
    <nc r="A167" t="inlineStr">
      <is>
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607" sId="1" odxf="1" dxf="1">
    <nc r="B167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608" sId="1" odxf="1" dxf="1">
    <nc r="C167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609" sId="1" odxf="1" dxf="1">
    <nc r="D167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610" sId="1" odxf="1" dxf="1">
    <nc r="E167" t="inlineStr">
      <is>
        <t>06040 00000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167" start="0" length="0">
    <dxf>
      <font>
        <i/>
        <name val="Times New Roman"/>
        <family val="1"/>
      </font>
    </dxf>
  </rfmt>
  <rcc rId="3611" sId="1" odxf="1" dxf="1">
    <nc r="G167">
      <f>G168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cc rId="3612" sId="1" odxf="1" dxf="1">
    <nc r="H167">
      <f>H168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cc rId="3613" sId="1" odxf="1" dxf="1">
    <nc r="A168" t="inlineStr">
      <is>
        <t>Обеспечение комплексного развития сельских территорий</t>
      </is>
    </nc>
    <odxf>
      <font>
        <i val="0"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i/>
        <color indexed="8"/>
        <name val="Times New Roman"/>
        <family val="1"/>
      </font>
      <border outline="0">
        <left/>
        <right/>
        <top/>
        <bottom/>
      </border>
    </ndxf>
  </rcc>
  <rcc rId="3614" sId="1" odxf="1" dxf="1">
    <nc r="B168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615" sId="1" odxf="1" dxf="1">
    <nc r="C168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616" sId="1" odxf="1" dxf="1">
    <nc r="D168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617" sId="1" odxf="1" dxf="1">
    <nc r="E168" t="inlineStr">
      <is>
        <t>06040 L5760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168" start="0" length="0">
    <dxf>
      <font>
        <i/>
        <name val="Times New Roman"/>
        <family val="1"/>
      </font>
    </dxf>
  </rfmt>
  <rcc rId="3618" sId="1" odxf="1" dxf="1">
    <nc r="G168">
      <f>G169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cc rId="3619" sId="1" odxf="1" dxf="1">
    <nc r="H168">
      <f>H169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fmt sheetId="1" sqref="A169" start="0" length="0">
    <dxf>
      <alignment horizontal="left"/>
    </dxf>
  </rfmt>
  <rcc rId="3620" sId="1" odxf="1" dxf="1">
    <nc r="B169" t="inlineStr">
      <is>
        <t>976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621" sId="1" odxf="1" dxf="1">
    <nc r="C169" t="inlineStr">
      <is>
        <t>10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622" sId="1" odxf="1" dxf="1">
    <nc r="D169" t="inlineStr">
      <is>
        <t>03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623" sId="1" odxf="1" dxf="1">
    <nc r="E169" t="inlineStr">
      <is>
        <t>06040 L5760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F169" start="0" length="0">
    <dxf>
      <fill>
        <patternFill patternType="solid">
          <bgColor theme="0"/>
        </patternFill>
      </fill>
    </dxf>
  </rfmt>
  <rfmt sheetId="1" sqref="G169" start="0" length="0">
    <dxf>
      <fill>
        <patternFill patternType="solid">
          <bgColor theme="0"/>
        </patternFill>
      </fill>
    </dxf>
  </rfmt>
  <rfmt sheetId="1" sqref="H169" start="0" length="0">
    <dxf>
      <fill>
        <patternFill patternType="solid">
          <bgColor theme="0"/>
        </patternFill>
      </fill>
    </dxf>
  </rfmt>
  <rrc rId="3624" sId="1" ref="A163:XFD163" action="insertRow"/>
  <rfmt sheetId="1" sqref="A163" start="0" length="0">
    <dxf>
      <font>
        <b/>
        <name val="Times New Roman"/>
        <family val="1"/>
      </font>
      <fill>
        <patternFill patternType="solid">
          <bgColor indexed="41"/>
        </patternFill>
      </fill>
      <alignment vertical="center"/>
    </dxf>
  </rfmt>
  <rcc rId="3625" sId="1" odxf="1" dxf="1" numFmtId="30">
    <nc r="B163">
      <v>968</v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indexed="41"/>
        </patternFill>
      </fill>
    </ndxf>
  </rcc>
  <rcc rId="3626" sId="1" odxf="1" dxf="1">
    <nc r="C163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16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16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16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3627" sId="1" odxf="1" dxf="1">
    <nc r="G163">
      <f>G164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3628" sId="1" odxf="1" dxf="1">
    <nc r="H163">
      <f>H164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3629" sId="1">
    <nc r="D163" t="inlineStr">
      <is>
        <t>03</t>
      </is>
    </nc>
  </rcc>
  <rrc rId="3630" sId="1" ref="A165:XFD165" action="deleteRow">
    <undo index="0" exp="ref" v="1" dr="H165" r="H164" sId="1"/>
    <undo index="0" exp="ref" v="1" dr="G165" r="G164" sId="1"/>
    <rfmt sheetId="1" xfDxf="1" sqref="A165:XFD165" start="0" length="0">
      <dxf>
        <font>
          <name val="Times New Roman CYR"/>
          <family val="1"/>
        </font>
        <alignment wrapText="1"/>
      </dxf>
    </rfmt>
    <rcc rId="0" sId="1" dxf="1">
      <nc r="A165" t="inlineStr">
        <is>
          <t>Основное мероприятие "Проведение ежегодного совещания по подведению итогов работы АПК за отчетный год"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" t="inlineStr">
        <is>
          <t>976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5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5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5" t="inlineStr">
        <is>
          <t>06010 00000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65">
        <f>G166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65">
        <f>H166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31" sId="1" ref="A165:XFD165" action="deleteRow">
    <rfmt sheetId="1" xfDxf="1" sqref="A165:XFD165" start="0" length="0">
      <dxf>
        <font>
          <name val="Times New Roman CYR"/>
          <family val="1"/>
        </font>
        <alignment wrapText="1"/>
      </dxf>
    </rfmt>
    <rcc rId="0" sId="1" dxf="1">
      <nc r="A165" t="inlineStr">
        <is>
          <t>Прочие мероприятия , связанные с выполнением обязательств ОМСУ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" t="inlineStr">
        <is>
          <t>976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5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5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5" t="inlineStr">
        <is>
          <t>06010 82900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65">
        <f>G166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65">
        <f>H166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32" sId="1" ref="A165:XFD165" action="deleteRow">
    <rfmt sheetId="1" xfDxf="1" sqref="A165:XFD165" start="0" length="0">
      <dxf>
        <font>
          <name val="Times New Roman CYR"/>
          <family val="1"/>
        </font>
        <alignment wrapText="1"/>
      </dxf>
    </rfmt>
    <rcc rId="0" sId="1" dxf="1">
      <nc r="A165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" t="inlineStr">
        <is>
          <t>976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5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5" t="inlineStr">
        <is>
          <t>06010 82900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5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65">
        <v>100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165">
        <v>100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633" sId="1">
    <nc r="G164">
      <f>G165</f>
    </nc>
  </rcc>
  <rcc rId="3634" sId="1">
    <nc r="H164">
      <f>H165</f>
    </nc>
  </rcc>
  <rcc rId="3635" sId="1">
    <nc r="G167">
      <f>3010.8+61.4</f>
    </nc>
  </rcc>
  <rcc rId="3636" sId="1">
    <nc r="A163" t="inlineStr">
      <is>
        <t>Социальное обеспечение населения</t>
      </is>
    </nc>
  </rcc>
  <rcc rId="3637" sId="1">
    <nc r="F167" t="inlineStr">
      <is>
        <t>622</t>
      </is>
    </nc>
  </rcc>
  <rcc rId="3638" sId="1" odxf="1" dxf="1">
    <nc r="A167" t="inlineStr">
      <is>
        <t>Субсидии автономным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vertical="center"/>
      <border outline="0">
        <left style="medium">
          <color indexed="64"/>
        </left>
      </border>
    </ndxf>
  </rcc>
  <rcc rId="3639" sId="1">
    <oc r="G157">
      <f>G158+G168</f>
    </oc>
    <nc r="G157">
      <f>G158+G168+G163</f>
    </nc>
  </rcc>
  <rcc rId="3640" sId="1">
    <oc r="H157">
      <f>H158+H168</f>
    </oc>
    <nc r="H157">
      <f>H158+H168+H163</f>
    </nc>
  </rcc>
</revisions>
</file>

<file path=xl/revisions/revisionLog1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66:H166">
    <dxf>
      <fill>
        <patternFill patternType="solid">
          <bgColor rgb="FF92D050"/>
        </patternFill>
      </fill>
    </dxf>
  </rfmt>
  <rcc rId="3641" sId="1">
    <oc r="G478">
      <f>1668.7+34.14391</f>
    </oc>
    <nc r="G478"/>
  </rcc>
  <rcc rId="3642" sId="1">
    <oc r="H478">
      <f>3010.8+61.4449</f>
    </oc>
    <nc r="H478"/>
  </rcc>
  <rrc rId="3643" sId="1" ref="A476:XFD476" action="deleteRow">
    <undo index="65535" exp="ref" v="1" dr="H476" r="H472" sId="1"/>
    <undo index="65535" exp="ref" v="1" dr="G476" r="G472" sId="1"/>
    <rfmt sheetId="1" xfDxf="1" sqref="A476:XFD476" start="0" length="0">
      <dxf>
        <font>
          <name val="Times New Roman CYR"/>
          <family val="1"/>
        </font>
        <alignment wrapText="1"/>
      </dxf>
    </rfmt>
    <rcc rId="0" sId="1" dxf="1">
      <nc r="A476" t="inlineStr">
        <is>
  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6" t="inlineStr">
        <is>
          <t>976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6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6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6" t="inlineStr">
        <is>
          <t>06040 00000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6">
        <f>G477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76">
        <f>H477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44" sId="1" ref="A476:XFD476" action="deleteRow">
    <rfmt sheetId="1" xfDxf="1" sqref="A476:XFD476" start="0" length="0">
      <dxf>
        <font>
          <name val="Times New Roman CYR"/>
          <family val="1"/>
        </font>
        <alignment wrapText="1"/>
      </dxf>
    </rfmt>
    <rcc rId="0" sId="1" dxf="1">
      <nc r="A476" t="inlineStr">
        <is>
          <t>Обеспечение комплексного развития сельских территорий</t>
        </is>
      </nc>
      <ndxf>
        <font>
          <i/>
          <color indexed="8"/>
          <name val="Times New Roman"/>
          <family val="1"/>
        </font>
      </ndxf>
    </rcc>
    <rcc rId="0" sId="1" dxf="1">
      <nc r="B476" t="inlineStr">
        <is>
          <t>976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6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6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6" t="inlineStr">
        <is>
          <t>06040 L5760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6">
        <f>G477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76">
        <f>H477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45" sId="1" ref="A476:XFD476" action="deleteRow">
    <rfmt sheetId="1" xfDxf="1" sqref="A476:XFD476" start="0" length="0">
      <dxf>
        <font>
          <name val="Times New Roman CYR"/>
          <family val="1"/>
        </font>
        <alignment wrapText="1"/>
      </dxf>
    </rfmt>
    <rcc rId="0" sId="1" dxf="1">
      <nc r="A476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6" t="inlineStr">
        <is>
          <t>976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6" t="inlineStr">
        <is>
          <t>10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6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6" t="inlineStr">
        <is>
          <t>06040 L5760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6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7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7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646" sId="1">
    <oc r="G472">
      <f>G473+#REF!</f>
    </oc>
    <nc r="G472">
      <f>G473</f>
    </nc>
  </rcc>
  <rcc rId="3647" sId="1">
    <oc r="H472">
      <f>H473+#REF!</f>
    </oc>
    <nc r="H472">
      <f>H473</f>
    </nc>
  </rcc>
</revisions>
</file>

<file path=xl/revisions/revisionLog1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48" sId="1" numFmtId="4">
    <oc r="G341">
      <v>10483</v>
    </oc>
    <nc r="G341"/>
  </rcc>
  <rcc rId="3649" sId="1" numFmtId="4">
    <oc r="H341">
      <v>1513</v>
    </oc>
    <nc r="H341"/>
  </rcc>
  <rcc rId="3650" sId="1" numFmtId="4">
    <oc r="G343">
      <v>13342.1</v>
    </oc>
    <nc r="G343">
      <v>13346.3</v>
    </nc>
  </rcc>
  <rcc rId="3651" sId="1" numFmtId="4">
    <oc r="H343">
      <v>13342.1</v>
    </oc>
    <nc r="H343">
      <v>13346.3</v>
    </nc>
  </rcc>
  <rcc rId="3652" sId="1" numFmtId="4">
    <oc r="G348">
      <v>105.6</v>
    </oc>
    <nc r="G348"/>
  </rcc>
  <rcc rId="3653" sId="1" numFmtId="4">
    <oc r="H348">
      <v>105.6</v>
    </oc>
    <nc r="H348"/>
  </rcc>
  <rcc rId="3654" sId="1" numFmtId="4">
    <oc r="G355">
      <v>8125.77</v>
    </oc>
    <nc r="G355"/>
  </rcc>
  <rcc rId="3655" sId="1" numFmtId="4">
    <oc r="H355">
      <v>8125.77</v>
    </oc>
    <nc r="H355"/>
  </rcc>
  <rcc rId="3656" sId="1" numFmtId="4">
    <oc r="G357">
      <v>11251.2</v>
    </oc>
    <nc r="G357"/>
  </rcc>
  <rcc rId="3657" sId="1" numFmtId="4">
    <oc r="H357">
      <v>11251.2</v>
    </oc>
    <nc r="H357"/>
  </rcc>
  <rcc rId="3658" sId="1" numFmtId="4">
    <oc r="G361">
      <v>13509.28</v>
    </oc>
    <nc r="G361"/>
  </rcc>
  <rcc rId="3659" sId="1" numFmtId="4">
    <oc r="H361">
      <v>13509.28</v>
    </oc>
    <nc r="H361"/>
  </rcc>
  <rcc rId="3660" sId="1" numFmtId="4">
    <oc r="G363">
      <v>12680.7</v>
    </oc>
    <nc r="G363"/>
  </rcc>
  <rcc rId="3661" sId="1" numFmtId="4">
    <oc r="H363">
      <v>3710.7</v>
    </oc>
    <nc r="H363"/>
  </rcc>
  <rcc rId="3662" sId="1" numFmtId="4">
    <oc r="G367">
      <v>0</v>
    </oc>
    <nc r="G367"/>
  </rcc>
  <rcc rId="3663" sId="1" numFmtId="4">
    <oc r="H367">
      <v>0</v>
    </oc>
    <nc r="H367"/>
  </rcc>
  <rcc rId="3664" sId="1" numFmtId="4">
    <oc r="G368">
      <v>150</v>
    </oc>
    <nc r="G368"/>
  </rcc>
  <rcc rId="3665" sId="1" numFmtId="4">
    <oc r="H368">
      <v>150</v>
    </oc>
    <nc r="H368"/>
  </rcc>
  <rcc rId="3666" sId="1" numFmtId="4">
    <oc r="G369">
      <v>0</v>
    </oc>
    <nc r="G369"/>
  </rcc>
  <rcc rId="3667" sId="1" numFmtId="4">
    <oc r="H369">
      <v>0</v>
    </oc>
    <nc r="H369"/>
  </rcc>
  <rcc rId="3668" sId="1" numFmtId="4">
    <oc r="G372">
      <v>7284.95</v>
    </oc>
    <nc r="G372"/>
  </rcc>
  <rcc rId="3669" sId="1" numFmtId="4">
    <oc r="H372">
      <v>7284.95</v>
    </oc>
    <nc r="H372"/>
  </rcc>
  <rcc rId="3670" sId="1" numFmtId="4">
    <oc r="G378">
      <v>853.1</v>
    </oc>
    <nc r="G378"/>
  </rcc>
  <rcc rId="3671" sId="1" numFmtId="4">
    <oc r="H378">
      <v>853.1</v>
    </oc>
    <nc r="H378"/>
  </rcc>
  <rcc rId="3672" sId="1" numFmtId="4">
    <oc r="G379">
      <v>257.60000000000002</v>
    </oc>
    <nc r="G379"/>
  </rcc>
  <rcc rId="3673" sId="1" numFmtId="4">
    <oc r="H379">
      <v>257.60000000000002</v>
    </oc>
    <nc r="H379"/>
  </rcc>
  <rcc rId="3674" sId="1" numFmtId="4">
    <oc r="G381">
      <v>9191.2000000000007</v>
    </oc>
    <nc r="G381"/>
  </rcc>
  <rcc rId="3675" sId="1" numFmtId="4">
    <oc r="H381">
      <v>9191.2000000000007</v>
    </oc>
    <nc r="H381"/>
  </rcc>
  <rcc rId="3676" sId="1" numFmtId="4">
    <oc r="G382">
      <v>2775.7</v>
    </oc>
    <nc r="G382"/>
  </rcc>
  <rcc rId="3677" sId="1" numFmtId="4">
    <oc r="H382">
      <v>2775.7</v>
    </oc>
    <nc r="H382"/>
  </rcc>
  <rcc rId="3678" sId="1" numFmtId="4">
    <oc r="G383">
      <v>6.5</v>
    </oc>
    <nc r="G383"/>
  </rcc>
  <rcc rId="3679" sId="1" numFmtId="4">
    <oc r="H383">
      <v>6.5</v>
    </oc>
    <nc r="H383"/>
  </rcc>
  <rcc rId="3680" sId="1" numFmtId="4">
    <oc r="G387">
      <v>151</v>
    </oc>
    <nc r="G387"/>
  </rcc>
  <rcc rId="3681" sId="1" numFmtId="4">
    <oc r="H387">
      <v>151</v>
    </oc>
    <nc r="H387"/>
  </rcc>
  <rfmt sheetId="1" sqref="G392:H393">
    <dxf>
      <fill>
        <patternFill>
          <bgColor rgb="FF92D050"/>
        </patternFill>
      </fill>
    </dxf>
  </rfmt>
  <rcc rId="3682" sId="1" numFmtId="4">
    <oc r="G404">
      <v>1529.7</v>
    </oc>
    <nc r="G404"/>
  </rcc>
  <rcc rId="3683" sId="1" numFmtId="4">
    <oc r="H404">
      <v>1529.7</v>
    </oc>
    <nc r="H404"/>
  </rcc>
  <rcc rId="3684" sId="1">
    <oc r="G415">
      <f>1746.15099+350</f>
    </oc>
    <nc r="G415"/>
  </rcc>
  <rcc rId="3685" sId="1">
    <oc r="H415">
      <f>1746.15099+350</f>
    </oc>
    <nc r="H415"/>
  </rcc>
  <rcc rId="3686" sId="1" numFmtId="4">
    <oc r="G422">
      <v>150</v>
    </oc>
    <nc r="G422"/>
  </rcc>
  <rcc rId="3687" sId="1" numFmtId="4">
    <oc r="H422">
      <v>150</v>
    </oc>
    <nc r="H422"/>
  </rcc>
  <rcc rId="3688" sId="1" numFmtId="4">
    <oc r="G426">
      <v>2666.6</v>
    </oc>
    <nc r="G426"/>
  </rcc>
  <rcc rId="3689" sId="1" numFmtId="4">
    <oc r="H426">
      <v>2666.6</v>
    </oc>
    <nc r="H426"/>
  </rcc>
  <rcc rId="3690" sId="1" numFmtId="4">
    <oc r="G427">
      <v>805.3</v>
    </oc>
    <nc r="G427"/>
  </rcc>
  <rcc rId="3691" sId="1" numFmtId="4">
    <oc r="H427">
      <v>805.3</v>
    </oc>
    <nc r="H427"/>
  </rcc>
  <rcc rId="3692" sId="1">
    <oc r="G433">
      <f>32631.1-4288.1673</f>
    </oc>
    <nc r="G433"/>
  </rcc>
  <rcc rId="3693" sId="1" numFmtId="4">
    <oc r="H433">
      <v>3673.48</v>
    </oc>
    <nc r="H433"/>
  </rcc>
  <rfmt sheetId="1" sqref="G435:H435">
    <dxf>
      <fill>
        <patternFill>
          <bgColor rgb="FF92D050"/>
        </patternFill>
      </fill>
    </dxf>
  </rfmt>
  <rcc rId="3694" sId="1" numFmtId="4">
    <oc r="G441">
      <v>829.2</v>
    </oc>
    <nc r="G441"/>
  </rcc>
  <rcc rId="3695" sId="1" numFmtId="4">
    <oc r="H441">
      <v>829.2</v>
    </oc>
    <nc r="H441"/>
  </rcc>
  <rcc rId="3696" sId="1" numFmtId="4">
    <oc r="G442">
      <v>250.4</v>
    </oc>
    <nc r="G442"/>
  </rcc>
  <rcc rId="3697" sId="1" numFmtId="4">
    <oc r="H442">
      <v>250.4</v>
    </oc>
    <nc r="H442"/>
  </rcc>
  <rcc rId="3698" sId="1">
    <oc r="G444">
      <f>2462.9+689.7</f>
    </oc>
    <nc r="G444"/>
  </rcc>
  <rcc rId="3699" sId="1">
    <oc r="H444">
      <f>2462.9+689.7</f>
    </oc>
    <nc r="H444"/>
  </rcc>
  <rcc rId="3700" sId="1">
    <oc r="G445">
      <f>743.8+208.3</f>
    </oc>
    <nc r="G445"/>
  </rcc>
  <rcc rId="3701" sId="1">
    <oc r="H445">
      <f>743.8+208.3</f>
    </oc>
    <nc r="H445"/>
  </rcc>
  <rcc rId="3702" sId="1" numFmtId="4">
    <oc r="G446">
      <v>4</v>
    </oc>
    <nc r="G446"/>
  </rcc>
  <rcc rId="3703" sId="1" numFmtId="4">
    <oc r="H446">
      <v>4</v>
    </oc>
    <nc r="H446"/>
  </rcc>
  <rfmt sheetId="1" sqref="G400:H400">
    <dxf>
      <fill>
        <patternFill>
          <bgColor rgb="FF92D050"/>
        </patternFill>
      </fill>
    </dxf>
  </rfmt>
  <rcc rId="3704" sId="1" numFmtId="4">
    <oc r="G409">
      <v>233.13</v>
    </oc>
    <nc r="G409">
      <v>233.1</v>
    </nc>
  </rcc>
  <rcc rId="3705" sId="1" numFmtId="4">
    <oc r="H409">
      <v>233.13</v>
    </oc>
    <nc r="H409">
      <v>233.1</v>
    </nc>
  </rcc>
</revisions>
</file>

<file path=xl/revisions/revisionLog1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513:H513">
    <dxf>
      <numFmt numFmtId="166" formatCode="0.00000"/>
    </dxf>
  </rfmt>
</revisions>
</file>

<file path=xl/revisions/revisionLog19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06" sId="1" numFmtId="4">
    <nc r="G372">
      <v>7413</v>
    </nc>
  </rcc>
  <rcc rId="3707" sId="1" numFmtId="4">
    <nc r="H372">
      <v>7413</v>
    </nc>
  </rcc>
  <rcc rId="3708" sId="1" numFmtId="4">
    <nc r="G361">
      <v>13984</v>
    </nc>
  </rcc>
  <rcc rId="3709" sId="1" numFmtId="4">
    <nc r="H361">
      <v>13984</v>
    </nc>
  </rcc>
  <rcc rId="3710" sId="1" numFmtId="4">
    <nc r="G355">
      <v>7523</v>
    </nc>
  </rcc>
  <rcc rId="3711" sId="1" numFmtId="4">
    <nc r="H355">
      <v>7523</v>
    </nc>
  </rcc>
</revisions>
</file>

<file path=xl/revisions/revisionLog1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72:H372">
    <dxf>
      <fill>
        <patternFill>
          <bgColor rgb="FF92D050"/>
        </patternFill>
      </fill>
    </dxf>
  </rfmt>
  <rcc rId="3712" sId="1" numFmtId="4">
    <oc r="G372">
      <v>7413</v>
    </oc>
    <nc r="G372">
      <v>7707.5</v>
    </nc>
  </rcc>
  <rcc rId="3713" sId="1" numFmtId="4">
    <oc r="H372">
      <v>7413</v>
    </oc>
    <nc r="H372">
      <v>7707.5</v>
    </nc>
  </rcc>
  <rcc rId="3714" sId="1" numFmtId="4">
    <oc r="G361">
      <v>13984</v>
    </oc>
    <nc r="G361">
      <v>12942.4</v>
    </nc>
  </rcc>
  <rcc rId="3715" sId="1" numFmtId="4">
    <oc r="H361">
      <v>13984</v>
    </oc>
    <nc r="H361">
      <v>12942.4</v>
    </nc>
  </rcc>
  <rfmt sheetId="1" sqref="G361:H361">
    <dxf>
      <fill>
        <patternFill>
          <bgColor rgb="FF92D050"/>
        </patternFill>
      </fill>
    </dxf>
  </rfmt>
  <rcc rId="3716" sId="1" numFmtId="4">
    <oc r="G355">
      <v>7523</v>
    </oc>
    <nc r="G355">
      <v>8270.1</v>
    </nc>
  </rcc>
  <rcc rId="3717" sId="1" numFmtId="4">
    <oc r="H355">
      <v>7523</v>
    </oc>
    <nc r="H355">
      <v>8270.1</v>
    </nc>
  </rcc>
  <rfmt sheetId="1" sqref="G355:H355">
    <dxf>
      <fill>
        <patternFill>
          <bgColor rgb="FF92D050"/>
        </patternFill>
      </fill>
    </dxf>
  </rfmt>
</revisions>
</file>

<file path=xl/revisions/revisionLog1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43:H343">
    <dxf>
      <fill>
        <patternFill>
          <bgColor rgb="FF92D050"/>
        </patternFill>
      </fill>
    </dxf>
  </rfmt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9" sId="1" numFmtId="4">
    <oc r="G462">
      <v>6657.5</v>
    </oc>
    <nc r="G462">
      <v>7090.2</v>
    </nc>
  </rcc>
  <rcc rId="600" sId="1" numFmtId="4">
    <oc r="H462">
      <v>6657.5</v>
    </oc>
    <nc r="H462">
      <v>7090.2</v>
    </nc>
  </rcc>
  <rfmt sheetId="1" sqref="G462:H462">
    <dxf>
      <fill>
        <patternFill>
          <bgColor rgb="FFFFFF00"/>
        </patternFill>
      </fill>
    </dxf>
  </rfmt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15" sId="1" ref="A137:XFD140" action="insertRow">
    <undo index="65535" exp="area" ref3D="1" dr="$A$479:$XFD$482" dn="Z_E9E577B3_C457_4984_949A_B5AD6CE2E229_.wvu.Rows" sId="1"/>
    <undo index="65535" exp="area" ref3D="1" dr="$A$464:$XFD$467" dn="Z_E9E577B3_C457_4984_949A_B5AD6CE2E229_.wvu.Rows" sId="1"/>
    <undo index="65535" exp="area" ref3D="1" dr="$A$452:$XFD$455" dn="Z_E9E577B3_C457_4984_949A_B5AD6CE2E229_.wvu.Rows" sId="1"/>
    <undo index="65535" exp="area" ref3D="1" dr="$A$435:$XFD$436" dn="Z_E9E577B3_C457_4984_949A_B5AD6CE2E229_.wvu.Rows" sId="1"/>
    <undo index="65535" exp="area" ref3D="1" dr="$A$409:$XFD$414" dn="Z_E9E577B3_C457_4984_949A_B5AD6CE2E229_.wvu.Rows" sId="1"/>
    <undo index="65535" exp="area" ref3D="1" dr="$A$403:$XFD$405" dn="Z_E9E577B3_C457_4984_949A_B5AD6CE2E229_.wvu.Rows" sId="1"/>
    <undo index="65535" exp="area" ref3D="1" dr="$A$398:$XFD$401" dn="Z_E9E577B3_C457_4984_949A_B5AD6CE2E229_.wvu.Rows" sId="1"/>
    <undo index="65535" exp="area" ref3D="1" dr="$A$396:$XFD$396" dn="Z_E9E577B3_C457_4984_949A_B5AD6CE2E229_.wvu.Rows" sId="1"/>
    <undo index="65535" exp="area" ref3D="1" dr="$A$387:$XFD$390" dn="Z_E9E577B3_C457_4984_949A_B5AD6CE2E229_.wvu.Rows" sId="1"/>
    <undo index="65535" exp="area" ref3D="1" dr="$A$373:$XFD$380" dn="Z_E9E577B3_C457_4984_949A_B5AD6CE2E229_.wvu.Rows" sId="1"/>
    <undo index="65535" exp="area" ref3D="1" dr="$A$282:$XFD$286" dn="Z_E9E577B3_C457_4984_949A_B5AD6CE2E229_.wvu.Rows" sId="1"/>
    <undo index="65535" exp="area" ref3D="1" dr="$A$280:$XFD$280" dn="Z_E9E577B3_C457_4984_949A_B5AD6CE2E229_.wvu.Rows" sId="1"/>
    <undo index="65535" exp="area" ref3D="1" dr="$A$259:$XFD$259" dn="Z_E9E577B3_C457_4984_949A_B5AD6CE2E229_.wvu.Rows" sId="1"/>
    <undo index="65535" exp="area" ref3D="1" dr="$A$241:$XFD$243" dn="Z_E9E577B3_C457_4984_949A_B5AD6CE2E229_.wvu.Rows" sId="1"/>
    <undo index="65535" exp="area" ref3D="1" dr="$A$227:$XFD$230" dn="Z_E9E577B3_C457_4984_949A_B5AD6CE2E229_.wvu.Rows" sId="1"/>
    <undo index="65535" exp="area" ref3D="1" dr="$A$223:$XFD$224" dn="Z_E9E577B3_C457_4984_949A_B5AD6CE2E229_.wvu.Rows" sId="1"/>
    <undo index="65535" exp="area" ref3D="1" dr="$A$219:$XFD$221" dn="Z_E9E577B3_C457_4984_949A_B5AD6CE2E229_.wvu.Rows" sId="1"/>
    <undo index="1" exp="area" ref3D="1" dr="$A$213:$XFD$216" dn="Z_E9E577B3_C457_4984_949A_B5AD6CE2E229_.wvu.Rows" sId="1"/>
  </rrc>
  <rm rId="816" sheetId="1" source="A511:XFD514" destination="A137:XFD140" sourceSheetId="1">
    <rfmt sheetId="1" xfDxf="1" sqref="A137:XFD137" start="0" length="0">
      <dxf>
        <font>
          <i/>
          <name val="Times New Roman CYR"/>
          <family val="1"/>
        </font>
        <alignment wrapText="1"/>
      </dxf>
    </rfmt>
    <rfmt sheetId="1" xfDxf="1" sqref="A138:XFD138" start="0" length="0">
      <dxf>
        <font>
          <i/>
          <name val="Times New Roman CYR"/>
          <family val="1"/>
        </font>
        <alignment wrapText="1"/>
      </dxf>
    </rfmt>
    <rfmt sheetId="1" xfDxf="1" sqref="A139:XFD139" start="0" length="0">
      <dxf>
        <font>
          <i/>
          <name val="Times New Roman CYR"/>
          <family val="1"/>
        </font>
        <alignment wrapText="1"/>
      </dxf>
    </rfmt>
    <rfmt sheetId="1" xfDxf="1" sqref="A140:XFD140" start="0" length="0">
      <dxf>
        <font>
          <i/>
          <name val="Times New Roman CYR"/>
          <family val="1"/>
        </font>
        <alignment wrapText="1"/>
      </dxf>
    </rfmt>
    <rfmt sheetId="1" sqref="A137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13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7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7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38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13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8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8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39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13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3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3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3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39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9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40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14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4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4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4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40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40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817" sId="1" ref="A511:XFD511" action="deleteRow">
    <rfmt sheetId="1" xfDxf="1" sqref="A511:XFD511" start="0" length="0">
      <dxf>
        <font>
          <name val="Times New Roman CYR"/>
          <family val="1"/>
        </font>
        <alignment wrapText="1"/>
      </dxf>
    </rfmt>
  </rrc>
  <rrc rId="818" sId="1" ref="A511:XFD511" action="deleteRow">
    <rfmt sheetId="1" xfDxf="1" sqref="A511:XFD511" start="0" length="0">
      <dxf>
        <font>
          <name val="Times New Roman CYR"/>
          <family val="1"/>
        </font>
        <alignment wrapText="1"/>
      </dxf>
    </rfmt>
  </rrc>
  <rrc rId="819" sId="1" ref="A511:XFD511" action="deleteRow">
    <rfmt sheetId="1" xfDxf="1" sqref="A511:XFD511" start="0" length="0">
      <dxf>
        <font>
          <name val="Times New Roman CYR"/>
          <family val="1"/>
        </font>
        <alignment wrapText="1"/>
      </dxf>
    </rfmt>
  </rrc>
  <rrc rId="820" sId="1" ref="A511:XFD511" action="deleteRow">
    <rfmt sheetId="1" xfDxf="1" sqref="A511:XFD511" start="0" length="0">
      <dxf>
        <font>
          <name val="Times New Roman CYR"/>
          <family val="1"/>
        </font>
        <alignment wrapText="1"/>
      </dxf>
    </rfmt>
  </rrc>
  <rcc rId="821" sId="1">
    <oc r="H132">
      <f>H133+H141</f>
    </oc>
    <nc r="H132">
      <f>H133+H141+H137</f>
    </nc>
  </rcc>
  <rcc rId="822" sId="1">
    <oc r="G132">
      <f>G133+G141</f>
    </oc>
    <nc r="G132">
      <f>G133+G141+G137</f>
    </nc>
  </rcc>
  <rrc rId="823" sId="1" ref="A509:XFD509" action="deleteRow">
    <undo index="65535" exp="ref" v="1" dr="H509" r="H488" sId="1"/>
    <undo index="65535" exp="ref" v="1" dr="G509" r="G488" sId="1"/>
    <rfmt sheetId="1" xfDxf="1" sqref="A509:XFD509" start="0" length="0">
      <dxf>
        <font>
          <name val="Times New Roman CYR"/>
          <family val="1"/>
        </font>
        <alignment wrapText="1"/>
      </dxf>
    </rfmt>
    <rcc rId="0" sId="1" dxf="1">
      <nc r="A509" t="inlineStr">
        <is>
          <t>Другие вопросы в области национальной экономики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09">
        <v>968</v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9" t="inlineStr">
        <is>
          <t>04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9" t="inlineStr">
        <is>
          <t>12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0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09">
        <f>G510</f>
      </nc>
      <ndxf>
        <font>
          <b/>
          <name val="Times New Roman"/>
          <family val="1"/>
        </font>
        <numFmt numFmtId="166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509">
        <f>H510</f>
      </nc>
      <ndxf>
        <font>
          <b/>
          <name val="Times New Roman"/>
          <family val="1"/>
        </font>
        <numFmt numFmtId="166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24" sId="1" ref="A509:XFD509" action="deleteRow">
    <rfmt sheetId="1" xfDxf="1" sqref="A509:XFD509" start="0" length="0">
      <dxf>
        <font>
          <name val="Times New Roman CYR"/>
          <family val="1"/>
        </font>
        <alignment wrapText="1"/>
      </dxf>
    </rfmt>
    <rcc rId="0" sId="1" dxf="1">
      <nc r="A509" t="inlineStr">
        <is>
          <t>Муниципальная программа «Охрана общественного порядка в Селенгинском районе на 2020-2024 годы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9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9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9" t="inlineStr">
        <is>
          <t>12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9" t="inlineStr">
        <is>
          <t>07000 00000</t>
        </is>
      </nc>
      <ndxf>
        <font>
          <b/>
          <color indexed="8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0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09">
        <f>G137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509">
        <f>H137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25" sId="1">
    <oc r="G488">
      <f>G489+#REF!</f>
    </oc>
    <nc r="G488">
      <f>G489</f>
    </nc>
  </rcc>
  <rcc rId="826" sId="1">
    <oc r="H488">
      <f>H489+#REF!</f>
    </oc>
    <nc r="H488">
      <f>H489</f>
    </nc>
  </rcc>
  <rcv guid="{E50FE2FB-E2CD-42FB-A643-54AB564D1B47}" action="delete"/>
  <rdn rId="0" localSheetId="1" customView="1" name="Z_E50FE2FB_E2CD_42FB_A643_54AB564D1B47_.wvu.PrintArea" hidden="1" oldHidden="1">
    <formula>Ведом.структура!$A$4:$H$510</formula>
    <oldFormula>Ведом.структура!$A$4:$H$510</oldFormula>
  </rdn>
  <rdn rId="0" localSheetId="1" customView="1" name="Z_E50FE2FB_E2CD_42FB_A643_54AB564D1B47_.wvu.FilterData" hidden="1" oldHidden="1">
    <formula>Ведом.структура!$A$21:$Q$513</formula>
    <oldFormula>Ведом.структура!$A$21:$Q$510</oldFormula>
  </rdn>
  <rcv guid="{E50FE2FB-E2CD-42FB-A643-54AB564D1B47}" action="add"/>
</revisions>
</file>

<file path=xl/revisions/revisionLog2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18" sId="1" numFmtId="34">
    <oc r="G476">
      <v>8902.27</v>
    </oc>
    <nc r="G476"/>
  </rcc>
  <rcc rId="3719" sId="1" numFmtId="34">
    <oc r="H476">
      <v>17760.38</v>
    </oc>
    <nc r="H476"/>
  </rcc>
  <rcc rId="3720" sId="1" numFmtId="34">
    <oc r="G479">
      <v>1984371.2176300001</v>
    </oc>
    <nc r="G479">
      <v>1103337.8999999999</v>
    </nc>
  </rcc>
  <rcc rId="3721" sId="1" numFmtId="34">
    <oc r="H479">
      <v>1361403.2604199999</v>
    </oc>
    <nc r="H479">
      <v>913320.1</v>
    </nc>
  </rcc>
  <rcc rId="3722" sId="1" numFmtId="4">
    <oc r="G324">
      <v>17764.599999999999</v>
    </oc>
    <nc r="G324"/>
  </rcc>
  <rcc rId="3723" sId="1" numFmtId="4">
    <oc r="H324">
      <v>17764.599999999999</v>
    </oc>
    <nc r="H324"/>
  </rcc>
  <rcc rId="3724" sId="1" numFmtId="4">
    <oc r="G314">
      <v>350</v>
    </oc>
    <nc r="G314"/>
  </rcc>
  <rcc rId="3725" sId="1" numFmtId="4">
    <oc r="H314">
      <v>350</v>
    </oc>
    <nc r="H314"/>
  </rcc>
  <rcc rId="3726" sId="1">
    <oc r="G310">
      <f>5718.62+269.67</f>
    </oc>
    <nc r="G310"/>
  </rcc>
  <rcc rId="3727" sId="1" numFmtId="4">
    <oc r="H310">
      <v>5719.6</v>
    </oc>
    <nc r="H310"/>
  </rcc>
  <rcc rId="3728" sId="1" numFmtId="4">
    <oc r="G311">
      <v>1727.3</v>
    </oc>
    <nc r="G311"/>
  </rcc>
  <rcc rId="3729" sId="1" numFmtId="4">
    <oc r="H311">
      <v>1727.3</v>
    </oc>
    <nc r="H311"/>
  </rcc>
  <rcc rId="3730" sId="1">
    <oc r="G300">
      <f>15693.3</f>
    </oc>
    <nc r="G300"/>
  </rcc>
  <rcc rId="3731" sId="1" numFmtId="4">
    <oc r="H300">
      <v>15974.1</v>
    </oc>
    <nc r="H300"/>
  </rcc>
  <rcc rId="3732" sId="1" numFmtId="4">
    <oc r="G292">
      <v>6560.8</v>
    </oc>
    <nc r="G292"/>
  </rcc>
  <rcc rId="3733" sId="1" numFmtId="4">
    <oc r="H292">
      <v>6560.8</v>
    </oc>
    <nc r="H292"/>
  </rcc>
  <rcc rId="3734" sId="1" numFmtId="4">
    <oc r="G293">
      <v>1981.4</v>
    </oc>
    <nc r="G293"/>
  </rcc>
  <rcc rId="3735" sId="1" numFmtId="4">
    <oc r="H293">
      <v>1981.4</v>
    </oc>
    <nc r="H293"/>
  </rcc>
  <rcc rId="3736" sId="1" numFmtId="4">
    <oc r="G279">
      <v>98</v>
    </oc>
    <nc r="G279"/>
  </rcc>
  <rcc rId="3737" sId="1" numFmtId="4">
    <oc r="H279">
      <v>98</v>
    </oc>
    <nc r="H279"/>
  </rcc>
  <rcc rId="3738" sId="1" numFmtId="4">
    <oc r="G276">
      <v>200</v>
    </oc>
    <nc r="G276"/>
  </rcc>
  <rcc rId="3739" sId="1" numFmtId="4">
    <oc r="H276">
      <v>200</v>
    </oc>
    <nc r="H276"/>
  </rcc>
  <rcc rId="3740" sId="1" numFmtId="4">
    <oc r="G267">
      <v>7730.3</v>
    </oc>
    <nc r="G267"/>
  </rcc>
  <rcc rId="3741" sId="1" numFmtId="4">
    <oc r="H267">
      <v>7730.3</v>
    </oc>
    <nc r="H267"/>
  </rcc>
  <rcc rId="3742" sId="1" numFmtId="4">
    <oc r="G268">
      <v>2334.6</v>
    </oc>
    <nc r="G268"/>
  </rcc>
  <rcc rId="3743" sId="1" numFmtId="4">
    <oc r="H268">
      <v>2334.6</v>
    </oc>
    <nc r="H268"/>
  </rcc>
  <rcc rId="3744" sId="1" numFmtId="4">
    <oc r="G269">
      <v>13.8</v>
    </oc>
    <nc r="G269"/>
  </rcc>
  <rcc rId="3745" sId="1" numFmtId="4">
    <oc r="H269">
      <v>13.8</v>
    </oc>
    <nc r="H269"/>
  </rcc>
  <rcc rId="3746" sId="1" numFmtId="4">
    <oc r="G270">
      <v>842</v>
    </oc>
    <nc r="G270"/>
  </rcc>
  <rcc rId="3747" sId="1" numFmtId="4">
    <oc r="H270">
      <v>842</v>
    </oc>
    <nc r="H270"/>
  </rcc>
  <rcc rId="3748" sId="1" numFmtId="4">
    <oc r="G271">
      <v>25.6</v>
    </oc>
    <nc r="G271"/>
  </rcc>
  <rcc rId="3749" sId="1" numFmtId="4">
    <oc r="H271">
      <v>25.6</v>
    </oc>
    <nc r="H271"/>
  </rcc>
  <rcc rId="3750" sId="1" numFmtId="4">
    <oc r="G272">
      <v>48.5</v>
    </oc>
    <nc r="G272"/>
  </rcc>
  <rcc rId="3751" sId="1" numFmtId="4">
    <oc r="H272">
      <v>48.5</v>
    </oc>
    <nc r="H272"/>
  </rcc>
  <rcc rId="3752" sId="1" numFmtId="4">
    <oc r="G264">
      <v>815.4</v>
    </oc>
    <nc r="G264"/>
  </rcc>
  <rcc rId="3753" sId="1" numFmtId="4">
    <oc r="H264">
      <v>815.4</v>
    </oc>
    <nc r="H264"/>
  </rcc>
  <rcc rId="3754" sId="1" numFmtId="4">
    <oc r="G265">
      <v>291.60000000000002</v>
    </oc>
    <nc r="G265"/>
  </rcc>
  <rcc rId="3755" sId="1" numFmtId="4">
    <oc r="H265">
      <v>291.60000000000002</v>
    </oc>
    <nc r="H265"/>
  </rcc>
  <rcc rId="3756" sId="1" numFmtId="4">
    <oc r="G230">
      <v>282</v>
    </oc>
    <nc r="G230"/>
  </rcc>
  <rcc rId="3757" sId="1" numFmtId="4">
    <oc r="H230">
      <v>282</v>
    </oc>
    <nc r="H230"/>
  </rcc>
  <rcc rId="3758" sId="1" numFmtId="4">
    <oc r="G231">
      <v>574.5</v>
    </oc>
    <nc r="G231"/>
  </rcc>
  <rcc rId="3759" sId="1" numFmtId="4">
    <oc r="H231">
      <v>574.5</v>
    </oc>
    <nc r="H231"/>
  </rcc>
  <rcc rId="3760" sId="1" numFmtId="4">
    <oc r="G221">
      <v>255.2</v>
    </oc>
    <nc r="G221"/>
  </rcc>
  <rcc rId="3761" sId="1" numFmtId="4">
    <oc r="H221">
      <v>255.2</v>
    </oc>
    <nc r="H221"/>
  </rcc>
  <rcc rId="3762" sId="1" numFmtId="4">
    <oc r="G208">
      <v>20568.672999999999</v>
    </oc>
    <nc r="G208"/>
  </rcc>
  <rcc rId="3763" sId="1" numFmtId="4">
    <oc r="H208">
      <v>10143.672</v>
    </oc>
    <nc r="H208"/>
  </rcc>
  <rcc rId="3764" sId="1" numFmtId="4">
    <oc r="G196">
      <v>22258.6</v>
    </oc>
    <nc r="G196"/>
  </rcc>
  <rcc rId="3765" sId="1" numFmtId="4">
    <oc r="H196">
      <v>7258.6</v>
    </oc>
    <nc r="H196"/>
  </rcc>
  <rcc rId="3766" sId="1" numFmtId="4">
    <oc r="G162">
      <v>5249.2</v>
    </oc>
    <nc r="G162"/>
  </rcc>
  <rcc rId="3767" sId="1" numFmtId="4">
    <oc r="H162">
      <v>5249.2</v>
    </oc>
    <nc r="H162"/>
  </rcc>
  <rcc rId="3768" sId="1" numFmtId="4">
    <oc r="G153">
      <v>16327.6</v>
    </oc>
    <nc r="G153"/>
  </rcc>
  <rcc rId="3769" sId="1" numFmtId="4">
    <oc r="H153">
      <v>16327.6</v>
    </oc>
    <nc r="H153"/>
  </rcc>
  <rcc rId="3770" sId="1" numFmtId="4">
    <oc r="G140">
      <v>181</v>
    </oc>
    <nc r="G140"/>
  </rcc>
  <rcc rId="3771" sId="1" numFmtId="4">
    <oc r="H140">
      <v>181</v>
    </oc>
    <nc r="H140"/>
  </rcc>
  <rcc rId="3772" sId="1" numFmtId="4">
    <oc r="G136">
      <v>30</v>
    </oc>
    <nc r="G136"/>
  </rcc>
  <rcc rId="3773" sId="1" numFmtId="4">
    <oc r="H136">
      <v>30</v>
    </oc>
    <nc r="H136"/>
  </rcc>
  <rcc rId="3774" sId="1" numFmtId="4">
    <oc r="G117">
      <v>1500</v>
    </oc>
    <nc r="G117"/>
  </rcc>
  <rcc rId="3775" sId="1" numFmtId="4">
    <oc r="H117">
      <v>1500</v>
    </oc>
    <nc r="H117"/>
  </rcc>
  <rcc rId="3776" sId="1">
    <oc r="G106">
      <f>18344.5-1580.8</f>
    </oc>
    <nc r="G106"/>
  </rcc>
  <rcc rId="3777" sId="1" numFmtId="4">
    <oc r="H106">
      <v>8344.5</v>
    </oc>
    <nc r="H106"/>
  </rcc>
  <rcc rId="3778" sId="1">
    <oc r="G107">
      <f>5540-477.475</f>
    </oc>
    <nc r="G107"/>
  </rcc>
  <rcc rId="3779" sId="1" numFmtId="4">
    <oc r="H107">
      <v>2540</v>
    </oc>
    <nc r="H107"/>
  </rcc>
  <rcc rId="3780" sId="1">
    <oc r="G108">
      <f>99.9831+30</f>
    </oc>
    <nc r="G108"/>
  </rcc>
  <rcc rId="3781" sId="1" numFmtId="4">
    <oc r="H108">
      <v>130</v>
    </oc>
    <nc r="H108"/>
  </rcc>
  <rcc rId="3782" sId="1">
    <oc r="G109">
      <f>2110-492.965</f>
    </oc>
    <nc r="G109"/>
  </rcc>
  <rcc rId="3783" sId="1">
    <oc r="H109">
      <f>2110-512.37</f>
    </oc>
    <nc r="H109"/>
  </rcc>
  <rcc rId="3784" sId="1" numFmtId="4">
    <oc r="G110">
      <v>20</v>
    </oc>
    <nc r="G110"/>
  </rcc>
  <rcc rId="3785" sId="1" numFmtId="4">
    <oc r="H110">
      <v>20</v>
    </oc>
    <nc r="H110"/>
  </rcc>
  <rcc rId="3786" sId="1" numFmtId="4">
    <oc r="G111">
      <v>50</v>
    </oc>
    <nc r="G111"/>
  </rcc>
  <rcc rId="3787" sId="1" numFmtId="4">
    <oc r="H111">
      <v>50</v>
    </oc>
    <nc r="H111"/>
  </rcc>
  <rcc rId="3788" sId="1">
    <oc r="G103">
      <f>2634+795.5+70.5</f>
    </oc>
    <nc r="G103"/>
  </rcc>
  <rcc rId="3789" sId="1">
    <oc r="H103">
      <f>2634+795.5+70.5</f>
    </oc>
    <nc r="H103"/>
  </rcc>
  <rcc rId="3790" sId="1" numFmtId="4">
    <oc r="G85">
      <v>330</v>
    </oc>
    <nc r="G85"/>
  </rcc>
  <rcc rId="3791" sId="1" numFmtId="4">
    <oc r="H85">
      <v>350</v>
    </oc>
    <nc r="H85"/>
  </rcc>
  <rcc rId="3792" sId="1" numFmtId="4">
    <oc r="G81">
      <v>200</v>
    </oc>
    <nc r="G81"/>
  </rcc>
  <rcc rId="3793" sId="1" numFmtId="4">
    <oc r="H81">
      <v>200</v>
    </oc>
    <nc r="H81"/>
  </rcc>
  <rcc rId="3794" sId="1" numFmtId="4">
    <oc r="G77">
      <v>180</v>
    </oc>
    <nc r="G77"/>
  </rcc>
  <rcc rId="3795" sId="1" numFmtId="4">
    <oc r="H77">
      <v>180</v>
    </oc>
    <nc r="H77"/>
  </rcc>
  <rcc rId="3796" sId="1" numFmtId="4">
    <oc r="G73">
      <v>135</v>
    </oc>
    <nc r="G73"/>
  </rcc>
  <rcc rId="3797" sId="1" numFmtId="4">
    <oc r="H73">
      <v>135</v>
    </oc>
    <nc r="H73"/>
  </rcc>
  <rcc rId="3798" sId="1" numFmtId="4">
    <oc r="G69">
      <v>300</v>
    </oc>
    <nc r="G69"/>
  </rcc>
  <rcc rId="3799" sId="1" numFmtId="4">
    <oc r="H69">
      <v>300</v>
    </oc>
    <nc r="H69"/>
  </rcc>
  <rcc rId="3800" sId="1" numFmtId="4">
    <oc r="G65">
      <v>50</v>
    </oc>
    <nc r="G65"/>
  </rcc>
  <rcc rId="3801" sId="1" numFmtId="4">
    <oc r="H65">
      <v>50</v>
    </oc>
    <nc r="H65"/>
  </rcc>
  <rcc rId="3802" sId="1" numFmtId="4">
    <oc r="G59">
      <v>100</v>
    </oc>
    <nc r="G59"/>
  </rcc>
  <rcc rId="3803" sId="1" numFmtId="4">
    <oc r="H59">
      <v>100</v>
    </oc>
    <nc r="H59"/>
  </rcc>
  <rcc rId="3804" sId="1" numFmtId="4">
    <oc r="G54">
      <v>400</v>
    </oc>
    <nc r="G54"/>
  </rcc>
  <rcc rId="3805" sId="1" numFmtId="4">
    <oc r="H54">
      <v>400</v>
    </oc>
    <nc r="H54"/>
  </rcc>
  <rcc rId="3806" sId="1" numFmtId="4">
    <oc r="G45">
      <v>13845.8</v>
    </oc>
    <nc r="G45"/>
  </rcc>
  <rcc rId="3807" sId="1" numFmtId="4">
    <oc r="H45">
      <v>8225.5</v>
    </oc>
    <nc r="H45"/>
  </rcc>
  <rcc rId="3808" sId="1" numFmtId="4">
    <oc r="G46">
      <v>4181.3999999999996</v>
    </oc>
    <nc r="G46"/>
  </rcc>
  <rcc rId="3809" sId="1" numFmtId="4">
    <oc r="H46">
      <v>2484.0520000000001</v>
    </oc>
    <nc r="H46"/>
  </rcc>
  <rcc rId="3810" sId="1" numFmtId="4">
    <oc r="G39">
      <v>2599.5</v>
    </oc>
    <nc r="G39"/>
  </rcc>
  <rcc rId="3811" sId="1" numFmtId="4">
    <oc r="H39">
      <v>2599.5</v>
    </oc>
    <nc r="H39"/>
  </rcc>
  <rcc rId="3812" sId="1" numFmtId="4">
    <oc r="G40">
      <v>785</v>
    </oc>
    <nc r="G40"/>
  </rcc>
  <rcc rId="3813" sId="1" numFmtId="4">
    <oc r="H40">
      <v>785</v>
    </oc>
    <nc r="H40"/>
  </rcc>
  <rcc rId="3814" sId="1" numFmtId="4">
    <oc r="G28">
      <v>1355.6</v>
    </oc>
    <nc r="G28"/>
  </rcc>
  <rcc rId="3815" sId="1" numFmtId="4">
    <oc r="H28">
      <v>1355.6</v>
    </oc>
    <nc r="H28"/>
  </rcc>
  <rcc rId="3816" sId="1" numFmtId="4">
    <oc r="G29">
      <v>409.4</v>
    </oc>
    <nc r="G29"/>
  </rcc>
  <rcc rId="3817" sId="1" numFmtId="4">
    <oc r="H29">
      <v>409.4</v>
    </oc>
    <nc r="H29"/>
  </rcc>
  <rcc rId="3818" sId="1" numFmtId="4">
    <oc r="G31">
      <v>2079.6999999999998</v>
    </oc>
    <nc r="G31"/>
  </rcc>
  <rcc rId="3819" sId="1" numFmtId="4">
    <oc r="H31">
      <v>2079.6999999999998</v>
    </oc>
    <nc r="H31"/>
  </rcc>
  <rcc rId="3820" sId="1" numFmtId="4">
    <oc r="G32">
      <v>628.1</v>
    </oc>
    <nc r="G32"/>
  </rcc>
  <rcc rId="3821" sId="1" numFmtId="4">
    <oc r="H32">
      <v>628.1</v>
    </oc>
    <nc r="H32"/>
  </rcc>
  <rcc rId="3822" sId="1" numFmtId="4">
    <oc r="G475">
      <v>100</v>
    </oc>
    <nc r="G475"/>
  </rcc>
  <rcc rId="3823" sId="1" numFmtId="4">
    <oc r="H475">
      <v>100</v>
    </oc>
    <nc r="H475"/>
  </rcc>
  <rcc rId="3824" sId="1" numFmtId="4">
    <oc r="G463">
      <v>1839</v>
    </oc>
    <nc r="G463"/>
  </rcc>
  <rcc rId="3825" sId="1" numFmtId="4">
    <oc r="H463">
      <v>1839</v>
    </oc>
    <nc r="H463"/>
  </rcc>
  <rcc rId="3826" sId="1" numFmtId="4">
    <oc r="G464">
      <v>555.4</v>
    </oc>
    <nc r="G464"/>
  </rcc>
  <rcc rId="3827" sId="1" numFmtId="4">
    <oc r="H464">
      <v>555.4</v>
    </oc>
    <nc r="H464"/>
  </rcc>
  <rcc rId="3828" sId="1" numFmtId="4">
    <oc r="G469">
      <v>400</v>
    </oc>
    <nc r="G469"/>
  </rcc>
  <rcc rId="3829" sId="1" numFmtId="4">
    <oc r="H469">
      <v>400</v>
    </oc>
    <nc r="H469"/>
  </rcc>
</revisions>
</file>

<file path=xl/revisions/revisionLog2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30" sId="1">
    <nc r="I481" t="inlineStr">
      <is>
        <t>дотация</t>
      </is>
    </nc>
  </rcc>
</revisions>
</file>

<file path=xl/revisions/revisionLog2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31" sId="1" numFmtId="4">
    <nc r="G28">
      <v>1417</v>
    </nc>
  </rcc>
  <rcc rId="3832" sId="1" numFmtId="4">
    <nc r="G29">
      <v>427.9</v>
    </nc>
  </rcc>
  <rcc rId="3833" sId="1" numFmtId="4">
    <nc r="H28">
      <v>1417</v>
    </nc>
  </rcc>
  <rcc rId="3834" sId="1" numFmtId="4">
    <nc r="H29">
      <v>427.9</v>
    </nc>
  </rcc>
  <rcc rId="3835" sId="1" numFmtId="4">
    <nc r="G31">
      <v>2188.1</v>
    </nc>
  </rcc>
  <rcc rId="3836" sId="1" numFmtId="4">
    <nc r="H31">
      <v>2188.1</v>
    </nc>
  </rcc>
  <rcc rId="3837" sId="1" numFmtId="4">
    <nc r="G32">
      <v>660.8</v>
    </nc>
  </rcc>
  <rcc rId="3838" sId="1" numFmtId="4">
    <nc r="H32">
      <v>660.8</v>
    </nc>
  </rcc>
  <rcc rId="3839" sId="1" numFmtId="4">
    <nc r="G39">
      <v>2735.1</v>
    </nc>
  </rcc>
  <rcc rId="3840" sId="1" numFmtId="4">
    <nc r="G40">
      <v>826</v>
    </nc>
  </rcc>
  <rcc rId="3841" sId="1" numFmtId="4">
    <nc r="H39">
      <v>2735.1</v>
    </nc>
  </rcc>
  <rcc rId="3842" sId="1" numFmtId="4">
    <nc r="H40">
      <v>826</v>
    </nc>
  </rcc>
  <rcc rId="3843" sId="1" numFmtId="4">
    <nc r="G45">
      <v>14484.5</v>
    </nc>
  </rcc>
  <rcc rId="3844" sId="1" numFmtId="4">
    <nc r="G46">
      <v>4374.3</v>
    </nc>
  </rcc>
  <rcc rId="3845" sId="1" numFmtId="4">
    <nc r="H45">
      <v>14484.5</v>
    </nc>
  </rcc>
  <rcc rId="3846" sId="1" numFmtId="4">
    <nc r="H46">
      <v>4374.3</v>
    </nc>
  </rcc>
  <rcc rId="3847" sId="1" numFmtId="4">
    <nc r="H50">
      <v>0</v>
    </nc>
  </rcc>
  <rcc rId="3848" sId="1" numFmtId="4">
    <nc r="G54">
      <v>500</v>
    </nc>
  </rcc>
  <rcc rId="3849" sId="1" numFmtId="4">
    <nc r="H54">
      <v>500</v>
    </nc>
  </rcc>
  <rcc rId="3850" sId="1" numFmtId="4">
    <nc r="G59">
      <v>100</v>
    </nc>
  </rcc>
  <rcc rId="3851" sId="1" numFmtId="4">
    <nc r="H59">
      <v>100</v>
    </nc>
  </rcc>
  <rcc rId="3852" sId="1">
    <oc r="G62">
      <f>208</f>
    </oc>
    <nc r="G62">
      <f>208+208</f>
    </nc>
  </rcc>
  <rcc rId="3853" sId="1">
    <oc r="H62">
      <f>208</f>
    </oc>
    <nc r="H62">
      <f>208+208</f>
    </nc>
  </rcc>
  <rcc rId="3854" sId="1" numFmtId="4">
    <nc r="G65">
      <v>50</v>
    </nc>
  </rcc>
  <rcc rId="3855" sId="1" numFmtId="4">
    <nc r="H65">
      <v>50</v>
    </nc>
  </rcc>
  <rcc rId="3856" sId="1" numFmtId="4">
    <nc r="G69">
      <v>300</v>
    </nc>
  </rcc>
  <rcc rId="3857" sId="1" numFmtId="4">
    <nc r="H69">
      <v>300</v>
    </nc>
  </rcc>
  <rcc rId="3858" sId="1" numFmtId="4">
    <nc r="G73">
      <v>135</v>
    </nc>
  </rcc>
  <rcc rId="3859" sId="1" numFmtId="4">
    <nc r="H73">
      <v>135</v>
    </nc>
  </rcc>
  <rcc rId="3860" sId="1" numFmtId="4">
    <nc r="G77">
      <v>180</v>
    </nc>
  </rcc>
  <rcc rId="3861" sId="1" numFmtId="4">
    <nc r="H77">
      <v>180</v>
    </nc>
  </rcc>
  <rcc rId="3862" sId="1" numFmtId="4">
    <nc r="G81">
      <v>250</v>
    </nc>
  </rcc>
  <rcc rId="3863" sId="1" numFmtId="4">
    <nc r="H81">
      <v>250</v>
    </nc>
  </rcc>
  <rcc rId="3864" sId="1" numFmtId="4">
    <nc r="G85">
      <v>350</v>
    </nc>
  </rcc>
  <rcc rId="3865" sId="1" numFmtId="4">
    <nc r="H85">
      <v>350</v>
    </nc>
  </rcc>
  <rcc rId="3866" sId="1" numFmtId="4">
    <nc r="G90">
      <v>0</v>
    </nc>
  </rcc>
  <rcc rId="3867" sId="1" numFmtId="4">
    <nc r="H90">
      <v>0</v>
    </nc>
  </rcc>
  <rcc rId="3868" sId="1" numFmtId="4">
    <nc r="G91">
      <v>0</v>
    </nc>
  </rcc>
  <rcc rId="3869" sId="1" numFmtId="4">
    <nc r="H91">
      <v>0</v>
    </nc>
  </rcc>
  <rcc rId="3870" sId="1" numFmtId="4">
    <nc r="G103">
      <v>3696</v>
    </nc>
  </rcc>
  <rcc rId="3871" sId="1" numFmtId="4">
    <nc r="H103">
      <v>3696</v>
    </nc>
  </rcc>
  <rcc rId="3872" sId="1" numFmtId="4">
    <nc r="G106">
      <v>18344.5</v>
    </nc>
  </rcc>
  <rcc rId="3873" sId="1" numFmtId="4">
    <nc r="G107">
      <v>5540</v>
    </nc>
  </rcc>
  <rcc rId="3874" sId="1" numFmtId="4">
    <nc r="H106">
      <v>18344.5</v>
    </nc>
  </rcc>
  <rcc rId="3875" sId="1" numFmtId="4">
    <nc r="H107">
      <v>5540</v>
    </nc>
  </rcc>
  <rcc rId="3876" sId="1" numFmtId="4">
    <nc r="G108">
      <v>65</v>
    </nc>
  </rcc>
  <rcc rId="3877" sId="1" numFmtId="4">
    <nc r="H108">
      <v>65</v>
    </nc>
  </rcc>
  <rcc rId="3878" sId="1" numFmtId="4">
    <nc r="G109">
      <v>2247.5</v>
    </nc>
  </rcc>
  <rcc rId="3879" sId="1" numFmtId="4">
    <nc r="H109">
      <v>2247.5</v>
    </nc>
  </rcc>
  <rcc rId="3880" sId="1" numFmtId="4">
    <nc r="G111">
      <v>50</v>
    </nc>
  </rcc>
  <rcc rId="3881" sId="1" numFmtId="4">
    <nc r="H111">
      <v>50</v>
    </nc>
  </rcc>
  <rcc rId="3882" sId="1" numFmtId="4">
    <nc r="G110">
      <v>90</v>
    </nc>
  </rcc>
  <rcc rId="3883" sId="1" numFmtId="4">
    <nc r="H110">
      <v>90</v>
    </nc>
  </rcc>
  <rcc rId="3884" sId="1" numFmtId="4">
    <nc r="G117">
      <v>1500</v>
    </nc>
  </rcc>
  <rcc rId="3885" sId="1" numFmtId="4">
    <nc r="H117">
      <v>1500</v>
    </nc>
  </rcc>
  <rfmt sheetId="1" sqref="A130">
    <dxf>
      <fill>
        <patternFill>
          <bgColor rgb="FFFFC000"/>
        </patternFill>
      </fill>
    </dxf>
  </rfmt>
  <rcc rId="3886" sId="1" numFmtId="4">
    <nc r="G140">
      <v>181</v>
    </nc>
  </rcc>
  <rcc rId="3887" sId="1" numFmtId="4">
    <nc r="H140">
      <v>181</v>
    </nc>
  </rcc>
  <rcc rId="3888" sId="1" numFmtId="4">
    <nc r="G136">
      <v>30</v>
    </nc>
  </rcc>
  <rcc rId="3889" sId="1" numFmtId="4">
    <nc r="H136">
      <v>30</v>
    </nc>
  </rcc>
  <rcc rId="3890" sId="1">
    <oc r="F136" t="inlineStr">
      <is>
        <t>244</t>
      </is>
    </oc>
    <nc r="F136" t="inlineStr">
      <is>
        <t>622</t>
      </is>
    </nc>
  </rcc>
  <rcc rId="3891" sId="1" odxf="1" dxf="1">
    <oc r="A136" t="inlineStr">
      <is>
        <t>Прочие закупки товаров, работ и услуг для государственных (муниципальных) нужд</t>
      </is>
    </oc>
    <nc r="A136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</revisions>
</file>

<file path=xl/revisions/revisionLog2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92" sId="1" numFmtId="4">
    <nc r="H148">
      <v>0</v>
    </nc>
  </rcc>
  <rcc rId="3893" sId="1" numFmtId="4">
    <oc r="G148">
      <v>512.4</v>
    </oc>
    <nc r="G148">
      <f>512.4+512.4</f>
    </nc>
  </rcc>
  <rcc rId="3894" sId="1">
    <nc r="I148">
      <v>512.4</v>
    </nc>
  </rcc>
  <rcc rId="3895" sId="1">
    <nc r="I62">
      <v>208</v>
    </nc>
  </rcc>
  <rcc rId="3896" sId="1" numFmtId="4">
    <nc r="G153">
      <v>15977.6</v>
    </nc>
  </rcc>
  <rcc rId="3897" sId="1" numFmtId="4">
    <nc r="H153">
      <v>15977.6</v>
    </nc>
  </rcc>
  <rcc rId="3898" sId="1" numFmtId="4">
    <nc r="G156">
      <v>0</v>
    </nc>
  </rcc>
  <rcc rId="3899" sId="1" numFmtId="4">
    <nc r="H156">
      <v>0</v>
    </nc>
  </rcc>
  <rcc rId="3900" sId="1" numFmtId="4">
    <nc r="G162">
      <v>5420</v>
    </nc>
  </rcc>
  <rcc rId="3901" sId="1" numFmtId="4">
    <nc r="H162">
      <v>5420</v>
    </nc>
  </rcc>
  <rfmt sheetId="1" sqref="A167">
    <dxf>
      <fill>
        <patternFill>
          <bgColor rgb="FFFFC000"/>
        </patternFill>
      </fill>
    </dxf>
  </rfmt>
  <rcc rId="3902" sId="1" numFmtId="4">
    <nc r="G292">
      <v>6752.8</v>
    </nc>
  </rcc>
  <rcc rId="3903" sId="1" numFmtId="4">
    <nc r="G293">
      <v>2039.3</v>
    </nc>
  </rcc>
  <rcc rId="3904" sId="1" numFmtId="4">
    <nc r="H292">
      <v>6752.8</v>
    </nc>
  </rcc>
  <rcc rId="3905" sId="1" numFmtId="4">
    <nc r="H293">
      <v>2039.3</v>
    </nc>
  </rcc>
  <rfmt sheetId="1" sqref="A300">
    <dxf>
      <fill>
        <patternFill patternType="solid">
          <bgColor rgb="FFFFC000"/>
        </patternFill>
      </fill>
    </dxf>
  </rfmt>
  <rcc rId="3906" sId="1" numFmtId="4">
    <nc r="G310">
      <v>6005.1</v>
    </nc>
  </rcc>
  <rcc rId="3907" sId="1" numFmtId="4">
    <nc r="H310">
      <v>6005.1</v>
    </nc>
  </rcc>
  <rcc rId="3908" sId="1" numFmtId="4">
    <nc r="G311">
      <v>1813.5</v>
    </nc>
  </rcc>
  <rcc rId="3909" sId="1" numFmtId="4">
    <nc r="H311">
      <v>1813.5</v>
    </nc>
  </rcc>
  <rcc rId="3910" sId="1" numFmtId="4">
    <nc r="G314">
      <v>350</v>
    </nc>
  </rcc>
  <rcc rId="3911" sId="1" numFmtId="4">
    <nc r="H314">
      <v>350</v>
    </nc>
  </rcc>
  <rfmt sheetId="1" sqref="A317">
    <dxf>
      <fill>
        <patternFill patternType="solid">
          <bgColor rgb="FFFFC000"/>
        </patternFill>
      </fill>
    </dxf>
  </rfmt>
  <rcc rId="3912" sId="1" numFmtId="4">
    <nc r="G324">
      <v>17764.599999999999</v>
    </nc>
  </rcc>
  <rcc rId="3913" sId="1" numFmtId="4">
    <nc r="H324">
      <v>17764.599999999999</v>
    </nc>
  </rcc>
  <rfmt sheetId="1" sqref="A324">
    <dxf>
      <fill>
        <patternFill>
          <bgColor rgb="FFFFC000"/>
        </patternFill>
      </fill>
    </dxf>
  </rfmt>
  <rcc rId="3914" sId="1">
    <oc r="G333">
      <f>120</f>
    </oc>
    <nc r="G333">
      <f>120+30</f>
    </nc>
  </rcc>
  <rcc rId="3915" sId="1">
    <oc r="H333">
      <f>120</f>
    </oc>
    <nc r="H333">
      <f>120+30</f>
    </nc>
  </rcc>
  <rcc rId="3916" sId="1">
    <nc r="I333">
      <v>120</v>
    </nc>
  </rcc>
</revisions>
</file>

<file path=xl/revisions/revisionLog2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17" sId="1" numFmtId="4">
    <nc r="H452">
      <v>0</v>
    </nc>
  </rcc>
  <rcc rId="3918" sId="1" numFmtId="4">
    <nc r="H454">
      <v>0</v>
    </nc>
  </rcc>
  <rcc rId="3919" sId="1" numFmtId="4">
    <nc r="H455">
      <v>0</v>
    </nc>
  </rcc>
  <rcc rId="3920" sId="1" numFmtId="4">
    <nc r="G463">
      <v>2607.9</v>
    </nc>
  </rcc>
  <rcc rId="3921" sId="1" numFmtId="4">
    <nc r="H463">
      <v>2607.9</v>
    </nc>
  </rcc>
  <rcc rId="3922" sId="1" numFmtId="4">
    <nc r="G464">
      <v>787.6</v>
    </nc>
  </rcc>
  <rcc rId="3923" sId="1" numFmtId="4">
    <nc r="H464">
      <v>787.6</v>
    </nc>
  </rcc>
  <rcc rId="3924" sId="1" numFmtId="4">
    <nc r="H469">
      <v>400</v>
    </nc>
  </rcc>
  <rcc rId="3925" sId="1" numFmtId="4">
    <nc r="G469">
      <v>400</v>
    </nc>
  </rcc>
  <rcc rId="3926" sId="1" numFmtId="4">
    <nc r="G475">
      <v>100</v>
    </nc>
  </rcc>
  <rcc rId="3927" sId="1" numFmtId="4">
    <nc r="H475">
      <v>100</v>
    </nc>
  </rcc>
</revisions>
</file>

<file path=xl/revisions/revisionLog2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28" sId="1" numFmtId="34">
    <oc r="G479">
      <v>1103337.8999999999</v>
    </oc>
    <nc r="G479">
      <f>1103337.9+227787.8</f>
    </nc>
  </rcc>
  <rcc rId="3929" sId="1" numFmtId="34">
    <oc r="H479">
      <v>913320.1</v>
    </oc>
    <nc r="H479">
      <f>913320.1+230369.9</f>
    </nc>
  </rcc>
</revisions>
</file>

<file path=xl/revisions/revisionLog2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30" sId="1">
    <oc r="I481" t="inlineStr">
      <is>
        <t>дотация</t>
      </is>
    </oc>
    <nc r="I481"/>
  </rcc>
</revisions>
</file>

<file path=xl/revisions/revisionLog2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31" sId="1" numFmtId="4">
    <nc r="H167">
      <v>0</v>
    </nc>
  </rcc>
</revisions>
</file>

<file path=xl/revisions/revisionLog2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32" sId="1" numFmtId="4">
    <nc r="G341">
      <v>15325</v>
    </nc>
  </rcc>
  <rcc rId="3933" sId="1" numFmtId="4">
    <nc r="H341">
      <v>15325</v>
    </nc>
  </rcc>
  <rcc rId="3934" sId="1" numFmtId="4">
    <nc r="G357">
      <v>13422.4</v>
    </nc>
  </rcc>
  <rcc rId="3935" sId="1" numFmtId="4">
    <nc r="H357">
      <v>13422.4</v>
    </nc>
  </rcc>
  <rcc rId="3936" sId="1" numFmtId="4">
    <nc r="G363">
      <v>24150.1</v>
    </nc>
  </rcc>
  <rcc rId="3937" sId="1" numFmtId="4">
    <nc r="H363">
      <v>24150.1</v>
    </nc>
  </rcc>
  <rcc rId="3938" sId="1" numFmtId="4">
    <nc r="G378">
      <v>926.6</v>
    </nc>
  </rcc>
  <rcc rId="3939" sId="1" numFmtId="4">
    <nc r="G379">
      <v>279.8</v>
    </nc>
  </rcc>
  <rcc rId="3940" sId="1" numFmtId="4">
    <nc r="H379">
      <v>279.8</v>
    </nc>
  </rcc>
  <rcc rId="3941" sId="1" numFmtId="4">
    <nc r="H378">
      <v>926.6</v>
    </nc>
  </rcc>
  <rcc rId="3942" sId="1" numFmtId="4">
    <nc r="G381">
      <v>10451</v>
    </nc>
  </rcc>
  <rcc rId="3943" sId="1" numFmtId="4">
    <nc r="G382">
      <v>3156.2</v>
    </nc>
  </rcc>
  <rcc rId="3944" sId="1" numFmtId="4">
    <nc r="H382">
      <v>3156.2</v>
    </nc>
  </rcc>
  <rcc rId="3945" sId="1" numFmtId="4">
    <nc r="H381">
      <v>10451</v>
    </nc>
  </rcc>
  <rcc rId="3946" sId="1" numFmtId="4">
    <nc r="G383">
      <v>6.5</v>
    </nc>
  </rcc>
  <rcc rId="3947" sId="1" numFmtId="4">
    <nc r="H383">
      <v>6.5</v>
    </nc>
  </rcc>
  <rcc rId="3948" sId="1" numFmtId="4">
    <nc r="G387">
      <v>151</v>
    </nc>
  </rcc>
  <rcc rId="3949" sId="1" numFmtId="4">
    <nc r="H387">
      <v>151</v>
    </nc>
  </rcc>
  <rcv guid="{E50FE2FB-E2CD-42FB-A643-54AB564D1B47}" action="delete"/>
  <rdn rId="0" localSheetId="1" customView="1" name="Z_E50FE2FB_E2CD_42FB_A643_54AB564D1B47_.wvu.PrintArea" hidden="1" oldHidden="1">
    <formula>Ведом.структура!$A$1:$H$477</formula>
    <oldFormula>Ведом.структура!$A$1:$H$477</oldFormula>
  </rdn>
  <rdn rId="0" localSheetId="1" customView="1" name="Z_E50FE2FB_E2CD_42FB_A643_54AB564D1B47_.wvu.FilterData" hidden="1" oldHidden="1">
    <formula>Ведом.структура!$A$21:$M$480</formula>
    <oldFormula>Ведом.структура!$A$21:$M$480</oldFormula>
  </rdn>
  <rcv guid="{E50FE2FB-E2CD-42FB-A643-54AB564D1B47}" action="add"/>
</revisions>
</file>

<file path=xl/revisions/revisionLog2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52" sId="1">
    <oc r="G167">
      <f>3010.8+61.4</f>
    </oc>
    <nc r="G167">
      <f>3010.8+61.4+344.6</f>
    </nc>
  </rcc>
  <rcc rId="3953" sId="1">
    <nc r="I167" t="inlineStr">
      <is>
        <t>344,62008 МБ</t>
      </is>
    </nc>
  </rcc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29" sId="1">
    <oc r="F294" t="inlineStr">
      <is>
        <t>612</t>
      </is>
    </oc>
    <nc r="F294" t="inlineStr">
      <is>
        <t>244</t>
      </is>
    </nc>
  </rcc>
  <rcc rId="830" sId="1" odxf="1" dxf="1">
    <oc r="A294" t="inlineStr">
      <is>
        <t>Субсидии бюджетным учреждениям на иные цели</t>
      </is>
    </oc>
    <nc r="A294" t="inlineStr">
      <is>
        <t>Прочие закупки товаров, работ и услуг для государственных (муниципальных) нужд</t>
      </is>
    </nc>
    <odxf>
      <border outline="0">
        <left style="medium">
          <color indexed="64"/>
        </left>
      </border>
    </odxf>
    <ndxf>
      <border outline="0">
        <left style="thin">
          <color indexed="64"/>
        </left>
      </border>
    </ndxf>
  </rcc>
</revisions>
</file>

<file path=xl/revisions/revisionLog2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67">
    <dxf>
      <fill>
        <patternFill>
          <bgColor theme="0"/>
        </patternFill>
      </fill>
    </dxf>
  </rfmt>
</revisions>
</file>

<file path=xl/revisions/revisionLog2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54" sId="1">
    <oc r="A56" t="inlineStr">
      <is>
        <t>Муниципальная Программа «Развитие муниципальной службы в Селенгинском районе на 2020 - 2024 годы»</t>
      </is>
    </oc>
    <nc r="A56" t="inlineStr">
      <is>
        <t>Муниципальная Программа «Развитие муниципальной службы в Селенгинском районе на 2020 - 2025 годы»</t>
      </is>
    </nc>
  </rcc>
  <rcc rId="3955" sId="1">
    <oc r="A66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oc>
    <nc r="A66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nc>
  </rcc>
  <rcc rId="3956" sId="1">
    <oc r="A70" t="inlineStr">
      <is>
        <t>Муниципальная программа «Развитие малого и среднего предпринимательства в Селенгинском районе на 2020-2024 годы</t>
      </is>
    </oc>
    <nc r="A70" t="inlineStr">
      <is>
        <t>Муниципальная программа «Развитие малого и среднего предпринимательства в Селенгинском районе на 2020-2025 годы</t>
      </is>
    </nc>
  </rcc>
  <rcc rId="3957" sId="1">
    <oc r="A74" t="inlineStr">
      <is>
        <t>Муниципальная программа «Организация общественных работ на территории Селенгинского района на 2020-2024 годы</t>
      </is>
    </oc>
    <nc r="A74" t="inlineStr">
      <is>
        <t>Муниципальная программа «Организация общественных работ на территории Селенгинского района на 2020-2025 годы</t>
      </is>
    </nc>
  </rcc>
  <rcc rId="3958" sId="1">
    <oc r="A78" t="inlineStr">
      <is>
        <t>Муниципальная программа «Поддержка сельских и городских инициатив в Селенгинском районе на 2020-2024 годы»</t>
      </is>
    </oc>
    <nc r="A78" t="inlineStr">
      <is>
        <t>Муниципальная программа «Поддержка сельских и городских инициатив в Селенгинском районе на 2020-2025 годы»</t>
      </is>
    </nc>
  </rcc>
  <rcc rId="3959" sId="1">
    <oc r="A114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oc>
    <nc r="A114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    </is>
    </nc>
  </rcc>
  <rcc rId="3960" sId="1">
    <oc r="A127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127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3961" sId="1">
    <oc r="A137" t="inlineStr">
      <is>
        <t>Муниципальная программа "Профилактика преступлений и иных правонарушений в Селенгинском районе"</t>
      </is>
    </oc>
    <nc r="A137" t="inlineStr">
      <is>
        <t>Муниципальная программа "Профилактика преступлений и иных правонарушений в Селенгинском районе на 2023-2025 годы"</t>
      </is>
    </nc>
  </rcc>
  <rcc rId="3962" sId="1">
    <oc r="A164" t="inlineStr">
      <is>
        <t>Муниципальная программа «Комплексное развитие сельских территорий в Селенгинском районе на 2020-2024 годы»</t>
      </is>
    </oc>
    <nc r="A164" t="inlineStr">
      <is>
        <t>Муниципальная программа «Комплексное развитие сельских территорий в Селенгинском районе на 2023-2025 годы»</t>
      </is>
    </nc>
  </rcc>
  <rcc rId="3963" sId="1">
    <oc r="A188" t="inlineStr">
      <is>
        <t>МП «Развитие образования в Селенгинском районе на 2020-2024 годы"</t>
      </is>
    </oc>
    <nc r="A188" t="inlineStr">
      <is>
        <t>МП «Развитие образования в Селенгинском районе на 2020-2025 годы"</t>
      </is>
    </nc>
  </rcc>
  <rcc rId="3964" sId="1">
    <oc r="A198" t="inlineStr">
      <is>
        <t>МП «Развитие образования в Селенгинском районе на 2020-2024 годы"</t>
      </is>
    </oc>
    <nc r="A198" t="inlineStr">
      <is>
        <t>МП «Развитие образования в Селенгинском районе на 2020-2025 годы"</t>
      </is>
    </nc>
  </rcc>
  <rcc rId="3965" sId="1">
    <oc r="A226" t="inlineStr">
      <is>
        <t>МП «Развитие образования в Селенгинском районе на 2020-2024 годы"</t>
      </is>
    </oc>
    <nc r="A226" t="inlineStr">
      <is>
        <t>МП «Развитие образования в Селенгинском районе на 2020-2025 годы"</t>
      </is>
    </nc>
  </rcc>
  <rcc rId="3966" sId="1">
    <oc r="A236" t="inlineStr">
      <is>
        <t>МП «Развитие образования в Селенгинском районе на 2020-2024 годы"</t>
      </is>
    </oc>
    <nc r="A236" t="inlineStr">
      <is>
        <t>МП «Развитие образования в Селенгинском районе на 2020-2025 годы"</t>
      </is>
    </nc>
  </rcc>
  <rcc rId="3967" sId="1">
    <oc r="A242" t="inlineStr">
      <is>
        <t>МП «Развитие образования в Селенгинском районе на 2020-2024 годы"</t>
      </is>
    </oc>
    <nc r="A242" t="inlineStr">
      <is>
        <t>МП «Развитие образования в Селенгинском районе на 2020-2025 годы"</t>
      </is>
    </nc>
  </rcc>
  <rcc rId="3968" sId="1">
    <oc r="A253" t="inlineStr">
      <is>
        <t>МП «Развитие образования в Селенгинском районе на 2020-2024 годы"</t>
      </is>
    </oc>
    <nc r="A253" t="inlineStr">
      <is>
        <t>МП «Развитие образования в Селенгинском районе на 2020-2025 годы"</t>
      </is>
    </nc>
  </rcc>
  <rcc rId="3969" sId="1">
    <oc r="A288" t="inlineStr">
      <is>
        <t>Муниципальная Программа «Управление муниципальными финансами и муниципальным долгом на 2020-2024 годы</t>
      </is>
    </oc>
    <nc r="A288" t="inlineStr">
      <is>
        <t>Муниципальная Программа «Управление муниципальными финансами и муниципальным долгом на 2020-2025 годы</t>
      </is>
    </nc>
  </rcc>
  <rcc rId="3970" sId="1">
    <oc r="A296" t="inlineStr">
      <is>
        <t>Муниципальная Программа «Управление муниципальными финансами и муниципальным долгом на 2020-2024 годы</t>
      </is>
    </oc>
    <nc r="A296" t="inlineStr">
      <is>
        <t>Муниципальная Программа «Управление муниципальными финансами и муниципальным долгом на 2020-2025 годы</t>
      </is>
    </nc>
  </rcc>
  <rcc rId="3971" sId="1">
    <oc r="A306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306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3972" sId="1">
    <oc r="A320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320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3973" sId="1">
    <oc r="A329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329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3974" sId="1">
    <oc r="A337" t="inlineStr">
      <is>
        <t>Муниципальная Программа «Развитие культуры в Селенгинском районе на 2020 – 2024 годы»</t>
      </is>
    </oc>
    <nc r="A337" t="inlineStr">
      <is>
        <t>Муниципальная Программа «Развитие культуры в Селенгинском районе на 2020 – 2025 годы»</t>
      </is>
    </nc>
  </rcc>
  <rcc rId="3975" sId="1">
    <oc r="A344" t="inlineStr">
      <is>
        <t>Муниципальная программа «Развитие образования в Селенгинском районе на 2020 – 2024 годы»</t>
      </is>
    </oc>
    <nc r="A344" t="inlineStr">
      <is>
        <t>Муниципальная программа «Развитие образования в Селенгинском районе на 2020 – 2025 годы»</t>
      </is>
    </nc>
  </rcc>
  <rcc rId="3976" sId="1">
    <oc r="A351" t="inlineStr">
      <is>
        <t>Муниципальная Программа «Развитие культуры в Селенгинском районе на 2020 – 2024 годы»</t>
      </is>
    </oc>
    <nc r="A351" t="inlineStr">
      <is>
        <t>Муниципальная Программа «Развитие культуры в Селенгинском районе на 2020 – 2025 годы»</t>
      </is>
    </nc>
  </rcc>
  <rcc rId="3977" sId="1">
    <oc r="A374" t="inlineStr">
      <is>
        <t>Муниципальная Программа «Развитие культуры в Селенгинском районе на 2020 – 2024 годы»</t>
      </is>
    </oc>
    <nc r="A374" t="inlineStr">
      <is>
        <t>Муниципальная Программа «Развитие культуры в Селенгинском районе на 2020 – 2025 годы»</t>
      </is>
    </nc>
  </rcc>
  <rcc rId="3978" sId="1">
    <oc r="A384" t="inlineStr">
      <is>
        <t>Муниципальная программа «Старшее поколение на 2020-2024 годы</t>
      </is>
    </oc>
    <nc r="A384" t="inlineStr">
      <is>
        <t>Муниципальная программа «Старшее поколение на 2020-2025 годы</t>
      </is>
    </nc>
  </rcc>
  <rcc rId="3979" sId="1">
    <nc r="E397" t="inlineStr">
      <is>
        <t>09000 00000</t>
      </is>
    </nc>
  </rcc>
  <rcc rId="3980" sId="1">
    <oc r="E398" t="inlineStr">
      <is>
        <t>09401 00000</t>
      </is>
    </oc>
    <nc r="E398" t="inlineStr">
      <is>
        <t>09400 00000</t>
      </is>
    </nc>
  </rcc>
  <rrc rId="3981" sId="1" ref="A399:XFD399" action="insertRow"/>
  <rfmt sheetId="1" sqref="A399" start="0" length="0">
    <dxf>
      <font>
        <b val="0"/>
        <name val="Times New Roman"/>
        <family val="1"/>
      </font>
    </dxf>
  </rfmt>
  <rcc rId="3982" sId="1" odxf="1" dxf="1">
    <nc r="B399" t="inlineStr">
      <is>
        <t>975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983" sId="1" odxf="1" dxf="1">
    <nc r="C399" t="inlineStr">
      <is>
        <t>07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984" sId="1" odxf="1" dxf="1">
    <nc r="D399" t="inlineStr">
      <is>
        <t>07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399" start="0" length="0">
    <dxf>
      <font>
        <b val="0"/>
        <name val="Times New Roman"/>
        <family val="1"/>
      </font>
    </dxf>
  </rfmt>
  <rfmt sheetId="1" sqref="F399" start="0" length="0">
    <dxf>
      <font>
        <b val="0"/>
        <i val="0"/>
        <name val="Times New Roman"/>
        <family val="1"/>
      </font>
    </dxf>
  </rfmt>
  <rfmt sheetId="1" sqref="G399" start="0" length="0">
    <dxf>
      <font>
        <b val="0"/>
        <i val="0"/>
        <name val="Times New Roman"/>
        <family val="1"/>
      </font>
    </dxf>
  </rfmt>
  <rcc rId="3985" sId="1" odxf="1" dxf="1">
    <nc r="H399">
      <f>H400</f>
    </nc>
    <odxf>
      <font>
        <b/>
        <i/>
        <name val="Times New Roman"/>
        <family val="1"/>
      </font>
    </odxf>
    <ndxf>
      <font>
        <b val="0"/>
        <i val="0"/>
        <name val="Times New Roman"/>
        <family val="1"/>
      </font>
    </ndxf>
  </rcc>
  <rcc rId="3986" sId="1">
    <nc r="G399">
      <f>G400</f>
    </nc>
  </rcc>
  <rcc rId="3987" sId="1">
    <oc r="G398">
      <f>G400</f>
    </oc>
    <nc r="G398">
      <f>G399</f>
    </nc>
  </rcc>
  <rcc rId="3988" sId="1">
    <oc r="H398">
      <f>H400</f>
    </oc>
    <nc r="H398">
      <f>H399</f>
    </nc>
  </rcc>
  <rcc rId="3989" sId="1">
    <nc r="E399" t="inlineStr">
      <is>
        <t>09401 00000</t>
      </is>
    </nc>
  </rcc>
  <rcc rId="3990" sId="1" xfDxf="1" dxf="1">
    <nc r="A399" t="inlineStr">
      <is>
        <t>Основное мероприятие "Приобщение различных групп населения к систематическим занятиям физической культурой и спортом"</t>
      </is>
    </nc>
    <ndxf>
      <font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3991" sId="1" ref="A404:XFD404" action="insertRow"/>
  <rfmt sheetId="1" sqref="A404" start="0" length="0">
    <dxf>
      <font>
        <b val="0"/>
        <name val="Times New Roman"/>
        <family val="1"/>
      </font>
    </dxf>
  </rfmt>
  <rcc rId="3992" sId="1" odxf="1" dxf="1">
    <nc r="B404" t="inlineStr">
      <is>
        <t>975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993" sId="1" odxf="1" dxf="1">
    <nc r="C404" t="inlineStr">
      <is>
        <t>07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994" sId="1" odxf="1" dxf="1">
    <nc r="D404" t="inlineStr">
      <is>
        <t>07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404" start="0" length="0">
    <dxf>
      <font>
        <b val="0"/>
        <name val="Times New Roman"/>
        <family val="1"/>
      </font>
    </dxf>
  </rfmt>
  <rfmt sheetId="1" sqref="F404" start="0" length="0">
    <dxf>
      <font>
        <b val="0"/>
        <name val="Times New Roman"/>
        <family val="1"/>
      </font>
    </dxf>
  </rfmt>
  <rcc rId="3995" sId="1" odxf="1" dxf="1">
    <nc r="G404">
      <f>G405</f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996" sId="1" odxf="1" dxf="1">
    <nc r="H404">
      <f>H405</f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997" sId="1">
    <oc r="E403" t="inlineStr">
      <is>
        <t>09601 00000</t>
      </is>
    </oc>
    <nc r="E403" t="inlineStr">
      <is>
        <t>09600 00000</t>
      </is>
    </nc>
  </rcc>
  <rcc rId="3998" sId="1">
    <nc r="E404" t="inlineStr">
      <is>
        <t>09601 00000</t>
      </is>
    </nc>
  </rcc>
  <rcc rId="3999" sId="1">
    <oc r="G403">
      <f>G405</f>
    </oc>
    <nc r="G403">
      <f>G404</f>
    </nc>
  </rcc>
  <rcc rId="4000" sId="1">
    <oc r="G402">
      <f>G403</f>
    </oc>
    <nc r="G402">
      <f>G403</f>
    </nc>
  </rcc>
  <rcc rId="4001" sId="1">
    <oc r="H403">
      <f>H405</f>
    </oc>
    <nc r="H403">
      <f>H404</f>
    </nc>
  </rcc>
  <rrc rId="4002" sId="1" ref="A402:XFD402" action="deleteRow">
    <rfmt sheetId="1" xfDxf="1" sqref="A402:XFD402" start="0" length="0">
      <dxf>
        <font>
          <name val="Times New Roman CYR"/>
          <family val="1"/>
        </font>
        <alignment wrapText="1"/>
      </dxf>
    </rfmt>
    <rcc rId="0" sId="1" dxf="1">
      <nc r="A402" t="inlineStr">
        <is>
          <t>Муниципальная Программа «Развитие физической культуры, спорта и молодежной политики в Селенгинском районе на  2020 – 2024 годы»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2" t="inlineStr">
        <is>
          <t>975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2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2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2" t="inlineStr">
        <is>
          <t>09600 00000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2">
        <f>G403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02">
        <f>H403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003" sId="1">
    <oc r="G397">
      <f>G398</f>
    </oc>
    <nc r="G397">
      <f>G398+G402</f>
    </nc>
  </rcc>
  <rcc rId="4004" sId="1">
    <oc r="G396">
      <f>G402+G397</f>
    </oc>
    <nc r="G396">
      <f>G397</f>
    </nc>
  </rcc>
  <rcc rId="4005" sId="1">
    <oc r="H397">
      <f>H398</f>
    </oc>
    <nc r="H397">
      <f>H398+H402</f>
    </nc>
  </rcc>
  <rcc rId="4006" sId="1">
    <oc r="H396">
      <f>H402+H397</f>
    </oc>
    <nc r="H396">
      <f>H397</f>
    </nc>
  </rcc>
  <rcc rId="4007" sId="1" xfDxf="1" dxf="1">
    <nc r="A403" t="inlineStr">
      <is>
        <t>Основние мероприятие "Реализация деятельности Многофункционального межпоселенческого Дома молодежи Селенги"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50FE2FB-E2CD-42FB-A643-54AB564D1B47}" action="delete"/>
  <rdn rId="0" localSheetId="1" customView="1" name="Z_E50FE2FB_E2CD_42FB_A643_54AB564D1B47_.wvu.PrintArea" hidden="1" oldHidden="1">
    <formula>Ведом.структура!$A$1:$H$478</formula>
    <oldFormula>Ведом.структура!$A$1:$H$478</oldFormula>
  </rdn>
  <rdn rId="0" localSheetId="1" customView="1" name="Z_E50FE2FB_E2CD_42FB_A643_54AB564D1B47_.wvu.FilterData" hidden="1" oldHidden="1">
    <formula>Ведом.структура!$A$21:$M$481</formula>
    <oldFormula>Ведом.структура!$A$21:$M$481</oldFormula>
  </rdn>
  <rcv guid="{E50FE2FB-E2CD-42FB-A643-54AB564D1B47}" action="add"/>
</revisions>
</file>

<file path=xl/revisions/revisionLog2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10" sId="1">
    <nc r="E412" t="inlineStr">
      <is>
        <t>09000 00000</t>
      </is>
    </nc>
  </rcc>
  <rcc rId="4011" sId="1">
    <oc r="A412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412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</revisions>
</file>

<file path=xl/revisions/revisionLog2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12" sId="1">
    <oc r="A419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419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4013" sId="1">
    <oc r="E421" t="inlineStr">
      <is>
        <t>09101 82600</t>
      </is>
    </oc>
    <nc r="E421" t="inlineStr">
      <is>
        <t>09101 00000</t>
      </is>
    </nc>
  </rcc>
</revisions>
</file>

<file path=xl/revisions/revisionLog2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14" sId="1">
    <nc r="E438" t="inlineStr">
      <is>
        <t>09000 00000</t>
      </is>
    </nc>
  </rcc>
  <rcc rId="4015" sId="1">
    <oc r="G440">
      <f>G441</f>
    </oc>
    <nc r="G440">
      <f>G441+G444</f>
    </nc>
  </rcc>
  <rcc rId="4016" sId="1">
    <oc r="H440">
      <f>H441</f>
    </oc>
    <nc r="H440">
      <f>H441+H444</f>
    </nc>
  </rcc>
  <rcc rId="4017" sId="1">
    <oc r="G439">
      <f>G441+G444</f>
    </oc>
    <nc r="G439">
      <f>G440</f>
    </nc>
  </rcc>
  <rcc rId="4018" sId="1">
    <oc r="H439">
      <f>H441+H444</f>
    </oc>
    <nc r="H439">
      <f>H440</f>
    </nc>
  </rcc>
  <rcc rId="4019" sId="1">
    <oc r="H438">
      <f>H439</f>
    </oc>
    <nc r="H438">
      <f>H439</f>
    </nc>
  </rcc>
  <rcc rId="4020" sId="1">
    <oc r="A438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438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4021" sId="1">
    <oc r="A430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430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4022" sId="1">
    <oc r="E424" t="inlineStr">
      <is>
        <t>09201 00000</t>
      </is>
    </oc>
    <nc r="E424" t="inlineStr">
      <is>
        <t>09200  00000</t>
      </is>
    </nc>
  </rcc>
</revisions>
</file>

<file path=xl/revisions/revisionLog2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23" sId="1" xfDxf="1" dxf="1">
    <oc r="A467" t="inlineStr">
      <is>
        <t>Подпрограмма «Комплексные меры противодействия злоупотреблению наркотикам и их незаконному обороту в Селенгинском районе»</t>
      </is>
    </oc>
    <nc r="A467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    </is>
    </nc>
    <ndxf>
      <font>
        <b/>
        <i/>
        <name val="Times New Roman"/>
        <family val="1"/>
      </font>
      <alignment wrapText="1"/>
    </ndxf>
  </rcc>
  <rcc rId="4024" sId="1">
    <oc r="A473" t="inlineStr">
      <is>
        <t>Муниципальная программа «Комплексное развитие сельских территорий в Селенгинском районе на 2020-2024 годы»</t>
      </is>
    </oc>
    <nc r="A473" t="inlineStr">
      <is>
        <t>Муниципальная программа «Комплексное развитие сельских территорий в Селенгинском районе на 2023-2025 годы»</t>
      </is>
    </nc>
  </rcc>
  <rcv guid="{E50FE2FB-E2CD-42FB-A643-54AB564D1B47}" action="delete"/>
  <rdn rId="0" localSheetId="1" customView="1" name="Z_E50FE2FB_E2CD_42FB_A643_54AB564D1B47_.wvu.PrintArea" hidden="1" oldHidden="1">
    <formula>Ведом.структура!$A$1:$H$478</formula>
    <oldFormula>Ведом.структура!$A$1:$H$478</oldFormula>
  </rdn>
  <rdn rId="0" localSheetId="1" customView="1" name="Z_E50FE2FB_E2CD_42FB_A643_54AB564D1B47_.wvu.FilterData" hidden="1" oldHidden="1">
    <formula>Ведом.структура!$A$21:$M$481</formula>
    <oldFormula>Ведом.структура!$A$21:$M$481</oldFormula>
  </rdn>
  <rcv guid="{E50FE2FB-E2CD-42FB-A643-54AB564D1B47}" action="add"/>
</revisions>
</file>

<file path=xl/revisions/revisionLog2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30">
    <dxf>
      <fill>
        <patternFill>
          <bgColor theme="0"/>
        </patternFill>
      </fill>
    </dxf>
  </rfmt>
</revisions>
</file>

<file path=xl/revisions/revisionLog2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H209">
    <dxf>
      <fill>
        <patternFill>
          <bgColor rgb="FF92D050"/>
        </patternFill>
      </fill>
    </dxf>
  </rfmt>
</revisions>
</file>

<file path=xl/revisions/revisionLog2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27" sId="1" numFmtId="4">
    <nc r="H218">
      <v>0</v>
    </nc>
  </rcc>
  <rcc rId="4028" sId="1">
    <oc r="G240">
      <f>395</f>
    </oc>
    <nc r="G240">
      <f>395+8.1</f>
    </nc>
  </rcc>
  <rcc rId="4029" sId="1">
    <oc r="H240">
      <f>395</f>
    </oc>
    <nc r="H240">
      <f>395+8.1</f>
    </nc>
  </rcc>
  <rcc rId="4030" sId="1">
    <nc r="I240" t="inlineStr">
      <is>
        <t>8,1 МБ</t>
      </is>
    </nc>
  </rcc>
</revisions>
</file>

<file path=xl/revisions/revisionLog2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31" sId="1">
    <oc r="G212">
      <f>10584.6</f>
    </oc>
    <nc r="G212">
      <f>10584.6+10584.6</f>
    </nc>
  </rcc>
  <rcc rId="4032" sId="1">
    <oc r="H212">
      <f>10584.6</f>
    </oc>
    <nc r="H212">
      <f>10584.6+10584.6</f>
    </nc>
  </rcc>
  <rcc rId="4033" sId="1">
    <nc r="I212" t="inlineStr">
      <is>
        <t>10584,6 МБ</t>
      </is>
    </nc>
  </rcc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31" sId="1">
    <oc r="G207">
      <f>43055.38+4690.6</f>
    </oc>
    <nc r="G207">
      <f>43055.38+4690.6-2842</f>
    </nc>
  </rcc>
</revisions>
</file>

<file path=xl/revisions/revisionLog2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34" sId="1" numFmtId="4">
    <oc r="G214">
      <v>116435</v>
    </oc>
    <nc r="G214">
      <f>116435+20546.9</f>
    </nc>
  </rcc>
  <rcc rId="4035" sId="1" numFmtId="4">
    <oc r="H214">
      <v>116435</v>
    </oc>
    <nc r="H214">
      <f>116435+20546.9</f>
    </nc>
  </rcc>
  <rcc rId="4036" sId="1">
    <nc r="I214" t="inlineStr">
      <is>
        <t>20546,9 МБ</t>
      </is>
    </nc>
  </rcc>
  <rcc rId="4037" sId="1" numFmtId="4">
    <oc r="G216">
      <v>1380.2</v>
    </oc>
    <nc r="G216">
      <f>1380.2+28.2</f>
    </nc>
  </rcc>
  <rcc rId="4038" sId="1" numFmtId="4">
    <oc r="H216">
      <v>1380.2</v>
    </oc>
    <nc r="H216">
      <f>1380.2+28.2</f>
    </nc>
  </rcc>
  <rcc rId="4039" sId="1">
    <nc r="I216" t="inlineStr">
      <is>
        <t>28,2 МБ</t>
      </is>
    </nc>
  </rcc>
  <rcc rId="4040" sId="1">
    <oc r="G210">
      <f>27282</f>
    </oc>
    <nc r="G210">
      <f>27282+275.6</f>
    </nc>
  </rcc>
  <rcc rId="4041" sId="1">
    <nc r="I210" t="inlineStr">
      <is>
        <t>275,6 МБ</t>
      </is>
    </nc>
  </rcc>
</revisions>
</file>

<file path=xl/revisions/revisionLog2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42" sId="1" numFmtId="4">
    <oc r="G224">
      <v>8380</v>
    </oc>
    <nc r="G224">
      <f>8380+420</f>
    </nc>
  </rcc>
  <rcc rId="4043" sId="1" numFmtId="4">
    <oc r="H224">
      <v>8380</v>
    </oc>
    <nc r="H224">
      <f>8380+420</f>
    </nc>
  </rcc>
  <rcc rId="4044" sId="1">
    <nc r="I224" t="inlineStr">
      <is>
        <t>420 МБ</t>
      </is>
    </nc>
  </rcc>
  <rcc rId="4045" sId="1">
    <oc r="G233">
      <f>10159.152</f>
    </oc>
    <nc r="G233">
      <f>10159.152+13038.2</f>
    </nc>
  </rcc>
  <rcc rId="4046" sId="1">
    <oc r="H233">
      <f>10159.152</f>
    </oc>
    <nc r="H233">
      <f>10159.152+13038.2</f>
    </nc>
  </rcc>
  <rcc rId="4047" sId="1">
    <nc r="I233" t="inlineStr">
      <is>
        <t>13038,2 МБ</t>
      </is>
    </nc>
  </rcc>
</revisions>
</file>

<file path=xl/revisions/revisionLog2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48" sId="1">
    <nc r="G196">
      <f>91052</f>
    </nc>
  </rcc>
  <rcc rId="4049" sId="1">
    <nc r="H196">
      <f>91052</f>
    </nc>
  </rcc>
</revisions>
</file>

<file path=xl/revisions/revisionLog2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50" sId="1" numFmtId="4">
    <nc r="G264">
      <v>914.2</v>
    </nc>
  </rcc>
  <rcc rId="4051" sId="1" numFmtId="4">
    <nc r="G265">
      <v>276</v>
    </nc>
  </rcc>
  <rcc rId="4052" sId="1" numFmtId="4">
    <nc r="H264">
      <v>914.2</v>
    </nc>
  </rcc>
  <rcc rId="4053" sId="1" numFmtId="4">
    <nc r="H265">
      <v>276</v>
    </nc>
  </rcc>
  <rcc rId="4054" sId="1" numFmtId="4">
    <nc r="G267">
      <v>32301.599999999999</v>
    </nc>
  </rcc>
  <rcc rId="4055" sId="1" numFmtId="4">
    <nc r="G268">
      <v>9755.1</v>
    </nc>
  </rcc>
  <rcc rId="4056" sId="1" numFmtId="4">
    <nc r="H267">
      <v>32301.599999999999</v>
    </nc>
  </rcc>
  <rcc rId="4057" sId="1" numFmtId="4">
    <nc r="H268">
      <v>9755.1</v>
    </nc>
  </rcc>
</revisions>
</file>

<file path=xl/revisions/revisionLog2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58" sId="1" numFmtId="4">
    <nc r="G276">
      <v>98</v>
    </nc>
  </rcc>
  <rcc rId="4059" sId="1" numFmtId="4">
    <nc r="H276">
      <v>98</v>
    </nc>
  </rcc>
  <rcc rId="4060" sId="1" numFmtId="4">
    <nc r="G279">
      <v>200</v>
    </nc>
  </rcc>
  <rcc rId="4061" sId="1" numFmtId="4">
    <nc r="H279">
      <v>200</v>
    </nc>
  </rcc>
  <rcc rId="4062" sId="1" numFmtId="4">
    <oc r="G317">
      <v>10869</v>
    </oc>
    <nc r="G317">
      <f>10869+543.5</f>
    </nc>
  </rcc>
  <rcc rId="4063" sId="1">
    <nc r="I317" t="inlineStr">
      <is>
        <t>543,5 МБ</t>
      </is>
    </nc>
  </rcc>
  <rfmt sheetId="1" sqref="A317">
    <dxf>
      <fill>
        <patternFill>
          <bgColor theme="0"/>
        </patternFill>
      </fill>
    </dxf>
  </rfmt>
  <rfmt sheetId="1" sqref="A324">
    <dxf>
      <fill>
        <patternFill>
          <bgColor theme="0"/>
        </patternFill>
      </fill>
    </dxf>
  </rfmt>
</revisions>
</file>

<file path=xl/revisions/revisionLog2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64" sId="1" numFmtId="4">
    <nc r="G325">
      <v>0</v>
    </nc>
  </rcc>
  <rcc rId="4065" sId="1" numFmtId="4">
    <nc r="H325">
      <v>0</v>
    </nc>
  </rcc>
  <rcc rId="4066" sId="1">
    <oc r="I333">
      <v>120</v>
    </oc>
    <nc r="I333" t="inlineStr">
      <is>
        <t>30 МБ</t>
      </is>
    </nc>
  </rcc>
</revisions>
</file>

<file path=xl/revisions/revisionLog2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67" sId="1" numFmtId="4">
    <nc r="H210">
      <v>0</v>
    </nc>
  </rcc>
  <rcc rId="4068" sId="1" numFmtId="4">
    <nc r="G221">
      <v>255.2</v>
    </nc>
  </rcc>
  <rcc rId="4069" sId="1" numFmtId="4">
    <nc r="H221">
      <v>255.2</v>
    </nc>
  </rcc>
</revisions>
</file>

<file path=xl/revisions/revisionLog2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67" start="0" length="2147483647">
    <dxf>
      <font>
        <i val="0"/>
      </font>
    </dxf>
  </rfmt>
</revisions>
</file>

<file path=xl/revisions/revisionLog2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70" sId="1" numFmtId="4">
    <nc r="G405">
      <v>2556.65</v>
    </nc>
  </rcc>
  <rcc rId="4071" sId="1" numFmtId="4">
    <nc r="H405">
      <v>2556.65</v>
    </nc>
  </rcc>
  <rcc rId="4072" sId="1" numFmtId="4">
    <nc r="G427">
      <v>2405</v>
    </nc>
  </rcc>
  <rcc rId="4073" sId="1" numFmtId="4">
    <nc r="H427">
      <v>2405</v>
    </nc>
  </rcc>
  <rcc rId="4074" sId="1" numFmtId="4">
    <nc r="H428">
      <v>726.31</v>
    </nc>
  </rcc>
  <rcc rId="4075" sId="1" numFmtId="4">
    <nc r="G428">
      <v>726.31</v>
    </nc>
  </rcc>
  <rcc rId="4076" sId="1" numFmtId="4">
    <nc r="G434">
      <v>30672.5</v>
    </nc>
  </rcc>
  <rcc rId="4077" sId="1" numFmtId="4">
    <nc r="H434">
      <v>30672</v>
    </nc>
  </rcc>
  <rcc rId="4078" sId="1" numFmtId="4">
    <nc r="G442">
      <v>903.83</v>
    </nc>
  </rcc>
  <rcc rId="4079" sId="1" numFmtId="4">
    <nc r="H442">
      <v>903.83</v>
    </nc>
  </rcc>
  <rcc rId="4080" sId="1" numFmtId="4">
    <nc r="G443">
      <v>273</v>
    </nc>
  </rcc>
  <rcc rId="4081" sId="1" numFmtId="4">
    <nc r="H443">
      <v>273</v>
    </nc>
  </rcc>
  <rcc rId="4082" sId="1" numFmtId="4">
    <nc r="G445">
      <v>3571.58</v>
    </nc>
  </rcc>
  <rcc rId="4083" sId="1" numFmtId="4">
    <nc r="H445">
      <v>3571.58</v>
    </nc>
  </rcc>
  <rcc rId="4084" sId="1" numFmtId="4">
    <nc r="G446">
      <v>1078.6199999999999</v>
    </nc>
  </rcc>
  <rcc rId="4085" sId="1" numFmtId="4">
    <nc r="H446">
      <v>1078.6199999999999</v>
    </nc>
  </rcc>
  <rcv guid="{E50FE2FB-E2CD-42FB-A643-54AB564D1B47}" action="delete"/>
  <rdn rId="0" localSheetId="1" customView="1" name="Z_E50FE2FB_E2CD_42FB_A643_54AB564D1B47_.wvu.PrintArea" hidden="1" oldHidden="1">
    <formula>Ведом.структура!$A$1:$H$478</formula>
    <oldFormula>Ведом.структура!$A$1:$H$478</oldFormula>
  </rdn>
  <rdn rId="0" localSheetId="1" customView="1" name="Z_E50FE2FB_E2CD_42FB_A643_54AB564D1B47_.wvu.FilterData" hidden="1" oldHidden="1">
    <formula>Ведом.структура!$A$21:$M$481</formula>
    <oldFormula>Ведом.структура!$A$21:$M$481</oldFormula>
  </rdn>
  <rcv guid="{E50FE2FB-E2CD-42FB-A643-54AB564D1B47}" action="add"/>
</revisions>
</file>

<file path=xl/revisions/revisionLog2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88" sId="1">
    <oc r="G234">
      <f>32170.648</f>
    </oc>
    <nc r="G234">
      <f>32170.648+28269.5</f>
    </nc>
  </rcc>
  <rcc rId="4089" sId="1">
    <oc r="H234">
      <f>32170.648</f>
    </oc>
    <nc r="H234">
      <f>32170.648+28269.5</f>
    </nc>
  </rcc>
  <rcc rId="4090" sId="1">
    <nc r="I234" t="inlineStr">
      <is>
        <t>28269,5 МБ</t>
      </is>
    </nc>
  </rcc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32" sId="1">
    <oc r="H3" t="inlineStr">
      <is>
        <t>от "___" апреля 2022  № ____</t>
      </is>
    </oc>
    <nc r="H3" t="inlineStr">
      <is>
        <t>от "27" апреля 2022  № 184</t>
      </is>
    </nc>
  </rcc>
  <rcv guid="{97D49131-2F31-4758-9B36-E03ACEBCB875}" action="delete"/>
  <rdn rId="0" localSheetId="1" customView="1" name="Z_97D49131_2F31_4758_9B36_E03ACEBCB875_.wvu.PrintArea" hidden="1" oldHidden="1">
    <formula>Ведом.структура!$A$1:$H$510</formula>
    <oldFormula>Ведом.структура!$A$4:$H$510</oldFormula>
  </rdn>
  <rdn rId="0" localSheetId="1" customView="1" name="Z_97D49131_2F31_4758_9B36_E03ACEBCB875_.wvu.FilterData" hidden="1" oldHidden="1">
    <formula>Ведом.структура!$A$21:$Q$513</formula>
    <oldFormula>Ведом.структура!$A$21:$Q$513</oldFormula>
  </rdn>
  <rcv guid="{97D49131-2F31-4758-9B36-E03ACEBCB875}" action="add"/>
</revisions>
</file>

<file path=xl/revisions/revisionLog2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91" sId="1" numFmtId="4">
    <nc r="G423">
      <v>0</v>
    </nc>
  </rcc>
  <rcc rId="4092" sId="1" numFmtId="4">
    <nc r="H423">
      <v>0</v>
    </nc>
  </rcc>
  <rcc rId="4093" sId="1" numFmtId="4">
    <nc r="G416">
      <v>0</v>
    </nc>
  </rcc>
  <rcc rId="4094" sId="1" numFmtId="4">
    <nc r="H416">
      <v>0</v>
    </nc>
  </rcc>
  <rcc rId="4095" sId="1" numFmtId="4">
    <nc r="G348">
      <v>0</v>
    </nc>
  </rcc>
  <rcc rId="4096" sId="1" numFmtId="4">
    <nc r="H348">
      <v>0</v>
    </nc>
  </rcc>
  <rfmt sheetId="1" sqref="G300:H300">
    <dxf>
      <fill>
        <patternFill>
          <bgColor rgb="FFFFC000"/>
        </patternFill>
      </fill>
    </dxf>
  </rfmt>
</revisions>
</file>

<file path=xl/revisions/revisionLog2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97" sId="1" numFmtId="4">
    <nc r="G269">
      <v>16</v>
    </nc>
  </rcc>
  <rcc rId="4098" sId="1" numFmtId="4">
    <nc r="H269">
      <v>16</v>
    </nc>
  </rcc>
  <rcc rId="4099" sId="1" numFmtId="4">
    <nc r="G270">
      <v>600</v>
    </nc>
  </rcc>
  <rcc rId="4100" sId="1" numFmtId="4">
    <nc r="H270">
      <v>600</v>
    </nc>
  </rcc>
  <rcc rId="4101" sId="1" numFmtId="4">
    <nc r="G271">
      <v>30</v>
    </nc>
  </rcc>
  <rcc rId="4102" sId="1" numFmtId="4">
    <nc r="H271">
      <v>30</v>
    </nc>
  </rcc>
  <rcc rId="4103" sId="1" numFmtId="4">
    <nc r="G272">
      <v>34</v>
    </nc>
  </rcc>
  <rcc rId="4104" sId="1" numFmtId="4">
    <nc r="H272">
      <v>34</v>
    </nc>
  </rcc>
</revisions>
</file>

<file path=xl/revisions/revisionLog2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05" sId="1" numFmtId="4">
    <nc r="G231">
      <v>795</v>
    </nc>
  </rcc>
  <rcc rId="4106" sId="1" numFmtId="4">
    <nc r="H231">
      <v>795</v>
    </nc>
  </rcc>
  <rcc rId="4107" sId="1" numFmtId="4">
    <nc r="G230">
      <v>78</v>
    </nc>
  </rcc>
  <rcc rId="4108" sId="1" numFmtId="4">
    <nc r="H230">
      <v>78</v>
    </nc>
  </rcc>
</revisions>
</file>

<file path=xl/revisions/revisionLog2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09" sId="1" numFmtId="4">
    <oc r="G267">
      <v>32301.599999999999</v>
    </oc>
    <nc r="G267">
      <v>24226.2</v>
    </nc>
  </rcc>
  <rcc rId="4110" sId="1" numFmtId="4">
    <oc r="H267">
      <v>32301.599999999999</v>
    </oc>
    <nc r="H267">
      <v>24226.2</v>
    </nc>
  </rcc>
  <rcc rId="4111" sId="1" numFmtId="4">
    <oc r="G268">
      <v>9755.1</v>
    </oc>
    <nc r="G268">
      <v>7316.3</v>
    </nc>
  </rcc>
  <rcc rId="4112" sId="1" numFmtId="4">
    <oc r="H268">
      <v>9755.1</v>
    </oc>
    <nc r="H268">
      <v>7316.3</v>
    </nc>
  </rcc>
</revisions>
</file>

<file path=xl/revisions/revisionLog2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13" sId="1">
    <oc r="G234">
      <f>32170.648+28269.5</f>
    </oc>
    <nc r="G234">
      <f>32170.648+21202.1</f>
    </nc>
  </rcc>
  <rcc rId="4114" sId="1">
    <oc r="H234">
      <f>32170.648+28269.5</f>
    </oc>
    <nc r="H234">
      <f>32170.648+21202.1</f>
    </nc>
  </rcc>
  <rcc rId="4115" sId="1">
    <oc r="G233">
      <f>10159.152+13038.2</f>
    </oc>
    <nc r="G233">
      <f>10159.152+9778.7</f>
    </nc>
  </rcc>
  <rcc rId="4116" sId="1">
    <oc r="H233">
      <f>10159.152+13038.2</f>
    </oc>
    <nc r="H233">
      <f>10159.152+9778.7</f>
    </nc>
  </rcc>
</revisions>
</file>

<file path=xl/revisions/revisionLog2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17" sId="1">
    <oc r="G214">
      <f>116435+20546.9</f>
    </oc>
    <nc r="G214">
      <f>116435+15410</f>
    </nc>
  </rcc>
  <rcc rId="4118" sId="1">
    <oc r="H214">
      <f>116435+20546.9</f>
    </oc>
    <nc r="H214">
      <f>116435+15410</f>
    </nc>
  </rcc>
</revisions>
</file>

<file path=xl/revisions/revisionLog2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19" sId="1" numFmtId="4">
    <oc r="G196">
      <f>91052</f>
    </oc>
    <nc r="G196">
      <v>68289</v>
    </nc>
  </rcc>
  <rcc rId="4120" sId="1" numFmtId="4">
    <oc r="H196">
      <f>91052</f>
    </oc>
    <nc r="H196">
      <v>68289</v>
    </nc>
  </rcc>
</revisions>
</file>

<file path=xl/revisions/revisionLog2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21" sId="1" numFmtId="4">
    <oc r="G405">
      <v>2556.65</v>
    </oc>
    <nc r="G405">
      <v>1917.5</v>
    </nc>
  </rcc>
  <rcc rId="4122" sId="1" numFmtId="4">
    <oc r="H405">
      <v>2556.65</v>
    </oc>
    <nc r="H405">
      <v>1917.5</v>
    </nc>
  </rcc>
  <rcc rId="4123" sId="1" numFmtId="4">
    <oc r="G434">
      <v>30672.5</v>
    </oc>
    <nc r="G434">
      <v>23004.400000000001</v>
    </nc>
  </rcc>
  <rcc rId="4124" sId="1" numFmtId="4">
    <oc r="H434">
      <v>30672</v>
    </oc>
    <nc r="H434">
      <v>23004.400000000001</v>
    </nc>
  </rcc>
  <rcc rId="4125" sId="1" numFmtId="4">
    <oc r="G442">
      <v>903.83</v>
    </oc>
    <nc r="G442">
      <v>677.9</v>
    </nc>
  </rcc>
  <rcc rId="4126" sId="1" numFmtId="4">
    <oc r="H442">
      <v>903.83</v>
    </oc>
    <nc r="H442">
      <v>677.9</v>
    </nc>
  </rcc>
  <rcc rId="4127" sId="1" numFmtId="4">
    <oc r="G443">
      <v>273</v>
    </oc>
    <nc r="G443">
      <v>204.8</v>
    </nc>
  </rcc>
  <rcc rId="4128" sId="1" numFmtId="4">
    <oc r="H443">
      <v>273</v>
    </oc>
    <nc r="H443">
      <v>204.8</v>
    </nc>
  </rcc>
  <rcc rId="4129" sId="1" numFmtId="4">
    <oc r="G445">
      <v>3571.58</v>
    </oc>
    <nc r="G445">
      <v>2678.7</v>
    </nc>
  </rcc>
  <rcc rId="4130" sId="1" numFmtId="4">
    <oc r="H445">
      <v>3571.58</v>
    </oc>
    <nc r="H445">
      <v>2678.7</v>
    </nc>
  </rcc>
  <rcc rId="4131" sId="1" numFmtId="4">
    <oc r="G446">
      <v>1078.6199999999999</v>
    </oc>
    <nc r="G446">
      <v>809</v>
    </nc>
  </rcc>
  <rcc rId="4132" sId="1" numFmtId="4">
    <oc r="H446">
      <v>1078.6199999999999</v>
    </oc>
    <nc r="H446">
      <v>809</v>
    </nc>
  </rcc>
  <rcv guid="{E50FE2FB-E2CD-42FB-A643-54AB564D1B47}" action="delete"/>
  <rdn rId="0" localSheetId="1" customView="1" name="Z_E50FE2FB_E2CD_42FB_A643_54AB564D1B47_.wvu.PrintArea" hidden="1" oldHidden="1">
    <formula>Ведом.структура!$A$1:$H$478</formula>
    <oldFormula>Ведом.структура!$A$1:$H$478</oldFormula>
  </rdn>
  <rdn rId="0" localSheetId="1" customView="1" name="Z_E50FE2FB_E2CD_42FB_A643_54AB564D1B47_.wvu.FilterData" hidden="1" oldHidden="1">
    <formula>Ведом.структура!$A$21:$M$481</formula>
    <oldFormula>Ведом.структура!$A$21:$M$481</oldFormula>
  </rdn>
  <rcv guid="{E50FE2FB-E2CD-42FB-A643-54AB564D1B47}" action="add"/>
</revisions>
</file>

<file path=xl/revisions/revisionLog2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35" sId="1" numFmtId="4">
    <oc r="G405">
      <v>1917.5</v>
    </oc>
    <nc r="G405">
      <v>2207.1999999999998</v>
    </nc>
  </rcc>
  <rcc rId="4136" sId="1" numFmtId="4">
    <oc r="H405">
      <v>1917.5</v>
    </oc>
    <nc r="H405">
      <v>2207.1999999999998</v>
    </nc>
  </rcc>
  <rcc rId="4137" sId="1" numFmtId="4">
    <oc r="G434">
      <v>23004.400000000001</v>
    </oc>
    <nc r="G434">
      <v>24924.400000000001</v>
    </nc>
  </rcc>
  <rcc rId="4138" sId="1" numFmtId="4">
    <oc r="H434">
      <v>23004.400000000001</v>
    </oc>
    <nc r="H434">
      <v>24924.400000000001</v>
    </nc>
  </rcc>
  <rcc rId="4139" sId="1" numFmtId="4">
    <nc r="G447">
      <v>4</v>
    </nc>
  </rcc>
  <rcc rId="4140" sId="1" numFmtId="4">
    <nc r="H447">
      <v>4</v>
    </nc>
  </rcc>
  <rcc rId="4141" sId="1" numFmtId="4">
    <oc r="G378">
      <v>926.6</v>
    </oc>
    <nc r="G378">
      <v>695</v>
    </nc>
  </rcc>
  <rcc rId="4142" sId="1" numFmtId="4">
    <oc r="H378">
      <v>926.6</v>
    </oc>
    <nc r="H378">
      <v>695</v>
    </nc>
  </rcc>
  <rcc rId="4143" sId="1" numFmtId="4">
    <oc r="G379">
      <v>279.8</v>
    </oc>
    <nc r="G379">
      <v>210</v>
    </nc>
  </rcc>
  <rcc rId="4144" sId="1" numFmtId="4">
    <oc r="H379">
      <v>279.8</v>
    </oc>
    <nc r="H379">
      <v>210</v>
    </nc>
  </rcc>
  <rcc rId="4145" sId="1" numFmtId="4">
    <oc r="G381">
      <v>10451</v>
    </oc>
    <nc r="G381">
      <v>7838.2</v>
    </nc>
  </rcc>
  <rcc rId="4146" sId="1" numFmtId="4">
    <oc r="H381">
      <v>10451</v>
    </oc>
    <nc r="H381">
      <v>7838.2</v>
    </nc>
  </rcc>
  <rcc rId="4147" sId="1" numFmtId="4">
    <oc r="G382">
      <v>3156.2</v>
    </oc>
    <nc r="G382">
      <v>2367.1999999999998</v>
    </nc>
  </rcc>
  <rcc rId="4148" sId="1" numFmtId="4">
    <oc r="H382">
      <v>3156.2</v>
    </oc>
    <nc r="H382">
      <v>2367.1999999999998</v>
    </nc>
  </rcc>
  <rcc rId="4149" sId="1" numFmtId="4">
    <oc r="G357">
      <v>13422.4</v>
    </oc>
    <nc r="G357">
      <v>10012.299999999999</v>
    </nc>
  </rcc>
  <rcc rId="4150" sId="1" numFmtId="4">
    <oc r="H357">
      <v>13422.4</v>
    </oc>
    <nc r="H357">
      <v>10012.299999999999</v>
    </nc>
  </rcc>
  <rcc rId="4151" sId="1" numFmtId="4">
    <oc r="G363">
      <v>24150.1</v>
    </oc>
    <nc r="G363">
      <v>17739.2</v>
    </nc>
  </rcc>
  <rcc rId="4152" sId="1" numFmtId="4">
    <oc r="H363">
      <v>24150.1</v>
    </oc>
    <nc r="H363">
      <v>17739.2</v>
    </nc>
  </rcc>
  <rcc rId="4153" sId="1" numFmtId="4">
    <oc r="G341">
      <v>15325</v>
    </oc>
    <nc r="G341">
      <v>11764</v>
    </nc>
  </rcc>
  <rcc rId="4154" sId="1" numFmtId="4">
    <oc r="H341">
      <v>15325</v>
    </oc>
    <nc r="H341">
      <v>11764</v>
    </nc>
  </rcc>
</revisions>
</file>

<file path=xl/revisions/revisionLog2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55" sId="1" numFmtId="4">
    <oc r="G423">
      <v>0</v>
    </oc>
    <nc r="G423">
      <v>150</v>
    </nc>
  </rcc>
  <rcc rId="4156" sId="1" numFmtId="4">
    <oc r="H423">
      <v>0</v>
    </oc>
    <nc r="H423">
      <v>150</v>
    </nc>
  </rcc>
  <rcc rId="4157" sId="1" numFmtId="4">
    <nc r="G368">
      <v>150</v>
    </nc>
  </rcc>
  <rcc rId="4158" sId="1" numFmtId="4">
    <nc r="H368">
      <v>150</v>
    </nc>
  </rcc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35" sId="1" numFmtId="4">
    <oc r="G511">
      <v>1321872.3748900001</v>
    </oc>
    <nc r="G511">
      <v>1318350.3748900001</v>
    </nc>
  </rcc>
  <rcc rId="836" sId="1">
    <nc r="G514">
      <f>G509-G512</f>
    </nc>
  </rcc>
  <rcc rId="837" sId="1">
    <oc r="G207">
      <f>43055.38+4690.6-2842</f>
    </oc>
    <nc r="G207">
      <f>43055.38+4690.6-2842-680</f>
    </nc>
  </rcc>
  <rcc rId="838" sId="1">
    <nc r="H514">
      <f>H509-H512</f>
    </nc>
  </rcc>
  <rcc rId="839" sId="1">
    <oc r="G522">
      <f>G22+G33+G303+G321+G487</f>
    </oc>
    <nc r="G522"/>
  </rcc>
  <rcc rId="840" sId="1">
    <oc r="H522">
      <f>H22+H33+H303+H321+H487</f>
    </oc>
    <nc r="H522"/>
  </rcc>
</revisions>
</file>

<file path=xl/revisions/revisionLog2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59" sId="1" numFmtId="4">
    <oc r="G325">
      <v>0</v>
    </oc>
    <nc r="G325">
      <v>17764.599999999999</v>
    </nc>
  </rcc>
  <rcc rId="4160" sId="1" numFmtId="4">
    <oc r="H325">
      <v>0</v>
    </oc>
    <nc r="H325">
      <v>17764.599999999999</v>
    </nc>
  </rcc>
  <rcc rId="4161" sId="1" numFmtId="4">
    <oc r="G324">
      <v>17764.599999999999</v>
    </oc>
    <nc r="G324"/>
  </rcc>
  <rcc rId="4162" sId="1" numFmtId="4">
    <oc r="H324">
      <v>17764.599999999999</v>
    </oc>
    <nc r="H324"/>
  </rcc>
  <rcc rId="4163" sId="1">
    <nc r="I325">
      <v>17764.599999999999</v>
    </nc>
  </rcc>
  <rcc rId="4164" sId="1">
    <oc r="I324">
      <v>17764.599999999999</v>
    </oc>
    <nc r="I324"/>
  </rcc>
  <rrc rId="4165" sId="1" ref="A324:XFD324" action="deleteRow">
    <undo index="65535" exp="area" dr="H324:H325" r="H323" sId="1"/>
    <undo index="65535" exp="area" dr="G324:G325" r="G323" sId="1"/>
    <rfmt sheetId="1" xfDxf="1" sqref="A324:XFD324" start="0" length="0">
      <dxf>
        <font>
          <b/>
          <i/>
          <name val="Times New Roman CYR"/>
          <family val="1"/>
        </font>
        <alignment wrapText="1"/>
      </dxf>
    </rfmt>
    <rcc rId="0" sId="1" dxf="1">
      <nc r="A324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i val="0"/>
          <color indexed="8"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4" t="inlineStr">
        <is>
          <t>971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4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4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4" t="inlineStr">
        <is>
          <t>04304 82200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4" t="inlineStr">
        <is>
          <t>244</t>
        </is>
      </nc>
      <ndxf>
        <font>
          <b val="0"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4" start="0" length="0">
      <dxf>
        <font>
          <b val="0"/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4" start="0" length="0">
      <dxf>
        <font>
          <b val="0"/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166" sId="1">
    <oc r="G323">
      <f>SUM(G324:G324)</f>
    </oc>
    <nc r="G323">
      <f>G324</f>
    </nc>
  </rcc>
  <rcv guid="{E50FE2FB-E2CD-42FB-A643-54AB564D1B47}" action="delete"/>
  <rdn rId="0" localSheetId="1" customView="1" name="Z_E50FE2FB_E2CD_42FB_A643_54AB564D1B47_.wvu.PrintArea" hidden="1" oldHidden="1">
    <formula>Ведом.структура!$A$1:$H$477</formula>
    <oldFormula>Ведом.структура!$A$1:$H$477</oldFormula>
  </rdn>
  <rdn rId="0" localSheetId="1" customView="1" name="Z_E50FE2FB_E2CD_42FB_A643_54AB564D1B47_.wvu.FilterData" hidden="1" oldHidden="1">
    <formula>Ведом.структура!$A$21:$M$480</formula>
    <oldFormula>Ведом.структура!$A$21:$M$480</oldFormula>
  </rdn>
  <rcv guid="{E50FE2FB-E2CD-42FB-A643-54AB564D1B47}" action="add"/>
</revisions>
</file>

<file path=xl/revisions/revisionLog2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69" sId="1" numFmtId="4">
    <oc r="H85">
      <v>350</v>
    </oc>
    <nc r="H85">
      <v>370</v>
    </nc>
  </rcc>
  <rcc rId="4170" sId="1" numFmtId="4">
    <oc r="G153">
      <v>15977.6</v>
    </oc>
    <nc r="G153">
      <f>16327.6-350-130</f>
    </nc>
  </rcc>
  <rcc rId="4171" sId="1" numFmtId="4">
    <oc r="G156">
      <v>0</v>
    </oc>
    <nc r="G156">
      <v>130</v>
    </nc>
  </rcc>
  <rcc rId="4172" sId="1" numFmtId="4">
    <oc r="H153">
      <v>15977.6</v>
    </oc>
    <nc r="H153">
      <f>16327.6-100-370</f>
    </nc>
  </rcc>
  <rcc rId="4173" sId="1" numFmtId="4">
    <oc r="H156">
      <v>0</v>
    </oc>
    <nc r="H156">
      <v>100</v>
    </nc>
  </rcc>
</revisions>
</file>

<file path=xl/revisions/revisionLog2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174" sId="1" ref="A366:XFD366" action="deleteRow">
    <undo index="65535" exp="area" dr="H366:H368" r="H365" sId="1"/>
    <undo index="65535" exp="area" dr="G366:G368" r="G365" sId="1"/>
    <rfmt sheetId="1" xfDxf="1" sqref="A366:XFD366" start="0" length="0">
      <dxf>
        <font>
          <name val="Times New Roman CYR"/>
          <family val="1"/>
        </font>
        <alignment wrapText="1"/>
      </dxf>
    </rfmt>
    <rcc rId="0" sId="1" dxf="1">
      <nc r="A366" t="inlineStr">
        <is>
          <t>Иные выплаты персоналу учреждений, за исключением фонда оплаты труда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6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6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6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175" sId="1" ref="A367:XFD367" action="deleteRow">
    <undo index="65535" exp="area" dr="H366:H367" r="H365" sId="1"/>
    <undo index="65535" exp="area" dr="G366:G367" r="G365" sId="1"/>
    <rfmt sheetId="1" xfDxf="1" sqref="A367:XFD367" start="0" length="0">
      <dxf>
        <font>
          <name val="Times New Roman CYR"/>
          <family val="1"/>
        </font>
        <alignment wrapText="1"/>
      </dxf>
    </rfmt>
    <rcc rId="0" sId="1" dxf="1">
      <nc r="A367" t="inlineStr">
        <is>
          <t>Премии и 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7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7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</revisions>
</file>

<file path=xl/revisions/revisionLog2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176" sId="1" ref="A90:XFD90" action="deleteRow">
    <rfmt sheetId="1" xfDxf="1" sqref="A90:XFD90" start="0" length="0">
      <dxf>
        <font>
          <name val="Times New Roman CYR"/>
          <family val="1"/>
        </font>
        <alignment wrapText="1"/>
      </dxf>
    </rfmt>
    <rcc rId="0" sId="1" dxf="1">
      <nc r="A90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90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0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0" t="inlineStr">
        <is>
          <t>99900 73100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0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90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90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177" sId="1" ref="A90:XFD90" action="deleteRow">
    <undo index="65535" exp="area" dr="H88:H90" r="H87" sId="1"/>
    <undo index="65535" exp="area" dr="G88:G90" r="G87" sId="1"/>
    <rfmt sheetId="1" xfDxf="1" sqref="A90:XFD90" start="0" length="0">
      <dxf>
        <font>
          <name val="Times New Roman CYR"/>
          <family val="1"/>
        </font>
        <alignment wrapText="1"/>
      </dxf>
    </rfmt>
    <rcc rId="0" sId="1" dxf="1">
      <nc r="A90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90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0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0" t="inlineStr">
        <is>
          <t>99900 73100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0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90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90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</revisions>
</file>

<file path=xl/revisions/revisionLog2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78" sId="1" numFmtId="4">
    <oc r="G92">
      <v>151.4</v>
    </oc>
    <nc r="G92">
      <v>151.30000000000001</v>
    </nc>
  </rcc>
  <rcc rId="4179" sId="1" numFmtId="4">
    <oc r="H92">
      <v>151.4</v>
    </oc>
    <nc r="H92">
      <v>151.30000000000001</v>
    </nc>
  </rcc>
  <rcc rId="4180" sId="1" numFmtId="4">
    <oc r="G93">
      <f>25+10</f>
    </oc>
    <nc r="G93">
      <v>40.6</v>
    </nc>
  </rcc>
  <rcc rId="4181" sId="1" numFmtId="4">
    <oc r="H93">
      <f>25+10</f>
    </oc>
    <nc r="H93">
      <v>40.6</v>
    </nc>
  </rcc>
  <rrc rId="4182" sId="1" ref="A92:XFD92" action="insertRow"/>
  <rcc rId="4183" sId="1">
    <nc r="A92" t="inlineStr">
      <is>
        <t>Иные выплаты персоналу государственных (муниципальных) органов, за исключением фонда оплаты труда</t>
      </is>
    </nc>
  </rcc>
  <rcc rId="4184" sId="1" numFmtId="30">
    <nc r="B92">
      <v>968</v>
    </nc>
  </rcc>
  <rcc rId="4185" sId="1">
    <nc r="C92" t="inlineStr">
      <is>
        <t>01</t>
      </is>
    </nc>
  </rcc>
  <rcc rId="4186" sId="1">
    <nc r="D92" t="inlineStr">
      <is>
        <t>13</t>
      </is>
    </nc>
  </rcc>
  <rcc rId="4187" sId="1">
    <nc r="E92" t="inlineStr">
      <is>
        <t>99900 73110</t>
      </is>
    </nc>
  </rcc>
  <rcc rId="4188" sId="1">
    <nc r="F92" t="inlineStr">
      <is>
        <t>122</t>
      </is>
    </nc>
  </rcc>
  <rcc rId="4189" sId="1" numFmtId="4">
    <nc r="G92">
      <v>4</v>
    </nc>
  </rcc>
  <rcc rId="4190" sId="1" numFmtId="4">
    <oc r="G95">
      <f>2.4+50+50</f>
    </oc>
    <nc r="G95">
      <v>92.9</v>
    </nc>
  </rcc>
  <rcc rId="4191" sId="1" numFmtId="4">
    <oc r="H95">
      <f>2.4+50+50</f>
    </oc>
    <nc r="H95">
      <v>92.9</v>
    </nc>
  </rcc>
  <rcc rId="4192" sId="1" numFmtId="4">
    <nc r="H92">
      <v>4</v>
    </nc>
  </rcc>
</revisions>
</file>

<file path=xl/revisions/revisionLog2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93" sId="1" numFmtId="4">
    <oc r="G97">
      <v>358.95</v>
    </oc>
    <nc r="G97">
      <v>358.9</v>
    </nc>
  </rcc>
  <rcc rId="4194" sId="1" numFmtId="4">
    <oc r="G98">
      <v>108.34</v>
    </oc>
    <nc r="G98">
      <v>108.39</v>
    </nc>
  </rcc>
  <rcc rId="4195" sId="1" numFmtId="4">
    <oc r="H97">
      <v>358.95</v>
    </oc>
    <nc r="H97">
      <v>358.9</v>
    </nc>
  </rcc>
  <rcc rId="4196" sId="1" numFmtId="4">
    <oc r="H98">
      <v>108.34</v>
    </oc>
    <nc r="H98">
      <v>108.39</v>
    </nc>
  </rcc>
</revisions>
</file>

<file path=xl/revisions/revisionLog2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97" sId="1" numFmtId="4">
    <oc r="G170">
      <v>1174.8699999999999</v>
    </oc>
    <nc r="G170">
      <v>1188.94</v>
    </nc>
  </rcc>
  <rcc rId="4198" sId="1" numFmtId="4">
    <oc r="G171">
      <v>374.31</v>
    </oc>
    <nc r="G171">
      <v>359.06</v>
    </nc>
  </rcc>
  <rcc rId="4199" sId="1" numFmtId="4">
    <oc r="G172">
      <v>35.82</v>
    </oc>
    <nc r="G172">
      <v>26</v>
    </nc>
  </rcc>
  <rcc rId="4200" sId="1" numFmtId="4">
    <oc r="H172">
      <v>35.82</v>
    </oc>
    <nc r="H172">
      <v>26</v>
    </nc>
  </rcc>
  <rcc rId="4201" sId="1" numFmtId="4">
    <oc r="G173">
      <v>33</v>
    </oc>
    <nc r="G173">
      <v>44</v>
    </nc>
  </rcc>
  <rcc rId="4202" sId="1" numFmtId="4">
    <oc r="H173">
      <v>33</v>
    </oc>
    <nc r="H173">
      <v>44</v>
    </nc>
  </rcc>
</revisions>
</file>

<file path=xl/revisions/revisionLog2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03" sId="1" numFmtId="4">
    <nc r="H201">
      <v>0</v>
    </nc>
  </rcc>
  <rcc rId="4204" sId="1" numFmtId="4">
    <nc r="G207">
      <v>4000</v>
    </nc>
  </rcc>
  <rcc rId="4205" sId="1" numFmtId="4">
    <nc r="H207">
      <v>4000</v>
    </nc>
  </rcc>
  <rrc rId="4206" sId="1" ref="A342:XFD342" action="deleteRow">
    <undo index="65535" exp="ref" v="1" dr="H342" r="H334" sId="1"/>
    <undo index="65535" exp="ref" v="1" dr="G342" r="G334" sId="1"/>
    <rfmt sheetId="1" xfDxf="1" sqref="A342:XFD342" start="0" length="0">
      <dxf>
        <font>
          <name val="Times New Roman CYR"/>
          <family val="1"/>
        </font>
        <alignment wrapText="1"/>
      </dxf>
    </rfmt>
    <rcc rId="0" sId="1" dxf="1">
      <nc r="A342" t="inlineStr">
        <is>
          <t>Муниципальная программа «Развитие образования в Селенгинском районе на 2020 – 2025 годы»</t>
        </is>
      </nc>
      <ndxf>
        <font>
          <b/>
          <name val="Times New Roman"/>
          <family val="1"/>
        </font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10000 00000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42">
        <f>H343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07" sId="1" ref="A342:XFD342" action="deleteRow">
    <rfmt sheetId="1" xfDxf="1" sqref="A342:XFD342" start="0" length="0">
      <dxf>
        <font>
          <name val="Times New Roman CYR"/>
          <family val="1"/>
        </font>
        <alignment wrapText="1"/>
      </dxf>
    </rfmt>
    <rcc rId="0" sId="1" dxf="1">
      <nc r="A342" t="inlineStr">
        <is>
          <t>Подпрограмма «Семья и дети»</t>
        </is>
      </nc>
      <ndxf>
        <font>
          <b/>
          <i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973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07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10600 00000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2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</f>
      </nc>
      <ndxf>
        <font>
          <b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42">
        <f>H343</f>
      </nc>
      <ndxf>
        <font>
          <b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08" sId="1" ref="A342:XFD342" action="deleteRow">
    <rfmt sheetId="1" xfDxf="1" sqref="A342:XFD342" start="0" length="0">
      <dxf>
        <font>
          <name val="Times New Roman CYR"/>
          <family val="1"/>
        </font>
        <alignment wrapText="1"/>
      </dxf>
    </rfmt>
    <rcc rId="0" sId="1" dxf="1">
      <nc r="A342" t="inlineStr">
        <is>
          <t>Основное мероприятие "Поддержка талантливых и одаренных детей"</t>
        </is>
      </nc>
      <ndxf>
        <font>
          <i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10601 00000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42">
        <f>H343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09" sId="1" ref="A342:XFD342" action="deleteRow">
    <rfmt sheetId="1" xfDxf="1" sqref="A342:XFD342" start="0" length="0">
      <dxf>
        <font>
          <name val="Times New Roman CYR"/>
          <family val="1"/>
        </font>
        <alignment wrapText="1"/>
      </dxf>
    </rfmt>
    <rcc rId="0" sId="1" dxf="1">
      <nc r="A342" t="inlineStr">
        <is>
          <t>Расходы на проведение мероприятий  для детей и молодежи</t>
        </is>
      </nc>
      <ndxf>
        <font>
          <i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10601 82500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42">
        <f>H343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10" sId="1" ref="A342:XFD342" action="deleteRow">
    <rfmt sheetId="1" xfDxf="1" sqref="A342:XFD342" start="0" length="0">
      <dxf>
        <font>
          <name val="Times New Roman CYR"/>
          <family val="1"/>
        </font>
        <alignment wrapText="1"/>
      </dxf>
    </rfmt>
    <rcc rId="0" sId="1" dxf="1">
      <nc r="A342" t="inlineStr">
        <is>
          <t>Субсидии автономным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10601 82500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2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42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342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211" sId="1">
    <oc r="G334">
      <f>G335+#REF!</f>
    </oc>
    <nc r="G334">
      <f>G335</f>
    </nc>
  </rcc>
  <rcc rId="4212" sId="1">
    <oc r="H334">
      <f>H335+#REF!</f>
    </oc>
    <nc r="H334">
      <f>H335</f>
    </nc>
  </rcc>
  <rrc rId="4213" sId="1" ref="A402:XFD402" action="deleteRow">
    <undo index="0" exp="ref" v="1" dr="H402" r="H397" sId="1"/>
    <undo index="0" exp="ref" v="1" dr="G402" r="G397" sId="1"/>
    <rfmt sheetId="1" xfDxf="1" sqref="A402:XFD402" start="0" length="0">
      <dxf>
        <font>
          <name val="Times New Roman CYR"/>
          <family val="1"/>
        </font>
        <alignment wrapText="1"/>
      </dxf>
    </rfmt>
    <rcc rId="0" sId="1" dxf="1">
      <nc r="A402" t="inlineStr">
        <is>
          <t>Социальное обеспечение населения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2" t="inlineStr">
        <is>
          <t>975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2" t="inlineStr">
        <is>
          <t>10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2" t="inlineStr">
        <is>
          <t>04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0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2">
        <f>G403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02">
        <f>H403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14" sId="1" ref="A402:XFD402" action="deleteRow">
    <rfmt sheetId="1" xfDxf="1" sqref="A402:XFD402" start="0" length="0">
      <dxf>
        <font>
          <name val="Times New Roman CYR"/>
          <family val="1"/>
        </font>
        <alignment wrapText="1"/>
      </dxf>
    </rfmt>
    <rcc rId="0" sId="1" dxf="1">
      <nc r="A402" t="inlineStr">
        <is>
          <t>Муниципальная Программа «Развитие физической культуры, спорта и молодежной политики в Селенгинском районе на  2020 – 2025 годы»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2" t="inlineStr">
        <is>
          <t>975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2" t="inlineStr">
        <is>
          <t>10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2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2" t="inlineStr">
        <is>
          <t>09000 00000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2">
        <f>G403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02">
        <f>H403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15" sId="1" ref="A402:XFD402" action="deleteRow">
    <rfmt sheetId="1" xfDxf="1" sqref="A402:XFD402" start="0" length="0">
      <dxf>
        <font>
          <i/>
          <name val="Times New Roman CYR"/>
          <family val="1"/>
        </font>
        <alignment wrapText="1"/>
      </dxf>
    </rfmt>
    <rcc rId="0" sId="1" dxf="1">
      <nc r="A402" t="inlineStr">
        <is>
          <t>Подпрограмма «Обеспечение жильем молодых семей»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2" t="inlineStr">
        <is>
          <t>975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2" t="inlineStr">
        <is>
          <t>10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2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2" t="inlineStr">
        <is>
          <t>09500 00000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2">
        <f>G403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02">
        <f>H403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16" sId="1" ref="A402:XFD402" action="deleteRow">
    <rfmt sheetId="1" xfDxf="1" sqref="A402:XFD402" start="0" length="0">
      <dxf>
        <font>
          <name val="Times New Roman CYR"/>
          <family val="1"/>
        </font>
        <alignment wrapText="1"/>
      </dxf>
    </rfmt>
    <rcc rId="0" sId="1" dxf="1">
      <nc r="A402" t="inlineStr">
        <is>
          <t>Основное мероприятие «Обеспечение жильем молодых семей»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2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2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2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2" t="inlineStr">
        <is>
          <t>09501 00000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2">
        <f>G403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02">
        <f>H403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17" sId="1" ref="A402:XFD402" action="deleteRow">
    <rfmt sheetId="1" xfDxf="1" sqref="A402:XFD402" start="0" length="0">
      <dxf>
        <font>
          <name val="Times New Roman CYR"/>
          <family val="1"/>
        </font>
        <alignment wrapText="1"/>
      </dxf>
    </rfmt>
    <rcc rId="0" sId="1" dxf="1">
      <nc r="A402" t="inlineStr">
        <is>
          <t>Реализация мероприятий по обеспечению жильем молодых семей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2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2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2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2" t="inlineStr">
        <is>
          <t>09501 L4970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2">
        <f>G403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02">
        <f>H403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18" sId="1" ref="A402:XFD402" action="deleteRow">
    <rfmt sheetId="1" xfDxf="1" sqref="A402:XFD402" start="0" length="0">
      <dxf>
        <font>
          <name val="Times New Roman CYR"/>
          <family val="1"/>
        </font>
        <alignment wrapText="1"/>
      </dxf>
    </rfmt>
    <rcc rId="0" sId="1" dxf="1">
      <nc r="A402" t="inlineStr">
        <is>
          <t>Субсидии гражданам на приобретение жилья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2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2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2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2" t="inlineStr">
        <is>
          <t>09501 L4970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2" t="inlineStr">
        <is>
          <t>322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02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402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219" sId="1">
    <oc r="G397">
      <f>#REF!+G398</f>
    </oc>
    <nc r="G397">
      <f>G398</f>
    </nc>
  </rcc>
  <rcc rId="4220" sId="1">
    <oc r="H397">
      <f>#REF!+H398</f>
    </oc>
    <nc r="H397">
      <f>H398</f>
    </nc>
  </rcc>
  <rfmt sheetId="1" sqref="G462:H462">
    <dxf>
      <fill>
        <patternFill patternType="solid">
          <bgColor rgb="FFFFC000"/>
        </patternFill>
      </fill>
    </dxf>
  </rfmt>
</revisions>
</file>

<file path=xl/revisions/revisionLog2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21" sId="1" numFmtId="4">
    <oc r="G28">
      <v>1417</v>
    </oc>
    <nc r="G28">
      <v>1062.8</v>
    </nc>
  </rcc>
  <rcc rId="4222" sId="1" numFmtId="4">
    <oc r="G29">
      <v>427.9</v>
    </oc>
    <nc r="G29">
      <v>321</v>
    </nc>
  </rcc>
  <rcc rId="4223" sId="1" numFmtId="4">
    <oc r="H28">
      <v>1417</v>
    </oc>
    <nc r="H28">
      <v>1062.8</v>
    </nc>
  </rcc>
  <rcc rId="4224" sId="1" numFmtId="4">
    <oc r="H29">
      <v>427.9</v>
    </oc>
    <nc r="H29">
      <v>321</v>
    </nc>
  </rcc>
  <rcc rId="4225" sId="1" numFmtId="4">
    <oc r="G31">
      <v>2188.1</v>
    </oc>
    <nc r="G31">
      <v>1641.1</v>
    </nc>
  </rcc>
  <rcc rId="4226" sId="1" numFmtId="4">
    <oc r="G32">
      <v>660.8</v>
    </oc>
    <nc r="G32">
      <v>495.6</v>
    </nc>
  </rcc>
  <rcc rId="4227" sId="1" numFmtId="4">
    <oc r="H31">
      <v>2188.1</v>
    </oc>
    <nc r="H31">
      <v>1641.1</v>
    </nc>
  </rcc>
  <rcc rId="4228" sId="1" numFmtId="4">
    <oc r="H32">
      <v>660.8</v>
    </oc>
    <nc r="H32">
      <v>495.6</v>
    </nc>
  </rcc>
  <rcc rId="4229" sId="1" numFmtId="4">
    <oc r="G39">
      <v>2735.1</v>
    </oc>
    <nc r="G39">
      <v>2051.3000000000002</v>
    </nc>
  </rcc>
  <rcc rId="4230" sId="1" numFmtId="4">
    <oc r="G40">
      <v>826</v>
    </oc>
    <nc r="G40">
      <v>619.5</v>
    </nc>
  </rcc>
  <rcc rId="4231" sId="1" numFmtId="4">
    <oc r="H39">
      <v>2735.1</v>
    </oc>
    <nc r="H39">
      <v>2051.3000000000002</v>
    </nc>
  </rcc>
  <rcc rId="4232" sId="1" numFmtId="4">
    <oc r="H40">
      <v>826</v>
    </oc>
    <nc r="H40">
      <v>619.5</v>
    </nc>
  </rcc>
  <rcc rId="4233" sId="1" numFmtId="4">
    <oc r="G45">
      <v>14484.5</v>
    </oc>
    <nc r="G45">
      <v>10863.4</v>
    </nc>
  </rcc>
  <rcc rId="4234" sId="1" numFmtId="4">
    <oc r="G46">
      <v>4374.3</v>
    </oc>
    <nc r="G46">
      <v>3280.7</v>
    </nc>
  </rcc>
  <rcc rId="4235" sId="1" numFmtId="4">
    <oc r="H45">
      <v>14484.5</v>
    </oc>
    <nc r="H45">
      <v>10863.4</v>
    </nc>
  </rcc>
  <rcc rId="4236" sId="1" numFmtId="4">
    <oc r="H46">
      <v>4374.3</v>
    </oc>
    <nc r="H46">
      <v>3280.7</v>
    </nc>
  </rcc>
</revisions>
</file>

<file path=xl/revisions/revisionLog2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37" sId="1" numFmtId="4">
    <oc r="G105">
      <v>18344.5</v>
    </oc>
    <nc r="G105">
      <v>15037.2</v>
    </nc>
  </rcc>
  <rcc rId="4238" sId="1" numFmtId="4">
    <oc r="G106">
      <v>5540</v>
    </oc>
    <nc r="G106">
      <v>4541.2</v>
    </nc>
  </rcc>
  <rcc rId="4239" sId="1" numFmtId="4">
    <oc r="H105">
      <v>18344.5</v>
    </oc>
    <nc r="H105">
      <v>15037.2</v>
    </nc>
  </rcc>
  <rcc rId="4240" sId="1" numFmtId="4">
    <oc r="H106">
      <v>5540</v>
    </oc>
    <nc r="H106">
      <v>4541.2</v>
    </nc>
  </rcc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41" sId="1" ref="A127:XFD127" action="insertRow">
    <undo index="65535" exp="area" ref3D="1" dr="$A$483:$XFD$486" dn="Z_E9E577B3_C457_4984_949A_B5AD6CE2E229_.wvu.Rows" sId="1"/>
    <undo index="65535" exp="area" ref3D="1" dr="$A$468:$XFD$471" dn="Z_E9E577B3_C457_4984_949A_B5AD6CE2E229_.wvu.Rows" sId="1"/>
    <undo index="65535" exp="area" ref3D="1" dr="$A$456:$XFD$459" dn="Z_E9E577B3_C457_4984_949A_B5AD6CE2E229_.wvu.Rows" sId="1"/>
    <undo index="65535" exp="area" ref3D="1" dr="$A$439:$XFD$440" dn="Z_E9E577B3_C457_4984_949A_B5AD6CE2E229_.wvu.Rows" sId="1"/>
    <undo index="65535" exp="area" ref3D="1" dr="$A$413:$XFD$418" dn="Z_E9E577B3_C457_4984_949A_B5AD6CE2E229_.wvu.Rows" sId="1"/>
    <undo index="65535" exp="area" ref3D="1" dr="$A$407:$XFD$409" dn="Z_E9E577B3_C457_4984_949A_B5AD6CE2E229_.wvu.Rows" sId="1"/>
    <undo index="65535" exp="area" ref3D="1" dr="$A$402:$XFD$405" dn="Z_E9E577B3_C457_4984_949A_B5AD6CE2E229_.wvu.Rows" sId="1"/>
    <undo index="65535" exp="area" ref3D="1" dr="$A$400:$XFD$400" dn="Z_E9E577B3_C457_4984_949A_B5AD6CE2E229_.wvu.Rows" sId="1"/>
    <undo index="65535" exp="area" ref3D="1" dr="$A$391:$XFD$394" dn="Z_E9E577B3_C457_4984_949A_B5AD6CE2E229_.wvu.Rows" sId="1"/>
    <undo index="65535" exp="area" ref3D="1" dr="$A$377:$XFD$384" dn="Z_E9E577B3_C457_4984_949A_B5AD6CE2E229_.wvu.Rows" sId="1"/>
    <undo index="65535" exp="area" ref3D="1" dr="$A$286:$XFD$290" dn="Z_E9E577B3_C457_4984_949A_B5AD6CE2E229_.wvu.Rows" sId="1"/>
    <undo index="65535" exp="area" ref3D="1" dr="$A$284:$XFD$284" dn="Z_E9E577B3_C457_4984_949A_B5AD6CE2E229_.wvu.Rows" sId="1"/>
    <undo index="65535" exp="area" ref3D="1" dr="$A$263:$XFD$263" dn="Z_E9E577B3_C457_4984_949A_B5AD6CE2E229_.wvu.Rows" sId="1"/>
    <undo index="65535" exp="area" ref3D="1" dr="$A$245:$XFD$247" dn="Z_E9E577B3_C457_4984_949A_B5AD6CE2E229_.wvu.Rows" sId="1"/>
    <undo index="65535" exp="area" ref3D="1" dr="$A$231:$XFD$234" dn="Z_E9E577B3_C457_4984_949A_B5AD6CE2E229_.wvu.Rows" sId="1"/>
    <undo index="65535" exp="area" ref3D="1" dr="$A$227:$XFD$228" dn="Z_E9E577B3_C457_4984_949A_B5AD6CE2E229_.wvu.Rows" sId="1"/>
    <undo index="65535" exp="area" ref3D="1" dr="$A$223:$XFD$225" dn="Z_E9E577B3_C457_4984_949A_B5AD6CE2E229_.wvu.Rows" sId="1"/>
    <undo index="1" exp="area" ref3D="1" dr="$A$217:$XFD$220" dn="Z_E9E577B3_C457_4984_949A_B5AD6CE2E229_.wvu.Rows" sId="1"/>
  </rrc>
  <rrc rId="842" sId="1" ref="A127:XFD127" action="insertRow">
    <undo index="65535" exp="area" ref3D="1" dr="$A$484:$XFD$487" dn="Z_E9E577B3_C457_4984_949A_B5AD6CE2E229_.wvu.Rows" sId="1"/>
    <undo index="65535" exp="area" ref3D="1" dr="$A$469:$XFD$472" dn="Z_E9E577B3_C457_4984_949A_B5AD6CE2E229_.wvu.Rows" sId="1"/>
    <undo index="65535" exp="area" ref3D="1" dr="$A$457:$XFD$460" dn="Z_E9E577B3_C457_4984_949A_B5AD6CE2E229_.wvu.Rows" sId="1"/>
    <undo index="65535" exp="area" ref3D="1" dr="$A$440:$XFD$441" dn="Z_E9E577B3_C457_4984_949A_B5AD6CE2E229_.wvu.Rows" sId="1"/>
    <undo index="65535" exp="area" ref3D="1" dr="$A$414:$XFD$419" dn="Z_E9E577B3_C457_4984_949A_B5AD6CE2E229_.wvu.Rows" sId="1"/>
    <undo index="65535" exp="area" ref3D="1" dr="$A$408:$XFD$410" dn="Z_E9E577B3_C457_4984_949A_B5AD6CE2E229_.wvu.Rows" sId="1"/>
    <undo index="65535" exp="area" ref3D="1" dr="$A$403:$XFD$406" dn="Z_E9E577B3_C457_4984_949A_B5AD6CE2E229_.wvu.Rows" sId="1"/>
    <undo index="65535" exp="area" ref3D="1" dr="$A$401:$XFD$401" dn="Z_E9E577B3_C457_4984_949A_B5AD6CE2E229_.wvu.Rows" sId="1"/>
    <undo index="65535" exp="area" ref3D="1" dr="$A$392:$XFD$395" dn="Z_E9E577B3_C457_4984_949A_B5AD6CE2E229_.wvu.Rows" sId="1"/>
    <undo index="65535" exp="area" ref3D="1" dr="$A$378:$XFD$385" dn="Z_E9E577B3_C457_4984_949A_B5AD6CE2E229_.wvu.Rows" sId="1"/>
    <undo index="65535" exp="area" ref3D="1" dr="$A$287:$XFD$291" dn="Z_E9E577B3_C457_4984_949A_B5AD6CE2E229_.wvu.Rows" sId="1"/>
    <undo index="65535" exp="area" ref3D="1" dr="$A$285:$XFD$285" dn="Z_E9E577B3_C457_4984_949A_B5AD6CE2E229_.wvu.Rows" sId="1"/>
    <undo index="65535" exp="area" ref3D="1" dr="$A$264:$XFD$264" dn="Z_E9E577B3_C457_4984_949A_B5AD6CE2E229_.wvu.Rows" sId="1"/>
    <undo index="65535" exp="area" ref3D="1" dr="$A$246:$XFD$248" dn="Z_E9E577B3_C457_4984_949A_B5AD6CE2E229_.wvu.Rows" sId="1"/>
    <undo index="65535" exp="area" ref3D="1" dr="$A$232:$XFD$235" dn="Z_E9E577B3_C457_4984_949A_B5AD6CE2E229_.wvu.Rows" sId="1"/>
    <undo index="65535" exp="area" ref3D="1" dr="$A$228:$XFD$229" dn="Z_E9E577B3_C457_4984_949A_B5AD6CE2E229_.wvu.Rows" sId="1"/>
    <undo index="65535" exp="area" ref3D="1" dr="$A$224:$XFD$226" dn="Z_E9E577B3_C457_4984_949A_B5AD6CE2E229_.wvu.Rows" sId="1"/>
    <undo index="1" exp="area" ref3D="1" dr="$A$218:$XFD$221" dn="Z_E9E577B3_C457_4984_949A_B5AD6CE2E229_.wvu.Rows" sId="1"/>
  </rrc>
  <rcc rId="843" sId="1">
    <nc r="A127" t="inlineStr">
      <is>
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</is>
    </nc>
  </rcc>
  <rfmt sheetId="1" sqref="A127:XFD127" start="0" length="2147483647">
    <dxf>
      <font>
        <i/>
      </font>
    </dxf>
  </rfmt>
  <rcc rId="844" sId="1">
    <nc r="A128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845" sId="1" odxf="1" dxf="1">
    <nc r="B127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46" sId="1" odxf="1" dxf="1">
    <nc r="C127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47" sId="1" odxf="1" dxf="1">
    <nc r="D127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48" sId="1">
    <nc r="B128" t="inlineStr">
      <is>
        <t>968</t>
      </is>
    </nc>
  </rcc>
  <rcc rId="849" sId="1">
    <nc r="C128" t="inlineStr">
      <is>
        <t>04</t>
      </is>
    </nc>
  </rcc>
  <rcc rId="850" sId="1">
    <nc r="D128" t="inlineStr">
      <is>
        <t>09</t>
      </is>
    </nc>
  </rcc>
  <rfmt sheetId="1" sqref="E127" start="0" length="0">
    <dxf>
      <font>
        <i val="0"/>
        <name val="Times New Roman"/>
        <family val="1"/>
      </font>
    </dxf>
  </rfmt>
  <rcc rId="851" sId="1">
    <nc r="E128" t="inlineStr">
      <is>
        <t>11001 S23Д0</t>
      </is>
    </nc>
  </rcc>
  <rcc rId="852" sId="1">
    <nc r="E127" t="inlineStr">
      <is>
        <t>11001 S23Д0</t>
      </is>
    </nc>
  </rcc>
  <rcc rId="853" sId="1">
    <nc r="F128" t="inlineStr">
      <is>
        <t>621</t>
      </is>
    </nc>
  </rcc>
  <rcc rId="854" sId="1">
    <nc r="H127">
      <f>H128</f>
    </nc>
  </rcc>
  <rcc rId="855" sId="1" numFmtId="4">
    <nc r="H128">
      <v>0</v>
    </nc>
  </rcc>
  <rcc rId="856" sId="1">
    <nc r="G127">
      <f>G128</f>
    </nc>
  </rcc>
  <rcc rId="857" sId="1" numFmtId="4">
    <nc r="G128">
      <v>374.3</v>
    </nc>
  </rcc>
  <rcc rId="858" sId="1">
    <oc r="G124">
      <f>G129+G125+G131</f>
    </oc>
    <nc r="G124">
      <f>G129+G125+G131+G127</f>
    </nc>
  </rcc>
  <rcc rId="859" sId="1">
    <oc r="H124">
      <f>H129+H125+H131</f>
    </oc>
    <nc r="H124">
      <f>H129+H125+H131+H127</f>
    </nc>
  </rcc>
</revisions>
</file>

<file path=xl/revisions/revisionLog2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41" sId="1">
    <oc r="B163" t="inlineStr">
      <is>
        <t>976</t>
      </is>
    </oc>
    <nc r="B163" t="inlineStr">
      <is>
        <t>968</t>
      </is>
    </nc>
  </rcc>
  <rcc rId="4242" sId="1">
    <oc r="B164" t="inlineStr">
      <is>
        <t>976</t>
      </is>
    </oc>
    <nc r="B164" t="inlineStr">
      <is>
        <t>968</t>
      </is>
    </nc>
  </rcc>
  <rcc rId="4243" sId="1">
    <oc r="B165" t="inlineStr">
      <is>
        <t>976</t>
      </is>
    </oc>
    <nc r="B165" t="inlineStr">
      <is>
        <t>968</t>
      </is>
    </nc>
  </rcc>
  <rcc rId="4244" sId="1">
    <oc r="B166" t="inlineStr">
      <is>
        <t>976</t>
      </is>
    </oc>
    <nc r="B166" t="inlineStr">
      <is>
        <t>968</t>
      </is>
    </nc>
  </rcc>
  <rcc rId="4245" sId="1" numFmtId="4">
    <oc r="G291">
      <v>6752.8</v>
    </oc>
    <nc r="G291">
      <v>5064.6000000000004</v>
    </nc>
  </rcc>
  <rcc rId="4246" sId="1" numFmtId="4">
    <oc r="G292">
      <v>2039.3</v>
    </oc>
    <nc r="G292">
      <v>1529.5</v>
    </nc>
  </rcc>
  <rcc rId="4247" sId="1" numFmtId="4">
    <oc r="H291">
      <v>6752.8</v>
    </oc>
    <nc r="H291">
      <v>5064.6000000000004</v>
    </nc>
  </rcc>
  <rcc rId="4248" sId="1" numFmtId="4">
    <oc r="H292">
      <v>2039.3</v>
    </oc>
    <nc r="H292">
      <v>1529.5</v>
    </nc>
  </rcc>
  <rcc rId="4249" sId="1" numFmtId="4">
    <oc r="G309">
      <v>6005.1</v>
    </oc>
    <nc r="G309">
      <v>4503.8</v>
    </nc>
  </rcc>
  <rcc rId="4250" sId="1" numFmtId="4">
    <oc r="G310">
      <v>1813.5</v>
    </oc>
    <nc r="G310">
      <v>1360.2</v>
    </nc>
  </rcc>
  <rcc rId="4251" sId="1" numFmtId="4">
    <oc r="H309">
      <v>6005.1</v>
    </oc>
    <nc r="H309">
      <v>4503.8</v>
    </nc>
  </rcc>
  <rcc rId="4252" sId="1" numFmtId="4">
    <oc r="H310">
      <v>1813.5</v>
    </oc>
    <nc r="H310">
      <v>1360.2</v>
    </nc>
  </rcc>
</revisions>
</file>

<file path=xl/revisions/revisionLog2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53" sId="1" numFmtId="4">
    <oc r="G105">
      <v>15037.2</v>
    </oc>
    <nc r="G105">
      <v>15644.7</v>
    </nc>
  </rcc>
  <rcc rId="4254" sId="1" numFmtId="4">
    <oc r="G106">
      <v>4541.2</v>
    </oc>
    <nc r="G106">
      <v>4724.7</v>
    </nc>
  </rcc>
  <rcc rId="4255" sId="1" numFmtId="4">
    <oc r="H105">
      <v>15037.2</v>
    </oc>
    <nc r="H105">
      <v>15644.7</v>
    </nc>
  </rcc>
  <rcc rId="4256" sId="1" numFmtId="4">
    <oc r="H106">
      <v>4541.2</v>
    </oc>
    <nc r="H106">
      <v>4724.7</v>
    </nc>
  </rcc>
</revisions>
</file>

<file path=xl/revisions/revisionLog2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57" sId="1" numFmtId="4">
    <oc r="G195">
      <v>68289</v>
    </oc>
    <nc r="G195">
      <v>80336.899999999994</v>
    </nc>
  </rcc>
  <rcc rId="4258" sId="1" numFmtId="4">
    <oc r="H195">
      <v>68289</v>
    </oc>
    <nc r="H195">
      <v>80336.899999999994</v>
    </nc>
  </rcc>
</revisions>
</file>

<file path=xl/revisions/revisionLog2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59" sId="1">
    <oc r="G232">
      <f>10159.152+9778.7</f>
    </oc>
    <nc r="G232">
      <f>10159.152+10480</f>
    </nc>
  </rcc>
  <rcc rId="4260" sId="1">
    <oc r="H232">
      <f>10159.152+9778.7</f>
    </oc>
    <nc r="H232">
      <f>10159.152+10480</f>
    </nc>
  </rcc>
  <rcc rId="4261" sId="1" numFmtId="4">
    <oc r="G266">
      <v>24226.2</v>
    </oc>
    <nc r="G266">
      <v>24865.3</v>
    </nc>
  </rcc>
  <rcc rId="4262" sId="1" numFmtId="4">
    <oc r="G267">
      <v>7316.3</v>
    </oc>
    <nc r="G267">
      <v>7509.3</v>
    </nc>
  </rcc>
  <rcc rId="4263" sId="1" numFmtId="4">
    <oc r="H266">
      <v>24226.2</v>
    </oc>
    <nc r="H266">
      <v>24865.3</v>
    </nc>
  </rcc>
  <rcc rId="4264" sId="1" numFmtId="4">
    <oc r="H267">
      <v>7316.3</v>
    </oc>
    <nc r="H267">
      <v>7509.3</v>
    </nc>
  </rcc>
</revisions>
</file>

<file path=xl/revisions/revisionLog2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65" sId="1" numFmtId="4">
    <oc r="G177">
      <v>86</v>
    </oc>
    <nc r="G177">
      <v>140</v>
    </nc>
  </rcc>
  <rcc rId="4266" sId="1" numFmtId="4">
    <oc r="H177">
      <v>86</v>
    </oc>
    <nc r="H177">
      <v>140</v>
    </nc>
  </rcc>
  <rcc rId="4267" sId="1" numFmtId="4">
    <oc r="G178">
      <v>295.16000000000003</v>
    </oc>
    <nc r="G178">
      <v>241.16</v>
    </nc>
  </rcc>
  <rcc rId="4268" sId="1" numFmtId="4">
    <oc r="H178">
      <v>295.16000000000003</v>
    </oc>
    <nc r="H178">
      <v>241.16</v>
    </nc>
  </rcc>
</revisions>
</file>

<file path=xl/revisions/revisionLog2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69" sId="1" numFmtId="4">
    <nc r="G299">
      <v>23573.4</v>
    </nc>
  </rcc>
  <rcc rId="4270" sId="1" numFmtId="4">
    <nc r="H299">
      <v>23777.1</v>
    </nc>
  </rcc>
</revisions>
</file>

<file path=xl/revisions/revisionLog2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99:H299">
    <dxf>
      <fill>
        <patternFill>
          <bgColor theme="0"/>
        </patternFill>
      </fill>
    </dxf>
  </rfmt>
</revisions>
</file>

<file path=xl/revisions/revisionLog2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00:H300">
    <dxf>
      <fill>
        <patternFill>
          <bgColor theme="0"/>
        </patternFill>
      </fill>
    </dxf>
  </rfmt>
  <rfmt sheetId="1" sqref="G282:H282">
    <dxf>
      <fill>
        <patternFill>
          <bgColor theme="0"/>
        </patternFill>
      </fill>
    </dxf>
  </rfmt>
  <rfmt sheetId="1" sqref="G260:H260">
    <dxf>
      <fill>
        <patternFill>
          <bgColor theme="0"/>
        </patternFill>
      </fill>
    </dxf>
  </rfmt>
  <rfmt sheetId="1" sqref="G255:H255">
    <dxf>
      <fill>
        <patternFill>
          <bgColor theme="0"/>
        </patternFill>
      </fill>
    </dxf>
  </rfmt>
  <rfmt sheetId="1" sqref="G246:H248">
    <dxf>
      <fill>
        <patternFill>
          <bgColor theme="0"/>
        </patternFill>
      </fill>
    </dxf>
  </rfmt>
  <rfmt sheetId="1" sqref="G238:H238">
    <dxf>
      <fill>
        <patternFill>
          <bgColor theme="0"/>
        </patternFill>
      </fill>
    </dxf>
  </rfmt>
  <rfmt sheetId="1" sqref="G244:H244">
    <dxf>
      <fill>
        <patternFill>
          <bgColor theme="0"/>
        </patternFill>
      </fill>
    </dxf>
  </rfmt>
  <rfmt sheetId="1" sqref="G231:H231">
    <dxf>
      <fill>
        <patternFill>
          <bgColor theme="0"/>
        </patternFill>
      </fill>
    </dxf>
  </rfmt>
  <rfmt sheetId="1" sqref="G222:H222">
    <dxf>
      <fill>
        <patternFill>
          <bgColor theme="0"/>
        </patternFill>
      </fill>
    </dxf>
  </rfmt>
  <rfmt sheetId="1" sqref="G210:H216">
    <dxf>
      <fill>
        <patternFill>
          <bgColor theme="0"/>
        </patternFill>
      </fill>
    </dxf>
  </rfmt>
  <rfmt sheetId="1" sqref="G200:H208">
    <dxf>
      <fill>
        <patternFill>
          <bgColor theme="0"/>
        </patternFill>
      </fill>
    </dxf>
  </rfmt>
  <rfmt sheetId="1" sqref="G190:H192">
    <dxf>
      <fill>
        <patternFill>
          <bgColor theme="0"/>
        </patternFill>
      </fill>
    </dxf>
  </rfmt>
  <rfmt sheetId="1" sqref="G169:H179">
    <dxf>
      <fill>
        <patternFill>
          <bgColor theme="0"/>
        </patternFill>
      </fill>
    </dxf>
  </rfmt>
  <rfmt sheetId="1" sqref="G165:H165">
    <dxf>
      <fill>
        <patternFill>
          <bgColor theme="0"/>
        </patternFill>
      </fill>
    </dxf>
  </rfmt>
  <rfmt sheetId="1" sqref="G146:H146">
    <dxf>
      <fill>
        <patternFill>
          <bgColor theme="0"/>
        </patternFill>
      </fill>
    </dxf>
  </rfmt>
  <rfmt sheetId="1" sqref="G141:H141">
    <dxf>
      <fill>
        <patternFill>
          <bgColor theme="0"/>
        </patternFill>
      </fill>
    </dxf>
  </rfmt>
  <rfmt sheetId="1" sqref="G120:H123">
    <dxf>
      <fill>
        <patternFill>
          <bgColor theme="0"/>
        </patternFill>
      </fill>
    </dxf>
  </rfmt>
  <rfmt sheetId="1" sqref="G129:H129">
    <dxf>
      <fill>
        <patternFill>
          <bgColor theme="0"/>
        </patternFill>
      </fill>
    </dxf>
  </rfmt>
  <rfmt sheetId="1" sqref="G90:H96">
    <dxf>
      <fill>
        <patternFill>
          <bgColor theme="0"/>
        </patternFill>
      </fill>
    </dxf>
  </rfmt>
  <rfmt sheetId="1" sqref="G87:H87">
    <dxf>
      <fill>
        <patternFill>
          <bgColor theme="0"/>
        </patternFill>
      </fill>
    </dxf>
  </rfmt>
  <rfmt sheetId="1" sqref="G61:H61">
    <dxf>
      <fill>
        <patternFill>
          <bgColor theme="0"/>
        </patternFill>
      </fill>
    </dxf>
  </rfmt>
  <rfmt sheetId="1" sqref="G49:H49">
    <dxf>
      <fill>
        <patternFill>
          <bgColor theme="0"/>
        </patternFill>
      </fill>
    </dxf>
  </rfmt>
  <rfmt sheetId="1" sqref="G324:H324">
    <dxf>
      <fill>
        <patternFill>
          <bgColor theme="0"/>
        </patternFill>
      </fill>
    </dxf>
  </rfmt>
  <rfmt sheetId="1" sqref="G330:H330">
    <dxf>
      <fill>
        <patternFill>
          <bgColor theme="0"/>
        </patternFill>
      </fill>
    </dxf>
  </rfmt>
  <rfmt sheetId="1" sqref="G341:H341">
    <dxf>
      <fill>
        <patternFill>
          <bgColor theme="0"/>
        </patternFill>
      </fill>
    </dxf>
  </rfmt>
  <rfmt sheetId="1" sqref="G348:H348">
    <dxf>
      <fill>
        <patternFill>
          <bgColor theme="0"/>
        </patternFill>
      </fill>
    </dxf>
  </rfmt>
  <rfmt sheetId="1" sqref="G354:H354">
    <dxf>
      <fill>
        <patternFill>
          <bgColor theme="0"/>
        </patternFill>
      </fill>
    </dxf>
  </rfmt>
  <rfmt sheetId="1" sqref="G363:H363">
    <dxf>
      <fill>
        <patternFill>
          <bgColor theme="0"/>
        </patternFill>
      </fill>
    </dxf>
  </rfmt>
  <rfmt sheetId="1" sqref="G383:H384">
    <dxf>
      <fill>
        <patternFill>
          <bgColor theme="0"/>
        </patternFill>
      </fill>
    </dxf>
  </rfmt>
  <rfmt sheetId="1" sqref="G392:H392">
    <dxf>
      <fill>
        <patternFill>
          <bgColor theme="0"/>
        </patternFill>
      </fill>
    </dxf>
  </rfmt>
  <rfmt sheetId="1" sqref="G421:H421">
    <dxf>
      <fill>
        <patternFill>
          <bgColor theme="0"/>
        </patternFill>
      </fill>
    </dxf>
  </rfmt>
  <rfmt sheetId="1" sqref="G437:H442">
    <dxf>
      <fill>
        <patternFill>
          <bgColor theme="0"/>
        </patternFill>
      </fill>
    </dxf>
  </rfmt>
  <rfmt sheetId="1" sqref="G444:H444">
    <dxf>
      <fill>
        <patternFill>
          <bgColor theme="0"/>
        </patternFill>
      </fill>
    </dxf>
  </rfmt>
</revisions>
</file>

<file path=xl/revisions/revisionLog2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15:H315">
    <dxf>
      <fill>
        <patternFill>
          <bgColor theme="0"/>
        </patternFill>
      </fill>
    </dxf>
  </rfmt>
</revisions>
</file>

<file path=xl/revisions/revisionLog2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71" sId="1">
    <oc r="G21">
      <v>2024</v>
    </oc>
    <nc r="G21">
      <v>2025</v>
    </nc>
  </rcc>
  <rcc rId="4272" sId="1">
    <oc r="H21">
      <v>2025</v>
    </oc>
    <nc r="H21">
      <v>2026</v>
    </nc>
  </rcc>
  <rcc rId="4273" sId="1">
    <oc r="A17" t="inlineStr">
      <is>
        <t>Ведомственная структура расходов местного бюджета на 2024-2025 годы</t>
      </is>
    </oc>
    <nc r="A17" t="inlineStr">
      <is>
        <t>Ведомственная структура расходов местного бюджета на 2025-2026 годы</t>
      </is>
    </nc>
  </rcc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60" sId="1">
    <oc r="G163">
      <f>149279.8+3046.5</f>
    </oc>
    <nc r="G163">
      <f>149279.8+3046.5-25080.96</f>
    </nc>
  </rcc>
</revisions>
</file>

<file path=xl/revisions/revisionLog2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74" sId="1" numFmtId="34">
    <nc r="G462">
      <v>9667.11</v>
    </nc>
  </rcc>
  <rcc rId="4275" sId="1" numFmtId="34">
    <nc r="H462">
      <v>19463.325000000001</v>
    </nc>
  </rcc>
  <rfmt sheetId="1" sqref="G462:H462">
    <dxf>
      <fill>
        <patternFill>
          <bgColor theme="0"/>
        </patternFill>
      </fill>
    </dxf>
  </rfmt>
</revisions>
</file>

<file path=xl/revisions/revisionLog2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76" sId="1" numFmtId="4">
    <oc r="G195">
      <v>80336.899999999994</v>
    </oc>
    <nc r="G195">
      <f>80336.9-18626.92</f>
    </nc>
  </rcc>
  <rcc rId="4277" sId="1" numFmtId="4">
    <oc r="H195">
      <v>80336.899999999994</v>
    </oc>
    <nc r="H195">
      <f>80336.9-24369.815</f>
    </nc>
  </rcc>
</revisions>
</file>

<file path=xl/revisions/revisionLog2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78" sId="1">
    <oc r="C458" t="inlineStr">
      <is>
        <t>10</t>
      </is>
    </oc>
    <nc r="C458" t="inlineStr">
      <is>
        <t>04</t>
      </is>
    </nc>
  </rcc>
  <rcc rId="4279" sId="1">
    <oc r="D458" t="inlineStr">
      <is>
        <t>03</t>
      </is>
    </oc>
    <nc r="D458" t="inlineStr">
      <is>
        <t>05</t>
      </is>
    </nc>
  </rcc>
  <rcc rId="4280" sId="1">
    <oc r="C457" t="inlineStr">
      <is>
        <t>10</t>
      </is>
    </oc>
    <nc r="C457" t="inlineStr">
      <is>
        <t>04</t>
      </is>
    </nc>
  </rcc>
  <rcc rId="4281" sId="1">
    <oc r="D457" t="inlineStr">
      <is>
        <t>03</t>
      </is>
    </oc>
    <nc r="D457" t="inlineStr">
      <is>
        <t>05</t>
      </is>
    </nc>
  </rcc>
  <rrc rId="4282" sId="1" ref="A436:XFD439" action="insertRow"/>
  <rm rId="4283" sheetId="1" source="A462:XFD465" destination="A436:XFD439" sourceSheetId="1">
    <rfmt sheetId="1" xfDxf="1" sqref="A436:XFD436" start="0" length="0">
      <dxf>
        <font>
          <name val="Times New Roman CYR"/>
          <family val="1"/>
        </font>
        <alignment wrapText="1"/>
      </dxf>
    </rfmt>
    <rfmt sheetId="1" xfDxf="1" sqref="A437:XFD437" start="0" length="0">
      <dxf>
        <font>
          <name val="Times New Roman CYR"/>
          <family val="1"/>
        </font>
        <alignment wrapText="1"/>
      </dxf>
    </rfmt>
    <rfmt sheetId="1" xfDxf="1" sqref="A438:XFD438" start="0" length="0">
      <dxf>
        <font>
          <name val="Times New Roman CYR"/>
          <family val="1"/>
        </font>
        <alignment wrapText="1"/>
      </dxf>
    </rfmt>
    <rfmt sheetId="1" xfDxf="1" sqref="A439:XFD439" start="0" length="0">
      <dxf>
        <font>
          <name val="Times New Roman CYR"/>
          <family val="1"/>
        </font>
        <alignment wrapText="1"/>
      </dxf>
    </rfmt>
    <rfmt sheetId="1" sqref="A436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36" start="0" length="0">
      <dxf>
        <font>
          <b/>
          <i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3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3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3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3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36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6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37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37" start="0" length="0">
      <dxf>
        <font>
          <b/>
          <i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3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3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3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3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37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7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38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38" start="0" length="0">
      <dxf>
        <font>
          <b/>
          <i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3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3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3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3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3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39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39" start="0" length="0">
      <dxf>
        <font>
          <b/>
          <i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3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3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3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3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39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9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284" sId="1" ref="A462:XFD462" action="deleteRow">
    <rfmt sheetId="1" xfDxf="1" sqref="A462:XFD462" start="0" length="0">
      <dxf>
        <font>
          <name val="Times New Roman CYR"/>
          <family val="1"/>
        </font>
        <alignment wrapText="1"/>
      </dxf>
    </rfmt>
  </rrc>
  <rrc rId="4285" sId="1" ref="A462:XFD462" action="deleteRow">
    <rfmt sheetId="1" xfDxf="1" sqref="A462:XFD462" start="0" length="0">
      <dxf>
        <font>
          <name val="Times New Roman CYR"/>
          <family val="1"/>
        </font>
        <alignment wrapText="1"/>
      </dxf>
    </rfmt>
  </rrc>
  <rrc rId="4286" sId="1" ref="A462:XFD462" action="deleteRow">
    <rfmt sheetId="1" xfDxf="1" sqref="A462:XFD462" start="0" length="0">
      <dxf>
        <font>
          <name val="Times New Roman CYR"/>
          <family val="1"/>
        </font>
        <alignment wrapText="1"/>
      </dxf>
    </rfmt>
  </rrc>
  <rrc rId="4287" sId="1" ref="A462:XFD462" action="deleteRow">
    <rfmt sheetId="1" xfDxf="1" sqref="A462:XFD462" start="0" length="0">
      <dxf>
        <font>
          <name val="Times New Roman CYR"/>
          <family val="1"/>
        </font>
        <alignment wrapText="1"/>
      </dxf>
    </rfmt>
  </rrc>
  <rrc rId="4288" sId="1" ref="A460:XFD460" action="deleteRow">
    <undo index="0" exp="ref" v="1" dr="H460" r="H433" sId="1"/>
    <undo index="0" exp="ref" v="1" dr="G460" r="G433" sId="1"/>
    <rfmt sheetId="1" xfDxf="1" sqref="A460:XFD460" start="0" length="0">
      <dxf>
        <font>
          <name val="Times New Roman CYR"/>
          <family val="1"/>
        </font>
        <alignment wrapText="1"/>
      </dxf>
    </rfmt>
    <rcc rId="0" sId="1" dxf="1">
      <nc r="A460" t="inlineStr">
        <is>
          <t>СОЦИАЛЬНАЯ ПОЛИТИКА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0" t="inlineStr">
        <is>
          <t>976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0" t="inlineStr">
        <is>
          <t>10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46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6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6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60">
        <f>G461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60">
        <f>H461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289" sId="1" ref="A460:XFD460" action="deleteRow">
    <rfmt sheetId="1" xfDxf="1" sqref="A460:XFD460" start="0" length="0">
      <dxf>
        <font>
          <name val="Times New Roman CYR"/>
          <family val="1"/>
        </font>
        <alignment wrapText="1"/>
      </dxf>
    </rfmt>
    <rcc rId="0" sId="1" dxf="1">
      <nc r="A460" t="inlineStr">
        <is>
          <t>Социальное обеспечение населения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0" t="inlineStr">
        <is>
          <t>976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0" t="inlineStr">
        <is>
          <t>04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0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6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6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60">
        <f>G436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60">
        <f>H436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4290" sId="1">
    <oc r="G433">
      <f>#REF!+G434</f>
    </oc>
    <nc r="G433">
      <f>G434</f>
    </nc>
  </rcc>
  <rcc rId="4291" sId="1">
    <oc r="H433">
      <f>#REF!+H434</f>
    </oc>
    <nc r="H433">
      <f>H434</f>
    </nc>
  </rcc>
  <rcv guid="{E50FE2FB-E2CD-42FB-A643-54AB564D1B47}" action="delete"/>
  <rdn rId="0" localSheetId="1" customView="1" name="Z_E50FE2FB_E2CD_42FB_A643_54AB564D1B47_.wvu.PrintArea" hidden="1" oldHidden="1">
    <formula>Ведом.структура!$A$1:$H$461</formula>
    <oldFormula>Ведом.структура!$A$1:$H$461</oldFormula>
  </rdn>
  <rdn rId="0" localSheetId="1" customView="1" name="Z_E50FE2FB_E2CD_42FB_A643_54AB564D1B47_.wvu.FilterData" hidden="1" oldHidden="1">
    <formula>Ведом.структура!$A$21:$M$464</formula>
    <oldFormula>Ведом.структура!$A$21:$M$464</oldFormula>
  </rdn>
  <rcv guid="{E50FE2FB-E2CD-42FB-A643-54AB564D1B47}" action="add"/>
</revisions>
</file>

<file path=xl/revisions/revisionLog2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94" sId="1">
    <oc r="G435">
      <f>G440</f>
    </oc>
    <nc r="G435">
      <f>G440+G436</f>
    </nc>
  </rcc>
  <rcc rId="4295" sId="1">
    <oc r="H435">
      <f>H440</f>
    </oc>
    <nc r="H435">
      <f>H440+H436</f>
    </nc>
  </rcc>
</revisions>
</file>

<file path=xl/revisions/revisionLog2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296" sId="1" ref="A210:XFD211" action="insertRow"/>
  <rm rId="4297" sheetId="1" source="A214:XFD215" destination="A210:XFD211" sourceSheetId="1">
    <rfmt sheetId="1" xfDxf="1" sqref="A210:XFD210" start="0" length="0">
      <dxf>
        <font>
          <name val="Times New Roman CYR"/>
          <family val="1"/>
        </font>
        <alignment wrapText="1"/>
      </dxf>
    </rfmt>
    <rfmt sheetId="1" xfDxf="1" sqref="A211:XFD211" start="0" length="0">
      <dxf>
        <font>
          <name val="Times New Roman CYR"/>
          <family val="1"/>
        </font>
        <alignment wrapText="1"/>
      </dxf>
    </rfmt>
    <rfmt sheetId="1" sqref="A210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1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1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11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1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1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1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1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1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1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1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298" sId="1" ref="A214:XFD214" action="deleteRow">
    <rfmt sheetId="1" xfDxf="1" sqref="A214:XFD214" start="0" length="0">
      <dxf>
        <font>
          <name val="Times New Roman CYR"/>
          <family val="1"/>
        </font>
        <alignment wrapText="1"/>
      </dxf>
    </rfmt>
  </rrc>
  <rrc rId="4299" sId="1" ref="A214:XFD214" action="deleteRow">
    <rfmt sheetId="1" xfDxf="1" sqref="A214:XFD214" start="0" length="0">
      <dxf>
        <font>
          <name val="Times New Roman CYR"/>
          <family val="1"/>
        </font>
        <alignment wrapText="1"/>
      </dxf>
    </rfmt>
  </rrc>
  <rcc rId="4300" sId="1" numFmtId="4">
    <oc r="G275">
      <v>98</v>
    </oc>
    <nc r="G275">
      <v>200</v>
    </nc>
  </rcc>
  <rcc rId="4301" sId="1" numFmtId="4">
    <oc r="H275">
      <v>98</v>
    </oc>
    <nc r="H275">
      <v>200</v>
    </nc>
  </rcc>
  <rcc rId="4302" sId="1" numFmtId="4">
    <oc r="G278">
      <v>200</v>
    </oc>
    <nc r="G278">
      <v>98</v>
    </nc>
  </rcc>
  <rcc rId="4303" sId="1" numFmtId="4">
    <oc r="H278">
      <v>200</v>
    </oc>
    <nc r="H278">
      <v>98</v>
    </nc>
  </rcc>
</revisions>
</file>

<file path=xl/revisions/revisionLog2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304" sId="1" ref="A347:XFD348" action="insertRow"/>
  <rm rId="4305" sheetId="1" source="A351:XFD352" destination="A347:XFD348" sourceSheetId="1">
    <rfmt sheetId="1" xfDxf="1" sqref="A347:XFD347" start="0" length="0">
      <dxf>
        <font>
          <name val="Times New Roman CYR"/>
          <family val="1"/>
        </font>
        <alignment wrapText="1"/>
      </dxf>
    </rfmt>
    <rfmt sheetId="1" xfDxf="1" sqref="A348:XFD348" start="0" length="0">
      <dxf>
        <font>
          <name val="Times New Roman CYR"/>
          <family val="1"/>
        </font>
        <alignment wrapText="1"/>
      </dxf>
    </rfmt>
    <rfmt sheetId="1" sqref="A347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4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4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4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4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4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47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47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48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48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48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306" sId="1" ref="A351:XFD351" action="deleteRow">
    <rfmt sheetId="1" xfDxf="1" sqref="A351:XFD351" start="0" length="0">
      <dxf>
        <font>
          <name val="Times New Roman CYR"/>
          <family val="1"/>
        </font>
        <alignment wrapText="1"/>
      </dxf>
    </rfmt>
  </rrc>
  <rrc rId="4307" sId="1" ref="A351:XFD351" action="deleteRow">
    <rfmt sheetId="1" xfDxf="1" sqref="A351:XFD351" start="0" length="0">
      <dxf>
        <font>
          <name val="Times New Roman CYR"/>
          <family val="1"/>
        </font>
        <alignment wrapText="1"/>
      </dxf>
    </rfmt>
  </rrc>
  <rrc rId="4308" sId="1" ref="A353:XFD354" action="insertRow"/>
  <rm rId="4309" sheetId="1" source="A357:XFD358" destination="A353:XFD354" sourceSheetId="1">
    <rfmt sheetId="1" xfDxf="1" sqref="A353:XFD353" start="0" length="0">
      <dxf>
        <font>
          <name val="Times New Roman CYR"/>
          <family val="1"/>
        </font>
        <alignment wrapText="1"/>
      </dxf>
    </rfmt>
    <rfmt sheetId="1" xfDxf="1" sqref="A354:XFD354" start="0" length="0">
      <dxf>
        <font>
          <name val="Times New Roman CYR"/>
          <family val="1"/>
        </font>
        <alignment wrapText="1"/>
      </dxf>
    </rfmt>
    <rfmt sheetId="1" sqref="A353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53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53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54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54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54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310" sId="1" ref="A357:XFD357" action="deleteRow">
    <rfmt sheetId="1" xfDxf="1" sqref="A357:XFD357" start="0" length="0">
      <dxf>
        <font>
          <name val="Times New Roman CYR"/>
          <family val="1"/>
        </font>
        <alignment wrapText="1"/>
      </dxf>
    </rfmt>
  </rrc>
  <rrc rId="4311" sId="1" ref="A357:XFD357" action="deleteRow">
    <rfmt sheetId="1" xfDxf="1" sqref="A357:XFD357" start="0" length="0">
      <dxf>
        <font>
          <name val="Times New Roman CYR"/>
          <family val="1"/>
        </font>
        <alignment wrapText="1"/>
      </dxf>
    </rfmt>
  </rrc>
  <rcv guid="{E50FE2FB-E2CD-42FB-A643-54AB564D1B47}" action="delete"/>
  <rdn rId="0" localSheetId="1" customView="1" name="Z_E50FE2FB_E2CD_42FB_A643_54AB564D1B47_.wvu.PrintArea" hidden="1" oldHidden="1">
    <formula>Ведом.структура!$A$1:$H$461</formula>
    <oldFormula>Ведом.структура!$A$1:$H$461</oldFormula>
  </rdn>
  <rdn rId="0" localSheetId="1" customView="1" name="Z_E50FE2FB_E2CD_42FB_A643_54AB564D1B47_.wvu.FilterData" hidden="1" oldHidden="1">
    <formula>Ведом.структура!$A$21:$M$464</formula>
    <oldFormula>Ведом.структура!$A$21:$M$464</oldFormula>
  </rdn>
  <rcv guid="{E50FE2FB-E2CD-42FB-A643-54AB564D1B47}" action="add"/>
</revisions>
</file>

<file path=xl/revisions/revisionLog2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14" sId="1">
    <oc r="E409" t="inlineStr">
      <is>
        <t>09200  00000</t>
      </is>
    </oc>
    <nc r="E409" t="inlineStr">
      <is>
        <t>09200 00000</t>
      </is>
    </nc>
  </rcc>
</revisions>
</file>

<file path=xl/revisions/revisionLog2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25" sId="1" odxf="1" dxf="1" numFmtId="4">
    <oc r="G43">
      <v>10.5</v>
    </oc>
    <nc r="G43">
      <v>48.7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326" sId="1" odxf="1" dxf="1" numFmtId="4">
    <oc r="H43">
      <v>0</v>
    </oc>
    <nc r="H43">
      <v>381.8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327" sId="1">
    <oc r="G55">
      <f>208+208</f>
    </oc>
    <nc r="G55">
      <f>211+211</f>
    </nc>
  </rcc>
  <rcc rId="4328" sId="1">
    <oc r="H55">
      <f>208+208</f>
    </oc>
    <nc r="H55">
      <f>211+211</f>
    </nc>
  </rcc>
  <rcc rId="4329" sId="1">
    <oc r="I55">
      <v>208</v>
    </oc>
    <nc r="I55">
      <v>211</v>
    </nc>
  </rcc>
  <rcc rId="4330" sId="1">
    <nc r="J55">
      <v>211</v>
    </nc>
  </rcc>
  <rcc rId="4331" sId="1">
    <nc r="I43">
      <v>48.7</v>
    </nc>
  </rcc>
  <rcc rId="4332" sId="1">
    <nc r="J43">
      <v>381.8</v>
    </nc>
  </rcc>
  <rcc rId="4333" sId="1">
    <nc r="I83">
      <v>790.1</v>
    </nc>
  </rcc>
  <rcc rId="4334" sId="1">
    <nc r="J83">
      <v>790.1</v>
    </nc>
  </rcc>
  <rcc rId="4335" sId="1">
    <nc r="I89">
      <v>513.5</v>
    </nc>
  </rcc>
  <rcc rId="4336" sId="1">
    <nc r="J89">
      <v>513.5</v>
    </nc>
  </rcc>
  <rcc rId="4337" sId="1">
    <nc r="I80">
      <v>300.5</v>
    </nc>
  </rcc>
  <rcc rId="4338" sId="1">
    <nc r="J80">
      <v>300.5</v>
    </nc>
  </rcc>
  <rcc rId="4339" sId="1">
    <nc r="I113">
      <v>50.5</v>
    </nc>
  </rcc>
  <rcc rId="4340" sId="1">
    <nc r="J113">
      <v>50.5</v>
    </nc>
  </rcc>
  <rcc rId="4341" sId="1">
    <nc r="I116">
      <v>3366.9</v>
    </nc>
  </rcc>
  <rcc rId="4342" sId="1">
    <nc r="J116">
      <v>3366.9</v>
    </nc>
  </rcc>
  <rcc rId="4343" sId="1">
    <nc r="I123">
      <v>112975.6</v>
    </nc>
  </rcc>
  <rcc rId="4344" sId="1">
    <nc r="J123">
      <v>713.9</v>
    </nc>
  </rcc>
  <rcc rId="4345" sId="1">
    <nc r="I135">
      <v>3.8</v>
    </nc>
  </rcc>
  <rcc rId="4346" sId="1">
    <nc r="J135">
      <v>3.8</v>
    </nc>
  </rcc>
  <rcc rId="4347" sId="1" odxf="1" dxf="1">
    <oc r="G140">
      <f>512.4+512.4</f>
    </oc>
    <nc r="G140">
      <f>511.5+511.5</f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4348" sId="1" odxf="1" dxf="1" numFmtId="4">
    <oc r="H140">
      <v>0</v>
    </oc>
    <nc r="H140">
      <f>532+532</f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4349" sId="1">
    <oc r="I140">
      <v>512.4</v>
    </oc>
    <nc r="I140">
      <v>511.5</v>
    </nc>
  </rcc>
  <rcc rId="4350" sId="1">
    <nc r="J140">
      <v>532</v>
    </nc>
  </rcc>
  <rdn rId="0" localSheetId="1" customView="1" name="Z_9D6EBFCB_9822_4AA9_8E93_9467BFFED620_.wvu.PrintArea" hidden="1" oldHidden="1">
    <formula>Ведом.структура!$A$1:$H$454</formula>
  </rdn>
  <rdn rId="0" localSheetId="1" customView="1" name="Z_9D6EBFCB_9822_4AA9_8E93_9467BFFED620_.wvu.FilterData" hidden="1" oldHidden="1">
    <formula>Ведом.структура!$A$14:$M$457</formula>
  </rdn>
  <rcv guid="{9D6EBFCB-9822-4AA9-8E93-9467BFFED620}" action="add"/>
</revisions>
</file>

<file path=xl/revisions/revisionLog2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53" sId="1" odxf="1" dxf="1">
    <oc r="G159">
      <f>3010.8+61.4+344.6</f>
    </oc>
    <nc r="G159">
      <f>815+16.6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fmt sheetId="1" sqref="H159" start="0" length="0">
    <dxf>
      <fill>
        <patternFill>
          <bgColor rgb="FF92D050"/>
        </patternFill>
      </fill>
    </dxf>
  </rfmt>
  <rcc rId="4354" sId="1">
    <oc r="I159" t="inlineStr">
      <is>
        <t>344,62008 МБ</t>
      </is>
    </oc>
    <nc r="I159">
      <v>831.6</v>
    </nc>
  </rcc>
  <rcc rId="4355" sId="1">
    <nc r="J159">
      <v>0</v>
    </nc>
  </rcc>
  <rcc rId="4356" sId="1" numFmtId="4">
    <oc r="H163">
      <v>1174.8699999999999</v>
    </oc>
    <nc r="H163">
      <v>1188.94</v>
    </nc>
  </rcc>
  <rcc rId="4357" sId="1" numFmtId="4">
    <oc r="H164">
      <v>374.31</v>
    </oc>
    <nc r="H164">
      <v>359.06</v>
    </nc>
  </rcc>
  <rcc rId="4358" sId="1">
    <nc r="I162">
      <v>1618</v>
    </nc>
  </rcc>
  <rcc rId="4359" sId="1">
    <nc r="J162">
      <v>1618</v>
    </nc>
  </rcc>
  <rcc rId="4360" sId="1" numFmtId="4">
    <oc r="G170">
      <v>140</v>
    </oc>
    <nc r="G170"/>
  </rcc>
  <rcc rId="4361" sId="1" numFmtId="4">
    <oc r="H170">
      <v>140</v>
    </oc>
    <nc r="H170"/>
  </rcc>
  <rcc rId="4362" sId="1" numFmtId="4">
    <oc r="G171">
      <v>241.16</v>
    </oc>
    <nc r="G171"/>
  </rcc>
  <rcc rId="4363" sId="1" numFmtId="4">
    <oc r="H171">
      <v>241.16</v>
    </oc>
    <nc r="H171"/>
  </rcc>
  <rcc rId="4364" sId="1" numFmtId="4">
    <oc r="G169">
      <v>536.79999999999995</v>
    </oc>
    <nc r="G169">
      <v>378.56</v>
    </nc>
  </rcc>
  <rcc rId="4365" sId="1" numFmtId="4">
    <oc r="H169">
      <v>536.79999999999995</v>
    </oc>
    <nc r="H169">
      <v>378.56</v>
    </nc>
  </rcc>
  <rcc rId="4366" sId="1">
    <nc r="I167">
      <v>2157.3000000000002</v>
    </nc>
  </rcc>
  <rcc rId="4367" sId="1">
    <nc r="J167">
      <v>2157.3000000000002</v>
    </nc>
  </rcc>
  <rfmt sheetId="1" sqref="G167:H167">
    <dxf>
      <fill>
        <patternFill>
          <bgColor rgb="FFFF0000"/>
        </patternFill>
      </fill>
    </dxf>
  </rfmt>
</revisions>
</file>

<file path=xl/revisions/revisionLog2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59:H159">
    <dxf>
      <fill>
        <patternFill>
          <bgColor rgb="FFFF0000"/>
        </patternFill>
      </fill>
    </dxf>
  </rfmt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61" sId="1" numFmtId="4">
    <oc r="G194">
      <v>27305.97</v>
    </oc>
    <nc r="G194">
      <f>27305.97-117.3</f>
    </nc>
  </rcc>
</revisions>
</file>

<file path=xl/revisions/revisionLog2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368" sId="1" ref="A160:XFD160" action="insertRow"/>
  <rrc rId="4369" sId="1" ref="A160:XFD160" action="insertRow"/>
  <rrc rId="4370" sId="1" ref="A160:XFD160" action="insertRow"/>
  <rcc rId="4371" sId="1" odxf="1" dxf="1">
    <nc r="A160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>
          <bgColor theme="0"/>
        </patternFill>
      </fill>
      <alignment horizontal="left"/>
      <border outline="0">
        <left/>
      </border>
    </odxf>
    <ndxf>
      <font>
        <b/>
        <color indexed="8"/>
        <name val="Times New Roman"/>
        <family val="1"/>
      </font>
      <fill>
        <patternFill patternType="none">
          <bgColor indexed="65"/>
        </patternFill>
      </fill>
      <alignment horizontal="general"/>
      <border outline="0">
        <left style="thin">
          <color indexed="64"/>
        </left>
      </border>
    </ndxf>
  </rcc>
  <rcc rId="4372" sId="1" odxf="1" dxf="1" numFmtId="30">
    <nc r="B160">
      <v>968</v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4373" sId="1" odxf="1" dxf="1">
    <nc r="C160" t="inlineStr">
      <is>
        <t>10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4374" sId="1" odxf="1" dxf="1">
    <nc r="D160" t="inlineStr">
      <is>
        <t>01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4375" sId="1" odxf="1" dxf="1">
    <nc r="E160" t="inlineStr">
      <is>
        <t>99900 00000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4376" sId="1" odxf="1" dxf="1">
    <nc r="A161" t="inlineStr">
      <is>
    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    </is>
    </nc>
    <odxf>
      <font>
        <i val="0"/>
        <color indexed="8"/>
        <name val="Times New Roman"/>
        <family val="1"/>
      </font>
      <fill>
        <patternFill patternType="solid">
          <bgColor theme="0"/>
        </patternFill>
      </fill>
      <alignment horizontal="left"/>
      <border outline="0">
        <left/>
      </border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  <alignment horizontal="general"/>
      <border outline="0">
        <left style="thin">
          <color indexed="64"/>
        </left>
      </border>
    </ndxf>
  </rcc>
  <rcc rId="4377" sId="1" odxf="1" dxf="1">
    <nc r="A162" t="inlineStr">
      <is>
        <t>Субсидии гражданам на приобретение жилья</t>
      </is>
    </nc>
    <odxf>
      <font>
        <color indexed="8"/>
        <name val="Times New Roman"/>
        <family val="1"/>
      </font>
      <fill>
        <patternFill patternType="solid">
          <bgColor theme="0"/>
        </patternFill>
      </fill>
      <alignment horizontal="left"/>
      <border outline="0">
        <left/>
      </border>
    </odxf>
    <ndxf>
      <font>
        <color indexed="8"/>
        <name val="Times New Roman"/>
        <family val="1"/>
      </font>
      <fill>
        <patternFill patternType="none">
          <bgColor indexed="65"/>
        </patternFill>
      </fill>
      <alignment horizontal="general"/>
      <border outline="0">
        <left style="thin">
          <color indexed="64"/>
        </left>
      </border>
    </ndxf>
  </rcc>
  <rcc rId="4378" sId="1" odxf="1" dxf="1">
    <nc r="C161" t="inlineStr">
      <is>
        <t>10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4379" sId="1" odxf="1" dxf="1">
    <nc r="D161" t="inlineStr">
      <is>
        <t>03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4380" sId="1" odxf="1" dxf="1">
    <nc r="E161" t="inlineStr">
      <is>
        <t>99900 51560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F16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4381" sId="1" odxf="1" dxf="1">
    <nc r="G161">
      <f>G162</f>
    </nc>
    <odxf>
      <font>
        <i val="0"/>
        <name val="Times New Roman"/>
        <family val="1"/>
      </font>
      <fill>
        <patternFill>
          <bgColor rgb="FFFF0000"/>
        </patternFill>
      </fill>
      <alignment wrapText="1"/>
    </odxf>
    <ndxf>
      <font>
        <i/>
        <name val="Times New Roman"/>
        <family val="1"/>
      </font>
      <fill>
        <patternFill>
          <bgColor rgb="FF92D050"/>
        </patternFill>
      </fill>
      <alignment wrapText="0"/>
    </ndxf>
  </rcc>
  <rcc rId="4382" sId="1" odxf="1" dxf="1">
    <nc r="H161">
      <f>H162</f>
    </nc>
    <odxf>
      <font>
        <i val="0"/>
        <name val="Times New Roman"/>
        <family val="1"/>
      </font>
      <fill>
        <patternFill>
          <bgColor rgb="FFFF0000"/>
        </patternFill>
      </fill>
      <alignment wrapText="1"/>
    </odxf>
    <ndxf>
      <font>
        <i/>
        <name val="Times New Roman"/>
        <family val="1"/>
      </font>
      <fill>
        <patternFill>
          <bgColor rgb="FF92D050"/>
        </patternFill>
      </fill>
      <alignment wrapText="0"/>
    </ndxf>
  </rcc>
  <rcc rId="4383" sId="1" odxf="1" dxf="1">
    <nc r="C162" t="inlineStr">
      <is>
        <t>10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4384" sId="1" odxf="1" dxf="1">
    <nc r="D162" t="inlineStr">
      <is>
        <t>03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4385" sId="1" odxf="1" dxf="1">
    <nc r="E162" t="inlineStr">
      <is>
        <t>99900 51560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4386" sId="1" odxf="1" dxf="1">
    <nc r="F162" t="inlineStr">
      <is>
        <t>322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4387" sId="1" odxf="1" dxf="1" numFmtId="4">
    <nc r="G162">
      <v>37920.199999999997</v>
    </nc>
    <odxf>
      <fill>
        <patternFill patternType="solid">
          <bgColor rgb="FFFF0000"/>
        </patternFill>
      </fill>
      <alignment wrapText="1"/>
    </odxf>
    <ndxf>
      <fill>
        <patternFill patternType="none">
          <bgColor indexed="65"/>
        </patternFill>
      </fill>
      <alignment wrapText="0"/>
    </ndxf>
  </rcc>
  <rcc rId="4388" sId="1" odxf="1" dxf="1" numFmtId="4">
    <nc r="H162">
      <v>0</v>
    </nc>
    <odxf>
      <fill>
        <patternFill patternType="solid">
          <bgColor rgb="FFFF0000"/>
        </patternFill>
      </fill>
      <alignment wrapText="1"/>
    </odxf>
    <ndxf>
      <fill>
        <patternFill patternType="none">
          <bgColor indexed="65"/>
        </patternFill>
      </fill>
      <alignment wrapText="0"/>
    </ndxf>
  </rcc>
  <rcc rId="4389" sId="1">
    <nc r="B161" t="inlineStr">
      <is>
        <t>968</t>
      </is>
    </nc>
  </rcc>
  <rcc rId="4390" sId="1">
    <nc r="B162" t="inlineStr">
      <is>
        <t>968</t>
      </is>
    </nc>
  </rcc>
  <rfmt sheetId="1" sqref="B161" start="0" length="2147483647">
    <dxf>
      <font>
        <i/>
      </font>
    </dxf>
  </rfmt>
  <rcc rId="4391" sId="1">
    <nc r="I162">
      <v>37920.199999999997</v>
    </nc>
  </rcc>
  <rcc rId="4392" sId="1">
    <nc r="J162">
      <v>0</v>
    </nc>
  </rcc>
  <rfmt sheetId="1" sqref="G160:H160">
    <dxf>
      <fill>
        <patternFill>
          <bgColor theme="0"/>
        </patternFill>
      </fill>
    </dxf>
  </rfmt>
  <rcc rId="4393" sId="1">
    <oc r="G155">
      <f>G156</f>
    </oc>
    <nc r="G155">
      <f>G156+G160</f>
    </nc>
  </rcc>
  <rcc rId="4394" sId="1">
    <oc r="H155">
      <f>H156</f>
    </oc>
    <nc r="H155">
      <f>H156+H160</f>
    </nc>
  </rcc>
  <rcc rId="4395" sId="1">
    <nc r="G160">
      <f>G161</f>
    </nc>
  </rcc>
  <rcc rId="4396" sId="1">
    <nc r="H160">
      <f>H161</f>
    </nc>
  </rcc>
  <rfmt sheetId="1" sqref="G160:H160" start="0" length="2147483647">
    <dxf>
      <font>
        <b/>
      </font>
    </dxf>
  </rfmt>
</revisions>
</file>

<file path=xl/revisions/revisionLog2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397" sId="1">
    <oc r="D160" t="inlineStr">
      <is>
        <t>01</t>
      </is>
    </oc>
    <nc r="D160" t="inlineStr">
      <is>
        <t>03</t>
      </is>
    </nc>
  </rcc>
  <rcc rId="4398" sId="1">
    <nc r="I175">
      <v>421.8</v>
    </nc>
  </rcc>
  <rcc rId="4399" sId="1">
    <nc r="J175">
      <v>421.8</v>
    </nc>
  </rcc>
  <rcc rId="4400" sId="1" numFmtId="4">
    <oc r="G179">
      <v>14.685</v>
    </oc>
    <nc r="G179"/>
  </rcc>
  <rcc rId="4401" sId="1" numFmtId="4">
    <oc r="H179">
      <v>14.685</v>
    </oc>
    <nc r="H179"/>
  </rcc>
  <rcc rId="4402" sId="1" numFmtId="4">
    <oc r="G178">
      <f>145.8+29.37</f>
    </oc>
    <nc r="G178">
      <v>189.85499999999999</v>
    </nc>
  </rcc>
  <rcc rId="4403" sId="1" numFmtId="4">
    <oc r="H178">
      <f>145.8+29.37</f>
    </oc>
    <nc r="H178">
      <v>189.85499999999999</v>
    </nc>
  </rcc>
  <rrc rId="4404" sId="1" ref="A179:XFD179" action="deleteRow">
    <undo index="65535" exp="area" dr="H176:H179" r="H175" sId="1"/>
    <undo index="65535" exp="area" dr="G176:G179" r="G175" sId="1"/>
    <rfmt sheetId="1" xfDxf="1" sqref="A179:XFD179" start="0" length="0">
      <dxf>
        <font>
          <name val="Times New Roman CYR"/>
          <family val="1"/>
        </font>
        <alignment wrapText="1"/>
      </dxf>
    </rfmt>
    <rcc rId="0" sId="1" dxf="1">
      <nc r="A179" t="inlineStr">
        <is>
          <t>Закупка энергетических ресурсов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9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9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9" t="inlineStr">
        <is>
          <t>99900 73250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9" t="inlineStr">
        <is>
          <t>247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7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7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</revisions>
</file>

<file path=xl/revisions/revisionLog2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05" sId="1" odxf="1" dxf="1" numFmtId="4">
    <oc r="G186">
      <v>132003.5</v>
    </oc>
    <nc r="G186">
      <v>133180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406" sId="1" odxf="1" dxf="1" numFmtId="4">
    <oc r="H186">
      <v>132003.5</v>
    </oc>
    <nc r="H186">
      <v>133180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407" sId="1">
    <nc r="I186">
      <v>133180</v>
    </nc>
  </rcc>
  <rcc rId="4408" sId="1">
    <nc r="J186">
      <v>133180</v>
    </nc>
  </rcc>
  <rcc rId="4409" sId="1">
    <nc r="I188">
      <v>563</v>
    </nc>
  </rcc>
  <rcc rId="4410" sId="1">
    <nc r="J188">
      <v>563</v>
    </nc>
  </rcc>
</revisions>
</file>

<file path=xl/revisions/revisionLog2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11" sId="1">
    <oc r="G190">
      <f>80336.9-18626.92</f>
    </oc>
    <nc r="G190">
      <f>80336.9-18626.92-4882.54082</f>
    </nc>
  </rcc>
  <rcc rId="4412" sId="1">
    <oc r="H190">
      <f>80336.9-24369.815</f>
    </oc>
    <nc r="H190">
      <f>80336.9-24369.815-6595.26082</f>
    </nc>
  </rcc>
  <rrc rId="4413" sId="1" ref="A191:XFD192" action="insertRow"/>
  <rfmt sheetId="1" sqref="A191" start="0" length="0">
    <dxf>
      <font>
        <i/>
        <name val="Times New Roman"/>
        <family val="1"/>
      </font>
    </dxf>
  </rfmt>
  <rcc rId="4414" sId="1" odxf="1" dxf="1" numFmtId="30">
    <nc r="B191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91" start="0" length="0">
    <dxf>
      <font>
        <i/>
        <name val="Times New Roman"/>
        <family val="1"/>
      </font>
    </dxf>
  </rfmt>
  <rfmt sheetId="1" sqref="D191" start="0" length="0">
    <dxf>
      <font>
        <i/>
        <name val="Times New Roman"/>
        <family val="1"/>
      </font>
    </dxf>
  </rfmt>
  <rfmt sheetId="1" sqref="E191" start="0" length="0">
    <dxf>
      <font>
        <i/>
        <name val="Times New Roman"/>
        <family val="1"/>
      </font>
    </dxf>
  </rfmt>
  <rfmt sheetId="1" sqref="F191" start="0" length="0">
    <dxf>
      <font>
        <i/>
        <name val="Times New Roman"/>
        <family val="1"/>
      </font>
    </dxf>
  </rfmt>
  <rfmt sheetId="1" sqref="G19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19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4415" sId="1" numFmtId="30">
    <nc r="B192">
      <v>969</v>
    </nc>
  </rcc>
  <rcc rId="4416" sId="1">
    <nc r="A191" t="inlineStr">
      <is>
        <t>Софинансирование расходных обязательств муниципальных районов (городских округов)</t>
      </is>
    </nc>
  </rcc>
  <rcc rId="4417" sId="1">
    <nc r="A192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4418" sId="1">
    <nc r="C191" t="inlineStr">
      <is>
        <t>07</t>
      </is>
    </nc>
  </rcc>
  <rcc rId="4419" sId="1">
    <nc r="D191" t="inlineStr">
      <is>
        <t>01</t>
      </is>
    </nc>
  </rcc>
  <rcc rId="4420" sId="1">
    <nc r="E191" t="inlineStr">
      <is>
        <t>10101 S2160</t>
      </is>
    </nc>
  </rcc>
  <rcc rId="4421" sId="1" odxf="1" dxf="1">
    <nc r="G191">
      <f>G192</f>
    </nc>
    <ndxf>
      <fill>
        <patternFill patternType="solid">
          <bgColor rgb="FF92D050"/>
        </patternFill>
      </fill>
    </ndxf>
  </rcc>
  <rcc rId="4422" sId="1" odxf="1" dxf="1">
    <nc r="H191">
      <f>H192</f>
    </nc>
    <ndxf>
      <fill>
        <patternFill patternType="solid">
          <bgColor rgb="FF92D050"/>
        </patternFill>
      </fill>
    </ndxf>
  </rcc>
  <rcc rId="4423" sId="1">
    <nc r="C192" t="inlineStr">
      <is>
        <t>07</t>
      </is>
    </nc>
  </rcc>
  <rcc rId="4424" sId="1">
    <nc r="D192" t="inlineStr">
      <is>
        <t>01</t>
      </is>
    </nc>
  </rcc>
  <rcc rId="4425" sId="1">
    <nc r="E192" t="inlineStr">
      <is>
        <t>10101 S2160</t>
      </is>
    </nc>
  </rcc>
  <rcc rId="4426" sId="1">
    <nc r="F192" t="inlineStr">
      <is>
        <t>611</t>
      </is>
    </nc>
  </rcc>
  <rcc rId="4427" sId="1">
    <nc r="G192">
      <f>103680+3206.6</f>
    </nc>
  </rcc>
  <rcc rId="4428" sId="1">
    <nc r="H192">
      <f>103680+3206.6</f>
    </nc>
  </rcc>
  <rcc rId="4429" sId="1">
    <nc r="I192">
      <v>103680</v>
    </nc>
  </rcc>
  <rcc rId="4430" sId="1">
    <nc r="J192">
      <v>103680</v>
    </nc>
  </rcc>
  <rcc rId="4431" sId="1">
    <oc r="G184">
      <f>G185+G189+G187</f>
    </oc>
    <nc r="G184">
      <f>G185+G189+G187+G191</f>
    </nc>
  </rcc>
  <rcc rId="4432" sId="1">
    <oc r="H184">
      <f>H185+H189+H187</f>
    </oc>
    <nc r="H184">
      <f>H185+H189+H187+H191</f>
    </nc>
  </rcc>
</revisions>
</file>

<file path=xl/revisions/revisionLog2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33" sId="1" odxf="1" dxf="1" numFmtId="4">
    <oc r="G198">
      <v>31012</v>
    </oc>
    <nc r="G198">
      <v>31351.9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434" sId="1" odxf="1" dxf="1" numFmtId="4">
    <oc r="H198">
      <v>0</v>
    </oc>
    <nc r="H198">
      <v>31351.9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435" sId="1">
    <nc r="I198">
      <v>31351.9</v>
    </nc>
  </rcc>
  <rcc rId="4436" sId="1">
    <nc r="J198">
      <v>31351.9</v>
    </nc>
  </rcc>
  <rcc rId="4437" sId="1" odxf="1" dxf="1" numFmtId="4">
    <oc r="G200">
      <v>256178</v>
    </oc>
    <nc r="G200">
      <v>259444.1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438" sId="1" odxf="1" dxf="1" numFmtId="4">
    <oc r="H200">
      <v>256178</v>
    </oc>
    <nc r="H200">
      <v>259444.1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439" sId="1">
    <nc r="I200">
      <v>259444.1</v>
    </nc>
  </rcc>
  <rcc rId="4440" sId="1">
    <nc r="J200">
      <v>259444.1</v>
    </nc>
  </rcc>
  <rcc rId="4441" sId="1">
    <nc r="I202">
      <v>5565.8</v>
    </nc>
  </rcc>
  <rcc rId="4442" sId="1">
    <nc r="J202">
      <v>5565.8</v>
    </nc>
  </rcc>
  <rcc rId="4443" sId="1" odxf="1" dxf="1">
    <oc r="G206">
      <f>27282+275.6</f>
    </oc>
    <nc r="G206">
      <f>28059.9+283.4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444" sId="1" odxf="1" dxf="1" numFmtId="4">
    <oc r="H206">
      <v>0</v>
    </oc>
    <nc r="H206">
      <f>26797.6+270.7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445" sId="1">
    <nc r="J206">
      <v>26797.599999999999</v>
    </nc>
  </rcc>
  <rcc rId="4446" sId="1">
    <oc r="I206" t="inlineStr">
      <is>
        <t>275,6 МБ</t>
      </is>
    </oc>
    <nc r="I206">
      <v>28059.9</v>
    </nc>
  </rcc>
</revisions>
</file>

<file path=xl/revisions/revisionLog2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47" sId="1" odxf="1" dxf="1">
    <oc r="G208">
      <f>116435+15410</f>
    </oc>
    <nc r="G208">
      <f>116435+16154.2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448" sId="1" odxf="1" dxf="1">
    <oc r="H208">
      <f>116435+15410</f>
    </oc>
    <nc r="H208">
      <f>116435+16154.2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449" sId="1">
    <oc r="I208" t="inlineStr">
      <is>
        <t>20546,9 МБ</t>
      </is>
    </oc>
    <nc r="I208">
      <v>116435</v>
    </nc>
  </rcc>
  <rcc rId="4450" sId="1">
    <nc r="J208">
      <v>116435</v>
    </nc>
  </rcc>
  <rcc rId="4451" sId="1" odxf="1" dxf="1">
    <oc r="G210">
      <f>10584.6+10584.6</f>
    </oc>
    <nc r="G210">
      <f>11746+11746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452" sId="1" odxf="1" dxf="1">
    <oc r="H210">
      <f>10584.6+10584.6</f>
    </oc>
    <nc r="H210">
      <f>11746+11746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453" sId="1">
    <oc r="I210" t="inlineStr">
      <is>
        <t>10584,6 МБ</t>
      </is>
    </oc>
    <nc r="I210">
      <v>11746</v>
    </nc>
  </rcc>
  <rcc rId="4454" sId="1">
    <nc r="J210">
      <v>11746</v>
    </nc>
  </rcc>
  <rcc rId="4455" sId="1" odxf="1" dxf="1">
    <oc r="G212">
      <f>1380.2+28.2</f>
    </oc>
    <nc r="G212">
      <f>1523.6+31.1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456" sId="1" odxf="1" dxf="1">
    <oc r="H212">
      <f>1380.2+28.2</f>
    </oc>
    <nc r="H212">
      <f>1523.6+31.1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457" sId="1">
    <oc r="I212" t="inlineStr">
      <is>
        <t>28,2 МБ</t>
      </is>
    </oc>
    <nc r="I212">
      <v>1523.6</v>
    </nc>
  </rcc>
  <rcc rId="4458" sId="1">
    <nc r="J212">
      <v>1523.6</v>
    </nc>
  </rcc>
  <rcc rId="4459" sId="1" odxf="1" dxf="1" numFmtId="4">
    <oc r="G214">
      <v>4690.3999999999996</v>
    </oc>
    <nc r="G214">
      <v>4382.3999999999996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460" sId="1" odxf="1" dxf="1" numFmtId="4">
    <oc r="H214">
      <v>0</v>
    </oc>
    <nc r="H214">
      <v>5297.5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461" sId="1">
    <nc r="I214">
      <v>4382.3999999999996</v>
    </nc>
  </rcc>
  <rcc rId="4462" sId="1">
    <nc r="J214">
      <v>5297.5</v>
    </nc>
  </rcc>
  <rcc rId="4463" sId="1" numFmtId="4">
    <oc r="G217">
      <v>255.2</v>
    </oc>
    <nc r="G217">
      <v>300</v>
    </nc>
  </rcc>
  <rcc rId="4464" sId="1" numFmtId="4">
    <oc r="H217">
      <v>255.2</v>
    </oc>
    <nc r="H217">
      <v>300</v>
    </nc>
  </rcc>
</revisions>
</file>

<file path=xl/revisions/revisionLog2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65" sId="1">
    <oc r="G190">
      <f>80336.9-18626.92-4882.54082</f>
    </oc>
    <nc r="G190">
      <f>80336.9-18626.92-4882.54082-44.8</f>
    </nc>
  </rcc>
  <rcc rId="4466" sId="1">
    <oc r="H190">
      <f>80336.9-24369.815-6595.26082</f>
    </oc>
    <nc r="H190">
      <f>80336.9-24369.815-6595.26082-44.8</f>
    </nc>
  </rcc>
</revisions>
</file>

<file path=xl/revisions/revisionLog2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67" sId="1">
    <oc r="I220" t="inlineStr">
      <is>
        <t>420 МБ</t>
      </is>
    </oc>
    <nc r="I220">
      <v>8380</v>
    </nc>
  </rcc>
  <rcc rId="4468" sId="1">
    <nc r="J220">
      <v>8380</v>
    </nc>
  </rcc>
  <rcc rId="4469" sId="1">
    <nc r="I228">
      <v>42329.8</v>
    </nc>
  </rcc>
  <rcc rId="4470" sId="1">
    <nc r="J228">
      <v>42329.8</v>
    </nc>
  </rcc>
  <rcc rId="4471" sId="1">
    <oc r="I229" t="inlineStr">
      <is>
        <t>13038,2 МБ</t>
      </is>
    </oc>
    <nc r="I229"/>
  </rcc>
  <rcc rId="4472" sId="1">
    <oc r="I230" t="inlineStr">
      <is>
        <t>28269,5 МБ</t>
      </is>
    </oc>
    <nc r="I230"/>
  </rcc>
  <rcc rId="4473" sId="1">
    <oc r="I236" t="inlineStr">
      <is>
        <t>8,1 МБ</t>
      </is>
    </oc>
    <nc r="I236">
      <v>395</v>
    </nc>
  </rcc>
  <rcc rId="4474" sId="1">
    <nc r="J236">
      <v>395</v>
    </nc>
  </rcc>
  <rcc rId="4475" sId="1">
    <nc r="I242">
      <v>5352.5</v>
    </nc>
  </rcc>
  <rcc rId="4476" sId="1">
    <nc r="J242">
      <v>5352.5</v>
    </nc>
  </rcc>
  <rcc rId="4477" sId="1">
    <nc r="I245">
      <v>80.3</v>
    </nc>
  </rcc>
  <rcc rId="4478" sId="1">
    <nc r="J245">
      <v>80.3</v>
    </nc>
  </rcc>
  <rcc rId="4479" sId="1">
    <nc r="I244">
      <v>5645.9</v>
    </nc>
  </rcc>
  <rcc rId="4480" sId="1">
    <nc r="J244">
      <v>5645.9</v>
    </nc>
  </rcc>
  <rcc rId="4481" sId="1">
    <nc r="I252">
      <v>84.7</v>
    </nc>
  </rcc>
  <rcc rId="4482" sId="1">
    <nc r="J252">
      <v>84.7</v>
    </nc>
  </rcc>
  <rcc rId="4483" sId="1">
    <nc r="I257">
      <v>82</v>
    </nc>
  </rcc>
  <rcc rId="4484" sId="1">
    <nc r="K257">
      <v>82</v>
    </nc>
  </rcc>
  <rrc rId="4485" sId="1" ref="A269:XFD271" action="insertRow"/>
  <rfmt sheetId="1" sqref="A269" start="0" length="0">
    <dxf>
      <font>
        <i/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dxf>
  </rfmt>
  <rcc rId="4486" sId="1" odxf="1" dxf="1" numFmtId="30">
    <nc r="B269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69" start="0" length="0">
    <dxf>
      <font>
        <i/>
        <name val="Times New Roman"/>
        <family val="1"/>
      </font>
    </dxf>
  </rfmt>
  <rfmt sheetId="1" sqref="D269" start="0" length="0">
    <dxf>
      <font>
        <i/>
        <name val="Times New Roman"/>
        <family val="1"/>
      </font>
    </dxf>
  </rfmt>
  <rfmt sheetId="1" sqref="E269" start="0" length="0">
    <dxf>
      <font>
        <i/>
        <name val="Times New Roman"/>
        <family val="1"/>
      </font>
    </dxf>
  </rfmt>
  <rfmt sheetId="1" sqref="F269" start="0" length="0">
    <dxf>
      <font>
        <i/>
        <name val="Times New Roman"/>
        <family val="1"/>
      </font>
    </dxf>
  </rfmt>
  <rfmt sheetId="1" sqref="G269" start="0" length="0">
    <dxf>
      <font>
        <i/>
        <name val="Times New Roman"/>
        <family val="1"/>
      </font>
    </dxf>
  </rfmt>
  <rfmt sheetId="1" sqref="H269" start="0" length="0">
    <dxf>
      <font>
        <i/>
        <name val="Times New Roman"/>
        <family val="1"/>
      </font>
    </dxf>
  </rfmt>
  <rfmt sheetId="1" sqref="A270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dxf>
  </rfmt>
  <rcc rId="4487" sId="1" numFmtId="30">
    <nc r="B270">
      <v>969</v>
    </nc>
  </rcc>
  <rfmt sheetId="1" sqref="A271" start="0" length="0">
    <dxf>
      <border outline="0">
        <left style="thin">
          <color indexed="64"/>
        </left>
      </border>
    </dxf>
  </rfmt>
  <rcc rId="4488" sId="1" numFmtId="30">
    <nc r="B271">
      <v>969</v>
    </nc>
  </rcc>
  <rcc rId="4489" sId="1" odxf="1" dxf="1">
    <nc r="A269" t="inlineStr">
      <is>
        <t>Софинансирование расходных обязательств муниципальных районов (городских округов)</t>
      </is>
    </nc>
    <ndxf>
      <alignment horizontal="general"/>
    </ndxf>
  </rcc>
  <rcc rId="4490" sId="1">
    <nc r="A270" t="inlineStr">
      <is>
        <t xml:space="preserve">Фонд оплаты труда учреждений </t>
      </is>
    </nc>
  </rcc>
  <rcc rId="4491" sId="1">
    <nc r="A271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4492" sId="1">
    <nc r="C269" t="inlineStr">
      <is>
        <t>07</t>
      </is>
    </nc>
  </rcc>
  <rcc rId="4493" sId="1">
    <nc r="D269" t="inlineStr">
      <is>
        <t>09</t>
      </is>
    </nc>
  </rcc>
  <rcc rId="4494" sId="1">
    <nc r="E269" t="inlineStr">
      <is>
        <t>10501 S2160</t>
      </is>
    </nc>
  </rcc>
  <rcc rId="4495" sId="1" odxf="1" dxf="1">
    <nc r="G269">
      <f>SUM(G270:G271)</f>
    </nc>
    <ndxf>
      <fill>
        <patternFill patternType="solid">
          <bgColor rgb="FF92D050"/>
        </patternFill>
      </fill>
    </ndxf>
  </rcc>
  <rcc rId="4496" sId="1" odxf="1" dxf="1">
    <nc r="H269">
      <f>SUM(H270:H271)</f>
    </nc>
    <ndxf>
      <fill>
        <patternFill patternType="solid">
          <bgColor rgb="FF92D050"/>
        </patternFill>
      </fill>
    </ndxf>
  </rcc>
  <rcc rId="4497" sId="1">
    <nc r="C270" t="inlineStr">
      <is>
        <t>07</t>
      </is>
    </nc>
  </rcc>
  <rcc rId="4498" sId="1">
    <nc r="D270" t="inlineStr">
      <is>
        <t>09</t>
      </is>
    </nc>
  </rcc>
  <rcc rId="4499" sId="1">
    <nc r="E270" t="inlineStr">
      <is>
        <t>10501  S2160</t>
      </is>
    </nc>
  </rcc>
  <rcc rId="4500" sId="1">
    <nc r="F270" t="inlineStr">
      <is>
        <t>111</t>
      </is>
    </nc>
  </rcc>
  <rcc rId="4501" sId="1" numFmtId="4">
    <nc r="G270">
      <f>23850+737.6</f>
    </nc>
  </rcc>
  <rcc rId="4502" sId="1" numFmtId="4">
    <nc r="H270">
      <f>23850+737.6</f>
    </nc>
  </rcc>
  <rcc rId="4503" sId="1">
    <nc r="C271" t="inlineStr">
      <is>
        <t>07</t>
      </is>
    </nc>
  </rcc>
  <rcc rId="4504" sId="1">
    <nc r="D271" t="inlineStr">
      <is>
        <t>09</t>
      </is>
    </nc>
  </rcc>
  <rcc rId="4505" sId="1">
    <nc r="E271" t="inlineStr">
      <is>
        <t>10501 S2160</t>
      </is>
    </nc>
  </rcc>
  <rcc rId="4506" sId="1">
    <nc r="F271" t="inlineStr">
      <is>
        <t>119</t>
      </is>
    </nc>
  </rcc>
  <rcc rId="4507" sId="1" numFmtId="4">
    <nc r="G271">
      <f>7192.9+222.5</f>
    </nc>
  </rcc>
  <rcc rId="4508" sId="1" numFmtId="4">
    <nc r="H271">
      <f>7192.9+222.5</f>
    </nc>
  </rcc>
  <rcc rId="4509" sId="1">
    <nc r="I269">
      <v>31042.9</v>
    </nc>
  </rcc>
  <rcc rId="4510" sId="1">
    <nc r="J269">
      <v>31042.9</v>
    </nc>
  </rcc>
</revisions>
</file>

<file path=xl/revisions/revisionLog2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11" sId="1">
    <nc r="I282">
      <v>2000</v>
    </nc>
  </rcc>
  <rcc rId="4512" sId="1">
    <nc r="J282">
      <v>2000</v>
    </nc>
  </rcc>
  <rcc rId="4513" sId="1">
    <nc r="I301">
      <v>126.5</v>
    </nc>
  </rcc>
  <rcc rId="4514" sId="1">
    <nc r="J301">
      <v>131.6</v>
    </nc>
  </rcc>
  <rcc rId="4515" sId="1" odxf="1" dxf="1">
    <oc r="G316">
      <f>10869+543.5</f>
    </oc>
    <nc r="G316">
      <f>9321+190.2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516" sId="1" odxf="1" dxf="1" numFmtId="4">
    <oc r="H316">
      <v>0</v>
    </oc>
    <nc r="H316">
      <f>9321+190.2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517" sId="1">
    <oc r="I316" t="inlineStr">
      <is>
        <t>543,5 МБ</t>
      </is>
    </oc>
    <nc r="I316">
      <v>9321</v>
    </nc>
  </rcc>
  <rcc rId="4518" sId="1">
    <nc r="J316">
      <v>9321</v>
    </nc>
  </rcc>
</revisions>
</file>

<file path=xl/revisions/revisionLog2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19" sId="1">
    <nc r="I325">
      <v>100000</v>
    </nc>
  </rcc>
  <rcc rId="4520" sId="1">
    <nc r="J325">
      <v>100000</v>
    </nc>
  </rcc>
  <rcc rId="4521" sId="1" numFmtId="4">
    <oc r="G331">
      <f>120+30</f>
    </oc>
    <nc r="G331">
      <v>0</v>
    </nc>
  </rcc>
  <rcc rId="4522" sId="1" odxf="1" dxf="1">
    <oc r="H331">
      <f>120+30</f>
    </oc>
    <nc r="H331">
      <f>120+30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4523" sId="1">
    <oc r="I331" t="inlineStr">
      <is>
        <t>30 МБ</t>
      </is>
    </oc>
    <nc r="I331">
      <v>0</v>
    </nc>
  </rcc>
  <rcc rId="4524" sId="1">
    <nc r="J331">
      <v>120</v>
    </nc>
  </rcc>
  <rrc rId="4525" sId="1" ref="A332:XFD333" action="insertRow"/>
  <rfmt sheetId="1" sqref="A332" start="0" length="0">
    <dxf>
      <font>
        <i/>
        <color indexed="8"/>
        <name val="Times New Roman"/>
        <family val="1"/>
      </font>
    </dxf>
  </rfmt>
  <rcc rId="4526" sId="1" odxf="1" dxf="1">
    <nc r="B332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332" start="0" length="0">
    <dxf>
      <font>
        <i/>
        <name val="Times New Roman"/>
        <family val="1"/>
      </font>
    </dxf>
  </rfmt>
  <rfmt sheetId="1" sqref="D332" start="0" length="0">
    <dxf>
      <font>
        <i/>
        <name val="Times New Roman"/>
        <family val="1"/>
      </font>
    </dxf>
  </rfmt>
  <rfmt sheetId="1" sqref="E332" start="0" length="0">
    <dxf>
      <font>
        <i/>
        <name val="Times New Roman"/>
        <family val="1"/>
      </font>
    </dxf>
  </rfmt>
  <rfmt sheetId="1" sqref="F332" start="0" length="0">
    <dxf>
      <font>
        <i/>
        <name val="Times New Roman"/>
        <family val="1"/>
      </font>
    </dxf>
  </rfmt>
  <rfmt sheetId="1" sqref="G332" start="0" length="0">
    <dxf>
      <font>
        <i/>
        <name val="Times New Roman"/>
        <family val="1"/>
      </font>
    </dxf>
  </rfmt>
  <rfmt sheetId="1" sqref="H332" start="0" length="0">
    <dxf>
      <font>
        <i/>
        <name val="Times New Roman"/>
        <family val="1"/>
      </font>
      <fill>
        <patternFill>
          <bgColor theme="0"/>
        </patternFill>
      </fill>
    </dxf>
  </rfmt>
  <rcc rId="4527" sId="1">
    <nc r="B333" t="inlineStr">
      <is>
        <t>971</t>
      </is>
    </nc>
  </rcc>
  <rcc rId="4528" sId="1">
    <nc r="A332" t="inlineStr">
      <is>
        <t>Субсидии на проведение комплексных кадастровых работ</t>
      </is>
    </nc>
  </rcc>
  <rcc rId="4529" sId="1">
    <nc r="A333" t="inlineStr">
      <is>
        <t>Прочие закупки товаров, работ и услуг для государственных (муниципальных) нужд</t>
      </is>
    </nc>
  </rcc>
  <rcc rId="4530" sId="1">
    <nc r="C332" t="inlineStr">
      <is>
        <t>04</t>
      </is>
    </nc>
  </rcc>
  <rcc rId="4531" sId="1">
    <nc r="D332" t="inlineStr">
      <is>
        <t>12</t>
      </is>
    </nc>
  </rcc>
  <rcc rId="4532" sId="1" odxf="1" dxf="1">
    <nc r="E332" t="inlineStr">
      <is>
        <t>04103 S2П90</t>
      </is>
    </nc>
    <ndxf>
      <fill>
        <patternFill patternType="solid">
          <bgColor rgb="FFFF0000"/>
        </patternFill>
      </fill>
    </ndxf>
  </rcc>
  <rcc rId="4533" sId="1" odxf="1" dxf="1">
    <nc r="G332">
      <f>G333</f>
    </nc>
    <ndxf>
      <fill>
        <patternFill patternType="none">
          <bgColor indexed="65"/>
        </patternFill>
      </fill>
    </ndxf>
  </rcc>
  <rcc rId="4534" sId="1" odxf="1" dxf="1">
    <nc r="H332">
      <f>H333</f>
    </nc>
    <ndxf>
      <fill>
        <patternFill patternType="none">
          <bgColor indexed="65"/>
        </patternFill>
      </fill>
    </ndxf>
  </rcc>
  <rcc rId="4535" sId="1">
    <nc r="C333" t="inlineStr">
      <is>
        <t>04</t>
      </is>
    </nc>
  </rcc>
  <rcc rId="4536" sId="1">
    <nc r="D333" t="inlineStr">
      <is>
        <t>12</t>
      </is>
    </nc>
  </rcc>
  <rcc rId="4537" sId="1">
    <nc r="E333" t="inlineStr">
      <is>
        <t>04103 S2П90</t>
      </is>
    </nc>
  </rcc>
  <rcc rId="4538" sId="1" odxf="1" dxf="1">
    <nc r="F333" t="inlineStr">
      <is>
        <t>244</t>
      </is>
    </nc>
    <ndxf>
      <fill>
        <patternFill patternType="solid">
          <bgColor theme="0"/>
        </patternFill>
      </fill>
    </ndxf>
  </rcc>
  <rcc rId="4539" sId="1" odxf="1" dxf="1" numFmtId="4">
    <nc r="G333">
      <f>1337.7+100.7</f>
    </nc>
    <ndxf>
      <fill>
        <patternFill>
          <bgColor rgb="FFFF0000"/>
        </patternFill>
      </fill>
    </ndxf>
  </rcc>
  <rcc rId="4540" sId="1" odxf="1" dxf="1">
    <nc r="H333">
      <f>470.3+30</f>
    </nc>
    <ndxf>
      <fill>
        <patternFill>
          <bgColor rgb="FFFF0000"/>
        </patternFill>
      </fill>
    </ndxf>
  </rcc>
  <rcc rId="4541" sId="1">
    <oc r="G329">
      <f>G330</f>
    </oc>
    <nc r="G329">
      <f>G330+G332</f>
    </nc>
  </rcc>
  <rcc rId="4542" sId="1">
    <oc r="H329">
      <f>H330</f>
    </oc>
    <nc r="H329">
      <f>H330+H332</f>
    </nc>
  </rcc>
  <rcc rId="4543" sId="1">
    <nc r="I333">
      <v>1438.4</v>
    </nc>
  </rcc>
  <rcc rId="4544" sId="1">
    <nc r="J333">
      <v>500.3</v>
    </nc>
  </rcc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75" sId="1">
    <oc r="G209">
      <f>43055.38+4690.6-2842-680</f>
    </oc>
    <nc r="G209">
      <f>43055.38+4690.6-2842-680-2438.8-700.32</f>
    </nc>
  </rcc>
</revisions>
</file>

<file path=xl/revisions/revisionLog2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45" sId="1">
    <nc r="I343">
      <v>13346.3</v>
    </nc>
  </rcc>
  <rcc rId="4546" sId="1">
    <nc r="J343">
      <v>13346.3</v>
    </nc>
  </rcc>
  <rcc rId="4547" sId="1">
    <nc r="I352">
      <v>8270.1</v>
    </nc>
  </rcc>
  <rcc rId="4548" sId="1">
    <nc r="J352">
      <v>8270.1</v>
    </nc>
  </rcc>
  <rcc rId="4549" sId="1">
    <nc r="I358">
      <v>12942.4</v>
    </nc>
  </rcc>
  <rcc rId="4550" sId="1">
    <nc r="J358">
      <v>12942.4</v>
    </nc>
  </rcc>
  <rcc rId="4551" sId="1">
    <nc r="I365">
      <v>7707.5</v>
    </nc>
  </rcc>
  <rcc rId="4552" sId="1">
    <nc r="J365">
      <v>7707.5</v>
    </nc>
  </rcc>
  <rcc rId="4553" sId="1">
    <nc r="I384">
      <v>369.1</v>
    </nc>
  </rcc>
  <rcc rId="4554" sId="1">
    <nc r="J384">
      <v>369.1</v>
    </nc>
  </rcc>
  <rcc rId="4555" sId="1">
    <oc r="G394">
      <v>100</v>
    </oc>
    <nc r="G394">
      <f>100+2.04082</f>
    </nc>
  </rcc>
  <rcc rId="4556" sId="1" numFmtId="4">
    <oc r="H394">
      <v>100</v>
    </oc>
    <nc r="H394">
      <f>100+2.04082</f>
    </nc>
  </rcc>
  <rcc rId="4557" sId="1">
    <nc r="I394">
      <v>100</v>
    </nc>
  </rcc>
  <rcc rId="4558" sId="1">
    <nc r="J394">
      <v>100</v>
    </nc>
  </rcc>
  <rcc rId="4559" sId="1">
    <nc r="I402">
      <v>233.1</v>
    </nc>
  </rcc>
  <rcc rId="4560" sId="1">
    <nc r="J402">
      <v>233.1</v>
    </nc>
  </rcc>
  <rcc rId="4561" sId="1">
    <nc r="I423">
      <v>13287.4</v>
    </nc>
  </rcc>
  <rcc rId="4562" sId="1">
    <nc r="J423">
      <v>13287.4</v>
    </nc>
  </rcc>
  <rcc rId="4563" sId="1">
    <nc r="I443">
      <v>311</v>
    </nc>
  </rcc>
  <rcc rId="4564" sId="1">
    <nc r="J443">
      <v>0</v>
    </nc>
  </rcc>
  <rcc rId="4565" sId="1">
    <nc r="I445">
      <v>1.7</v>
    </nc>
  </rcc>
  <rcc rId="4566" sId="1">
    <nc r="J445">
      <v>0</v>
    </nc>
  </rcc>
  <rcc rId="4567" sId="1">
    <nc r="I448">
      <v>149.6</v>
    </nc>
  </rcc>
  <rcc rId="4568" sId="1">
    <nc r="J448">
      <v>149.6</v>
    </nc>
  </rcc>
  <rcc rId="4569" sId="1">
    <nc r="I450">
      <v>22.4</v>
    </nc>
  </rcc>
  <rcc rId="4570" sId="1">
    <nc r="J450">
      <v>22.4</v>
    </nc>
  </rcc>
  <rcc rId="4571" sId="1">
    <oc r="G465">
      <f>1103337.9+227787.8</f>
    </oc>
    <nc r="G465">
      <f>1280045.6+227787.8</f>
    </nc>
  </rcc>
  <rcc rId="4572" sId="1">
    <oc r="H465">
      <f>913320.1+230369.9</f>
    </oc>
    <nc r="H465">
      <f>1127912.8+230369.9</f>
    </nc>
  </rcc>
  <rcc rId="4573" sId="1">
    <oc r="G256">
      <f>G259+G262+G257</f>
    </oc>
    <nc r="G256">
      <f>G259+G262+G257+G269</f>
    </nc>
  </rcc>
  <rcc rId="4574" sId="1">
    <oc r="H256">
      <f>H259+H262+H257</f>
    </oc>
    <nc r="H256">
      <f>H259+H262+H257+H269</f>
    </nc>
  </rcc>
</revisions>
</file>

<file path=xl/revisions/revisionLog2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75" sId="1" odxf="1" dxf="1">
    <oc r="G333">
      <f>1337.7+100.7</f>
    </oc>
    <nc r="G333">
      <f>1337.7+100.7+5.0343</f>
    </nc>
    <odxf>
      <fill>
        <patternFill>
          <bgColor rgb="FFFF0000"/>
        </patternFill>
      </fill>
    </odxf>
    <ndxf>
      <fill>
        <patternFill>
          <bgColor rgb="FF92D050"/>
        </patternFill>
      </fill>
    </ndxf>
  </rcc>
  <rcc rId="4576" sId="1" odxf="1" dxf="1">
    <oc r="H333">
      <f>470.3+30</f>
    </oc>
    <nc r="H333">
      <f>470.3+30+1.50099</f>
    </nc>
    <odxf>
      <fill>
        <patternFill>
          <bgColor rgb="FFFF0000"/>
        </patternFill>
      </fill>
    </odxf>
    <ndxf>
      <fill>
        <patternFill>
          <bgColor rgb="FF92D050"/>
        </patternFill>
      </fill>
    </ndxf>
  </rcc>
  <rcc rId="4577" sId="1" odxf="1" dxf="1">
    <oc r="E332" t="inlineStr">
      <is>
        <t>04103 S2П90</t>
      </is>
    </oc>
    <nc r="E332" t="inlineStr">
      <is>
        <t>04103 L5110</t>
      </is>
    </nc>
    <odxf>
      <fill>
        <patternFill>
          <bgColor rgb="FFFF0000"/>
        </patternFill>
      </fill>
    </odxf>
    <ndxf>
      <fill>
        <patternFill>
          <bgColor theme="0"/>
        </patternFill>
      </fill>
    </ndxf>
  </rcc>
  <rcc rId="4578" sId="1">
    <oc r="E333" t="inlineStr">
      <is>
        <t>04103 S2П90</t>
      </is>
    </oc>
    <nc r="E333" t="inlineStr">
      <is>
        <t>04103 L5110</t>
      </is>
    </nc>
  </rcc>
</revisions>
</file>

<file path=xl/revisions/revisionLog2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79" sId="1">
    <oc r="G190">
      <f>80336.9-18626.92-4882.54082-44.8</f>
    </oc>
    <nc r="G190">
      <f>80336.9-18626.92-4882.54082-44.8-5.0343</f>
    </nc>
  </rcc>
  <rcc rId="4580" sId="1">
    <oc r="H190">
      <f>80336.9-24369.815-6595.26082-44.8</f>
    </oc>
    <nc r="H190">
      <f>80336.9-24369.815-6595.26082-44.8-1.50099</f>
    </nc>
  </rcc>
</revisions>
</file>

<file path=xl/revisions/revisionLog2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31">
    <dxf>
      <fill>
        <patternFill>
          <bgColor rgb="FF92D050"/>
        </patternFill>
      </fill>
    </dxf>
  </rfmt>
</revisions>
</file>

<file path=xl/revisions/revisionLog2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581" sId="1" ref="A83:XFD84" action="insertRow"/>
  <rcc rId="4582" sId="1">
    <nc r="A83" t="inlineStr">
      <is>
        <t>Закупка товаров, работ и услуг в сфере информационно-коммуникационных технологий</t>
      </is>
    </nc>
  </rcc>
  <rcc rId="4583" sId="1" numFmtId="30">
    <nc r="B83">
      <v>968</v>
    </nc>
  </rcc>
  <rcc rId="4584" sId="1">
    <nc r="C83" t="inlineStr">
      <is>
        <t>01</t>
      </is>
    </nc>
  </rcc>
  <rcc rId="4585" sId="1">
    <nc r="D83" t="inlineStr">
      <is>
        <t>13</t>
      </is>
    </nc>
  </rcc>
  <rcc rId="4586" sId="1">
    <nc r="F83" t="inlineStr">
      <is>
        <t>242</t>
      </is>
    </nc>
  </rcc>
  <rcc rId="4587" sId="1">
    <nc r="A84" t="inlineStr">
      <is>
        <t>Прочие закупки товаров, работ и услуг для государственных (муниципальных) нужд</t>
      </is>
    </nc>
  </rcc>
  <rcc rId="4588" sId="1" numFmtId="30">
    <nc r="B84">
      <v>968</v>
    </nc>
  </rcc>
  <rcc rId="4589" sId="1">
    <nc r="C84" t="inlineStr">
      <is>
        <t>01</t>
      </is>
    </nc>
  </rcc>
  <rcc rId="4590" sId="1">
    <nc r="D84" t="inlineStr">
      <is>
        <t>13</t>
      </is>
    </nc>
  </rcc>
  <rcc rId="4591" sId="1">
    <nc r="F84" t="inlineStr">
      <is>
        <t>244</t>
      </is>
    </nc>
  </rcc>
  <rcc rId="4592" sId="1">
    <nc r="E83" t="inlineStr">
      <is>
        <t>99900 73100</t>
      </is>
    </nc>
  </rcc>
  <rcc rId="4593" sId="1">
    <nc r="E84" t="inlineStr">
      <is>
        <t>99900 73100</t>
      </is>
    </nc>
  </rcc>
  <rcc rId="4594" sId="1" numFmtId="4">
    <oc r="G81">
      <v>230.8</v>
    </oc>
    <nc r="G81">
      <v>193.22880000000001</v>
    </nc>
  </rcc>
  <rcc rId="4595" sId="1" numFmtId="4">
    <oc r="H81">
      <v>230.8</v>
    </oc>
    <nc r="H81">
      <v>193.22880000000001</v>
    </nc>
  </rcc>
  <rcc rId="4596" sId="1" numFmtId="4">
    <oc r="G82">
      <v>69.7</v>
    </oc>
    <nc r="G82">
      <v>58.371200000000002</v>
    </nc>
  </rcc>
  <rcc rId="4597" sId="1" numFmtId="4">
    <oc r="H82">
      <v>69.7</v>
    </oc>
    <nc r="H82">
      <v>58.371200000000002</v>
    </nc>
  </rcc>
  <rcc rId="4598" sId="1" numFmtId="4">
    <nc r="G83">
      <v>15</v>
    </nc>
  </rcc>
  <rcc rId="4599" sId="1" numFmtId="4">
    <nc r="H83">
      <v>15</v>
    </nc>
  </rcc>
  <rcc rId="4600" sId="1" numFmtId="4">
    <nc r="G84">
      <v>33.9</v>
    </nc>
  </rcc>
  <rcc rId="4601" sId="1" numFmtId="4">
    <nc r="H84">
      <v>33.9</v>
    </nc>
  </rcc>
  <rcc rId="4602" sId="1">
    <oc r="G80">
      <f>SUM(G81:G82)</f>
    </oc>
    <nc r="G80">
      <f>SUM(G81:G84)</f>
    </nc>
  </rcc>
  <rcc rId="4603" sId="1">
    <oc r="H80">
      <f>SUM(H81:H82)</f>
    </oc>
    <nc r="H80">
      <f>SUM(H81:H84)</f>
    </nc>
  </rcc>
</revisions>
</file>

<file path=xl/revisions/revisionLog2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61:H161">
    <dxf>
      <fill>
        <patternFill>
          <bgColor rgb="FF92D050"/>
        </patternFill>
      </fill>
    </dxf>
  </rfmt>
</revisions>
</file>

<file path=xl/revisions/revisionLog2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04" sId="1">
    <oc r="A63" t="inlineStr">
      <is>
        <t>Муниципальная программа «Развитие малого и среднего предпринимательства в Селенгинском районе на 2020-2025 годы</t>
      </is>
    </oc>
    <nc r="A63" t="inlineStr">
      <is>
        <t>Муниципальная программа «Развитие малого и среднего предпринимательства в Селенгинском районе на 2023-2025 годы</t>
      </is>
    </nc>
  </rcc>
  <rcc rId="4605" sId="1">
    <oc r="A75" t="inlineStr">
      <is>
        <t>Муниципальная программа "Охрана окружающей среды в муниципальном образовании "Селенгинский район" на 2023-2025гг."</t>
      </is>
    </oc>
    <nc r="A75" t="inlineStr">
      <is>
        <t>Муниципальная программа "Охрана окружающей среды в муниципальном образовании "Селенгинский район" на 2023-2027годы"</t>
      </is>
    </nc>
  </rcc>
  <rcc rId="4606" sId="1">
    <oc r="A12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oc>
    <nc r="A12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2023-2027 годы</t>
      </is>
    </nc>
  </rcc>
  <rcc rId="4607" sId="1">
    <oc r="A127" t="inlineStr">
      <is>
        <t>Муниципальная программа "Повышение безопасности дорожного движения в Селенгинском районе» в Селенгинском районе на 2023 – 2025 годы»</t>
      </is>
    </oc>
    <nc r="A127" t="inlineStr">
      <is>
        <t>Муниципальная программа "Повышение безопасности дорожного движения в Селенгинском районе» в Селенгинском районе на 2023 – 2027 годы»</t>
      </is>
    </nc>
  </rcc>
  <rcc rId="4608" sId="1">
    <oc r="A131" t="inlineStr">
      <is>
        <t>Муниципальная программа "Профилактика преступлений и иных правонарушений в Селенгинском районе на 2023-2025 годы"</t>
      </is>
    </oc>
    <nc r="A131" t="inlineStr">
      <is>
        <t>Муниципальная программа "Профилактика преступлений и иных правонарушений в Селенгинском районе на 2023-2027 годы"</t>
      </is>
    </nc>
  </rcc>
  <rcc rId="4609" sId="1">
    <oc r="A144" t="inlineStr">
      <is>
        <t>Муниципальная программа "Охрана окружающей среды в муниципальном образовании "Селенгинский район" на 2023-2025гг."</t>
      </is>
    </oc>
    <nc r="A144" t="inlineStr">
      <is>
        <t>Муниципальная программа "Охрана окружающей среды в муниципальном образовании "Селенгинский район" на 2023-2027 годы"</t>
      </is>
    </nc>
  </rcc>
  <rcc rId="4610" sId="1">
    <oc r="A307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oc>
    <nc r="A307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2023-2027 годы</t>
      </is>
    </nc>
  </rcc>
  <rcc rId="4611" sId="1">
    <oc r="A32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oc>
    <nc r="A32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2023-2027 годы</t>
      </is>
    </nc>
  </rcc>
  <rcc rId="4612" sId="1">
    <oc r="A329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oc>
    <nc r="A329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2023-2027 годы</t>
      </is>
    </nc>
  </rcc>
  <rcc rId="4613" sId="1">
    <oc r="A339" t="inlineStr">
      <is>
        <t>Муниципальная Программа «Развитие культуры в Селенгинском районе на 2020 – 2025 годы»</t>
      </is>
    </oc>
    <nc r="A339" t="inlineStr">
      <is>
        <t>Муниципальная Программа «Развитие культуры в Селенгинском районе на 2023 – 2027 годы»</t>
      </is>
    </nc>
  </rcc>
  <rcc rId="4614" sId="1">
    <oc r="A348" t="inlineStr">
      <is>
        <t>Муниципальная Программа «Развитие культуры в Селенгинском районе на 2020 – 2025 годы»</t>
      </is>
    </oc>
    <nc r="A348" t="inlineStr">
      <is>
        <t>Муниципальная Программа «Развитие культуры в Селенгинском районе на 2023 – 2027 годы»</t>
      </is>
    </nc>
  </rcc>
  <rcc rId="4615" sId="1">
    <oc r="A369" t="inlineStr">
      <is>
        <t>Муниципальная Программа «Развитие культуры в Селенгинском районе на 2020 – 2025 годы»</t>
      </is>
    </oc>
    <nc r="A369" t="inlineStr">
      <is>
        <t>Муниципальная Программа «Развитие культуры в Селенгинском районе на 2023 – 2027 годы»</t>
      </is>
    </nc>
  </rcc>
  <rcc rId="4616" sId="1">
    <oc r="A379" t="inlineStr">
      <is>
        <t>Муниципальная программа «Старшее поколение на 2020-2025 годы</t>
      </is>
    </oc>
    <nc r="A379" t="inlineStr">
      <is>
        <t>Муниципальная программа «Старшее поколение на 2023-2027 годы</t>
      </is>
    </nc>
  </rcc>
  <rcc rId="4617" sId="1">
    <oc r="A392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392" t="inlineStr">
      <is>
        <t>Муниципальная Программа «Развитие физической культуры, спорта и молодежной политики в Селенгинском районе на  2023 – 2027 годы»</t>
      </is>
    </nc>
  </rcc>
  <rcc rId="4618" sId="1">
    <oc r="A408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oc>
    <nc r="A408" t="inlineStr">
      <is>
        <t>Муниципальная Программа «Развитие физической культуры, спорта и молодежной политики в Селенгинском районе на  2023 – 2027 годы»</t>
      </is>
    </nc>
  </rcc>
  <rcc rId="4619" sId="1">
    <oc r="A419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oc>
    <nc r="A419" t="inlineStr">
      <is>
        <t>Муниципальная Программа «Развитие физической культуры, спорта и молодежной политики в Селенгинском районе на  2023 – 2027 годы»</t>
      </is>
    </nc>
  </rcc>
  <rcc rId="4620" sId="1">
    <oc r="A427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oc>
    <nc r="A427" t="inlineStr">
      <is>
        <t>Муниципальная Программа «Развитие физической культуры, спорта и молодежной политики в Селенгинском районе на  2023 – 2027 годы»</t>
      </is>
    </nc>
  </rcc>
  <rcc rId="4621" sId="1">
    <oc r="A460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    </is>
    </oc>
    <nc r="A460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2023-2027 годы»</t>
      </is>
    </nc>
  </rcc>
</revisions>
</file>

<file path=xl/revisions/revisionLog2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22" sId="1">
    <oc r="H7" t="inlineStr">
      <is>
        <t>от "___" декабря 2023 №___</t>
      </is>
    </oc>
    <nc r="H7" t="inlineStr">
      <is>
        <t>от "27" декабря  2023  № 310</t>
      </is>
    </nc>
  </rcc>
</revisions>
</file>

<file path=xl/revisions/revisionLog2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23" sId="1" numFmtId="4">
    <oc r="G102">
      <v>65</v>
    </oc>
    <nc r="G102">
      <f>69.44232-11.92</f>
    </nc>
  </rcc>
  <rcc rId="4624" sId="1" numFmtId="4">
    <oc r="H102">
      <v>65</v>
    </oc>
    <nc r="H102">
      <f>155-23.835</f>
    </nc>
  </rcc>
  <rcc rId="4625" sId="1" numFmtId="4">
    <oc r="G104">
      <v>90</v>
    </oc>
    <nc r="G104"/>
  </rcc>
  <rcc rId="4626" sId="1" numFmtId="4">
    <oc r="H104">
      <v>90</v>
    </oc>
    <nc r="H104"/>
  </rcc>
  <rrc rId="4627" sId="1" ref="A104:XFD104" action="deleteRow">
    <rfmt sheetId="1" xfDxf="1" sqref="A104:XFD104" start="0" length="0">
      <dxf>
        <font>
          <name val="Times New Roman CYR"/>
          <family val="1"/>
        </font>
        <alignment wrapText="1"/>
      </dxf>
    </rfmt>
    <rcc rId="0" sId="1" dxf="1">
      <nc r="A104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04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4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4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4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0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0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628" sId="1" ref="A124:XFD124" action="insertRow"/>
  <rfmt sheetId="1" sqref="A124" start="0" length="0">
    <dxf>
      <font>
        <i val="0"/>
        <color indexed="8"/>
        <name val="Times New Roman"/>
        <family val="1"/>
      </font>
      <fill>
        <patternFill patternType="none">
          <bgColor indexed="65"/>
        </patternFill>
      </fill>
    </dxf>
  </rfmt>
  <rcc rId="4629" sId="1" odxf="1" dxf="1">
    <nc r="B124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4630" sId="1" odxf="1" dxf="1">
    <nc r="C124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4631" sId="1" odxf="1" dxf="1">
    <nc r="D124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4632" sId="1" odxf="1" dxf="1">
    <nc r="E124" t="inlineStr">
      <is>
        <t>04304 S21Д0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124" start="0" length="0">
    <dxf>
      <font>
        <i val="0"/>
        <name val="Times New Roman"/>
        <family val="1"/>
      </font>
      <fill>
        <patternFill patternType="none">
          <bgColor indexed="65"/>
        </patternFill>
      </fill>
    </dxf>
  </rfmt>
  <rfmt sheetId="1" sqref="G124" start="0" length="0">
    <dxf>
      <font>
        <i val="0"/>
        <name val="Times New Roman"/>
        <family val="1"/>
      </font>
    </dxf>
  </rfmt>
  <rfmt sheetId="1" sqref="H124" start="0" length="0">
    <dxf>
      <font>
        <i val="0"/>
        <name val="Times New Roman"/>
        <family val="1"/>
      </font>
    </dxf>
  </rfmt>
  <rcc rId="4633" sId="1">
    <nc r="F124" t="inlineStr">
      <is>
        <t>465</t>
      </is>
    </nc>
  </rcc>
  <rcc rId="4634" sId="1">
    <nc r="A124" t="inlineStr">
      <is>
    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    </is>
    </nc>
  </rcc>
  <rcc rId="4635" sId="1" numFmtId="4">
    <nc r="G124">
      <v>112261.7</v>
    </nc>
  </rcc>
  <rcc rId="4636" sId="1">
    <oc r="G123">
      <f>SUM(G125:G125)</f>
    </oc>
    <nc r="G123">
      <f>SUM(G124:G125)</f>
    </nc>
  </rcc>
  <rcc rId="4637" sId="1">
    <oc r="H123">
      <f>SUM(H125:H125)</f>
    </oc>
    <nc r="H123">
      <f>SUM(H124:H125)</f>
    </nc>
  </rcc>
  <rcc rId="4638" sId="1" numFmtId="4">
    <nc r="H124">
      <v>0</v>
    </nc>
  </rcc>
  <rcc rId="4639" sId="1" numFmtId="4">
    <oc r="G335">
      <f>1337.7+100.7+5.0343</f>
    </oc>
    <nc r="G335">
      <v>1443.40527</v>
    </nc>
  </rcc>
  <rcc rId="4640" sId="1" numFmtId="4">
    <oc r="H335">
      <f>470.3+30+1.50099</f>
    </oc>
    <nc r="H335">
      <v>501.83078</v>
    </nc>
  </rcc>
  <rfmt sheetId="1" sqref="G333:H335">
    <dxf>
      <fill>
        <patternFill>
          <bgColor theme="0"/>
        </patternFill>
      </fill>
    </dxf>
  </rfmt>
  <rfmt sheetId="1" sqref="G318:H318">
    <dxf>
      <fill>
        <patternFill>
          <bgColor theme="0"/>
        </patternFill>
      </fill>
    </dxf>
  </rfmt>
  <rcc rId="4641" sId="1" numFmtId="4">
    <oc r="G142">
      <f>511.5+511.5</f>
    </oc>
    <nc r="G142">
      <v>1023.01392</v>
    </nc>
  </rcc>
  <rcc rId="4642" sId="1" numFmtId="4">
    <oc r="H142">
      <f>532+532</f>
    </oc>
    <nc r="H142">
      <v>1064.0223100000001</v>
    </nc>
  </rcc>
  <rfmt sheetId="1" sqref="G142:H142">
    <dxf>
      <fill>
        <patternFill>
          <bgColor theme="0"/>
        </patternFill>
      </fill>
    </dxf>
  </rfmt>
  <rcc rId="4643" sId="1" numFmtId="4">
    <oc r="G210">
      <f>116435+16154.2</f>
    </oc>
    <nc r="G210">
      <v>131237.9</v>
    </nc>
  </rcc>
  <rcc rId="4644" sId="1" numFmtId="4">
    <oc r="H210">
      <f>116435+16154.2</f>
    </oc>
    <nc r="H210">
      <v>131237.9</v>
    </nc>
  </rcc>
  <rcc rId="4645" sId="1" numFmtId="4">
    <oc r="G244">
      <v>5352.5</v>
    </oc>
    <nc r="G244">
      <v>4940.8771399999996</v>
    </nc>
  </rcc>
  <rcc rId="4646" sId="1" numFmtId="4">
    <oc r="H244">
      <v>5352.5</v>
    </oc>
    <nc r="H244">
      <v>4940.8771399999996</v>
    </nc>
  </rcc>
  <rcc rId="4647" sId="1" numFmtId="4">
    <oc r="G246">
      <v>5645.9</v>
    </oc>
    <nc r="G246">
      <v>5645.8528500000002</v>
    </nc>
  </rcc>
  <rcc rId="4648" sId="1" numFmtId="4">
    <oc r="H246">
      <v>5645.9</v>
    </oc>
    <nc r="H246">
      <v>5645.8528500000002</v>
    </nc>
  </rcc>
  <rcc rId="4649" sId="1" numFmtId="4">
    <oc r="G248">
      <v>61.7</v>
    </oc>
    <nc r="G248">
      <v>56.938000000000002</v>
    </nc>
  </rcc>
  <rcc rId="4650" sId="1" numFmtId="4">
    <oc r="G249">
      <v>18.600000000000001</v>
    </oc>
    <nc r="G249">
      <v>17.161999999999999</v>
    </nc>
  </rcc>
  <rcc rId="4651" sId="1" numFmtId="4">
    <oc r="H248">
      <v>61.7</v>
    </oc>
    <nc r="H248">
      <v>56.938000000000002</v>
    </nc>
  </rcc>
  <rcc rId="4652" sId="1" numFmtId="4">
    <oc r="H249">
      <v>18.600000000000001</v>
    </oc>
    <nc r="H249">
      <v>17.161999999999999</v>
    </nc>
  </rcc>
  <rcc rId="4653" sId="1" numFmtId="4">
    <oc r="G255">
      <v>65.099999999999994</v>
    </oc>
    <nc r="G255">
      <v>65.045000000000002</v>
    </nc>
  </rcc>
  <rcc rId="4654" sId="1" numFmtId="4">
    <oc r="G256">
      <v>19.600000000000001</v>
    </oc>
    <nc r="G256">
      <v>19.642790000000002</v>
    </nc>
  </rcc>
  <rcc rId="4655" sId="1" numFmtId="4">
    <oc r="H255">
      <v>65.099999999999994</v>
    </oc>
    <nc r="H255">
      <v>65.045000000000002</v>
    </nc>
  </rcc>
  <rcc rId="4656" sId="1" numFmtId="4">
    <oc r="H256">
      <v>19.600000000000001</v>
    </oc>
    <nc r="H256">
      <v>19.642790000000002</v>
    </nc>
  </rcc>
  <rcc rId="4657" sId="1" numFmtId="4">
    <oc r="G164">
      <v>37920.199999999997</v>
    </oc>
    <nc r="G164">
      <v>38303.232320000003</v>
    </nc>
  </rcc>
  <rfmt sheetId="1" sqref="G161:H163">
    <dxf>
      <fill>
        <patternFill>
          <bgColor theme="0"/>
        </patternFill>
      </fill>
    </dxf>
  </rfmt>
  <rfmt sheetId="1" sqref="G172:H172">
    <dxf>
      <fill>
        <patternFill>
          <bgColor theme="0"/>
        </patternFill>
      </fill>
    </dxf>
  </rfmt>
  <rrc rId="4658" sId="1" ref="A175:XFD175" action="deleteRow">
    <rfmt sheetId="1" xfDxf="1" sqref="A175:XFD175" start="0" length="0">
      <dxf>
        <font>
          <name val="Times New Roman CYR"/>
          <family val="1"/>
        </font>
        <alignment wrapText="1"/>
      </dxf>
    </rfmt>
    <rcc rId="0" sId="1" dxf="1">
      <nc r="A175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75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5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5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5" t="inlineStr">
        <is>
          <t>99900 73150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5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7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7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659" sId="1" ref="A175:XFD175" action="deleteRow">
    <undo index="65535" exp="area" dr="H173:H175" r="H172" sId="1"/>
    <undo index="65535" exp="area" dr="G173:G175" r="G172" sId="1"/>
    <rfmt sheetId="1" xfDxf="1" sqref="A175:XFD175" start="0" length="0">
      <dxf>
        <font>
          <name val="Times New Roman CYR"/>
          <family val="1"/>
        </font>
        <alignment wrapText="1"/>
      </dxf>
    </rfmt>
    <rcc rId="0" sId="1" dxf="1">
      <nc r="A175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75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5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5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5" t="inlineStr">
        <is>
          <t>99900 73150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5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7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7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660" sId="1" numFmtId="4">
    <oc r="G178">
      <v>189.85499999999999</v>
    </oc>
    <nc r="G178">
      <v>262.85500000000002</v>
    </nc>
  </rcc>
  <rcc rId="4661" sId="1" numFmtId="4">
    <oc r="H178">
      <v>189.85499999999999</v>
    </oc>
    <nc r="H178">
      <v>262.85500000000002</v>
    </nc>
  </rcc>
  <rfmt sheetId="1" sqref="G191:H191">
    <dxf>
      <fill>
        <patternFill>
          <bgColor theme="0"/>
        </patternFill>
      </fill>
    </dxf>
  </rfmt>
  <rfmt sheetId="1" sqref="G198:H213">
    <dxf>
      <fill>
        <patternFill>
          <bgColor theme="0"/>
        </patternFill>
      </fill>
    </dxf>
  </rfmt>
  <rfmt sheetId="1" sqref="G214:H214">
    <dxf>
      <fill>
        <patternFill>
          <bgColor theme="0"/>
        </patternFill>
      </fill>
    </dxf>
  </rfmt>
  <rfmt sheetId="1" sqref="G269:H269">
    <dxf>
      <fill>
        <patternFill>
          <bgColor theme="0"/>
        </patternFill>
      </fill>
    </dxf>
  </rfmt>
  <rrc rId="4662" sId="1" ref="A404:XFD409" action="insertRow"/>
  <rcc rId="4663" sId="1" odxf="1" dxf="1">
    <nc r="A404" t="inlineStr">
      <is>
        <t>Охрана семьи и детства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41"/>
        </patternFill>
      </fill>
      <alignment horizontal="general"/>
    </ndxf>
  </rcc>
  <rcc rId="4664" sId="1" odxf="1" dxf="1">
    <nc r="B404" t="inlineStr">
      <is>
        <t>975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4665" sId="1" odxf="1" dxf="1">
    <nc r="C404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4666" sId="1" odxf="1" dxf="1">
    <nc r="D404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40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40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4667" sId="1" odxf="1" dxf="1">
    <nc r="G404">
      <f>G405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fmt sheetId="1" sqref="H404" start="0" length="0">
    <dxf>
      <font>
        <name val="Times New Roman CYR"/>
        <family val="1"/>
      </font>
      <numFmt numFmtId="0" formatCode="General"/>
      <fill>
        <patternFill patternType="none">
          <bgColor indexed="65"/>
        </patternFill>
      </fill>
      <alignment horizontal="general" vertical="top" wrapText="1"/>
      <border outline="0">
        <left/>
        <right/>
        <top/>
        <bottom/>
      </border>
    </dxf>
  </rfmt>
  <rcc rId="4668" sId="1" odxf="1" dxf="1">
    <nc r="A405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  <odxf>
      <font>
        <b val="0"/>
        <color indexed="8"/>
        <name val="Times New Roman"/>
        <family val="1"/>
      </font>
      <fill>
        <patternFill patternType="solid"/>
      </fill>
    </odxf>
    <ndxf>
      <font>
        <b/>
        <color indexed="8"/>
        <name val="Times New Roman"/>
        <family val="1"/>
      </font>
      <fill>
        <patternFill patternType="none"/>
      </fill>
    </ndxf>
  </rcc>
  <rcc rId="4669" sId="1" odxf="1" dxf="1">
    <nc r="B405" t="inlineStr">
      <is>
        <t>975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670" sId="1" odxf="1" dxf="1">
    <nc r="C405" t="inlineStr">
      <is>
        <t>10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671" sId="1" odxf="1" dxf="1">
    <nc r="D405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672" sId="1" odxf="1" dxf="1">
    <nc r="E405" t="inlineStr">
      <is>
        <t>09000 00000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405" start="0" length="0">
    <dxf>
      <font>
        <b/>
        <name val="Times New Roman"/>
        <family val="1"/>
      </font>
    </dxf>
  </rfmt>
  <rcc rId="4673" sId="1" odxf="1" dxf="1">
    <nc r="G405">
      <f>G406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H405" start="0" length="0">
    <dxf>
      <font>
        <name val="Times New Roman CYR"/>
        <family val="1"/>
      </font>
      <numFmt numFmtId="0" formatCode="General"/>
      <fill>
        <patternFill patternType="none">
          <bgColor indexed="65"/>
        </patternFill>
      </fill>
      <alignment horizontal="general" vertical="top" wrapText="1"/>
      <border outline="0">
        <left/>
        <right/>
        <top/>
        <bottom/>
      </border>
    </dxf>
  </rfmt>
  <rcc rId="4674" sId="1" odxf="1" dxf="1">
    <nc r="A406" t="inlineStr">
      <is>
        <t>Подпрограмма «Обеспечение жильем молодых семей»</t>
      </is>
    </nc>
    <odxf>
      <font>
        <b val="0"/>
        <i val="0"/>
        <color indexed="8"/>
        <name val="Times New Roman"/>
        <family val="1"/>
      </font>
      <fill>
        <patternFill patternType="solid"/>
      </fill>
    </odxf>
    <ndxf>
      <font>
        <b/>
        <i/>
        <color indexed="8"/>
        <name val="Times New Roman"/>
        <family val="1"/>
      </font>
      <fill>
        <patternFill patternType="none"/>
      </fill>
    </ndxf>
  </rcc>
  <rcc rId="4675" sId="1" odxf="1" dxf="1">
    <nc r="B406" t="inlineStr">
      <is>
        <t>975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4676" sId="1" odxf="1" dxf="1">
    <nc r="C406" t="inlineStr">
      <is>
        <t>10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4677" sId="1" odxf="1" dxf="1">
    <nc r="D406" t="inlineStr">
      <is>
        <t>04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4678" sId="1" odxf="1" dxf="1">
    <nc r="E406" t="inlineStr">
      <is>
        <t>09500 00000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F406" start="0" length="0">
    <dxf>
      <font>
        <b/>
        <i/>
        <name val="Times New Roman"/>
        <family val="1"/>
      </font>
    </dxf>
  </rfmt>
  <rcc rId="4679" sId="1" odxf="1" dxf="1">
    <nc r="G406">
      <f>G407</f>
    </nc>
    <odxf>
      <font>
        <b val="0"/>
        <i val="0"/>
        <name val="Times New Roman"/>
        <family val="1"/>
      </font>
      <fill>
        <patternFill patternType="solid">
          <bgColor theme="0"/>
        </patternFill>
      </fill>
    </odxf>
    <ndxf>
      <font>
        <b/>
        <i/>
        <name val="Times New Roman"/>
        <family val="1"/>
      </font>
      <fill>
        <patternFill patternType="none">
          <bgColor indexed="65"/>
        </patternFill>
      </fill>
    </ndxf>
  </rcc>
  <rfmt sheetId="1" sqref="H406" start="0" length="0">
    <dxf>
      <font>
        <name val="Times New Roman CYR"/>
        <family val="1"/>
      </font>
      <numFmt numFmtId="0" formatCode="General"/>
      <fill>
        <patternFill patternType="none">
          <bgColor indexed="65"/>
        </patternFill>
      </fill>
      <alignment horizontal="general" vertical="top" wrapText="1"/>
      <border outline="0">
        <left/>
        <right/>
        <top/>
        <bottom/>
      </border>
    </dxf>
  </rfmt>
  <rcc rId="4680" sId="1" odxf="1" dxf="1">
    <nc r="A407" t="inlineStr">
      <is>
        <t>Основное мероприятие «Обеспечение жильем молодых семей»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4681" sId="1" odxf="1" dxf="1">
    <nc r="B407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82" sId="1" odxf="1" dxf="1">
    <nc r="C407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83" sId="1" odxf="1" dxf="1">
    <nc r="D407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84" sId="1" odxf="1" dxf="1">
    <nc r="E407" t="inlineStr">
      <is>
        <t>09501 00000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07" start="0" length="0">
    <dxf>
      <font>
        <i/>
        <name val="Times New Roman"/>
        <family val="1"/>
      </font>
    </dxf>
  </rfmt>
  <rcc rId="4685" sId="1" odxf="1" dxf="1">
    <nc r="G407">
      <f>G408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407" start="0" length="0">
    <dxf>
      <font>
        <name val="Times New Roman CYR"/>
        <family val="1"/>
      </font>
      <numFmt numFmtId="0" formatCode="General"/>
      <fill>
        <patternFill patternType="none">
          <bgColor indexed="65"/>
        </patternFill>
      </fill>
      <alignment horizontal="general" vertical="top" wrapText="1"/>
      <border outline="0">
        <left/>
        <right/>
        <top/>
        <bottom/>
      </border>
    </dxf>
  </rfmt>
  <rcc rId="4686" sId="1" odxf="1" dxf="1">
    <nc r="A408" t="inlineStr">
      <is>
        <t>Реализация мероприятий по обеспечению жильем молодых семей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4687" sId="1" odxf="1" dxf="1">
    <nc r="B408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88" sId="1" odxf="1" dxf="1">
    <nc r="C408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89" sId="1" odxf="1" dxf="1">
    <nc r="D408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690" sId="1" odxf="1" dxf="1">
    <nc r="E408" t="inlineStr">
      <is>
        <t>09501 L4970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08" start="0" length="0">
    <dxf>
      <font>
        <i/>
        <name val="Times New Roman"/>
        <family val="1"/>
      </font>
    </dxf>
  </rfmt>
  <rcc rId="4691" sId="1" odxf="1" dxf="1">
    <nc r="G408">
      <f>G409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408" start="0" length="0">
    <dxf>
      <font>
        <name val="Times New Roman CYR"/>
        <family val="1"/>
      </font>
      <numFmt numFmtId="0" formatCode="General"/>
      <fill>
        <patternFill patternType="none">
          <bgColor indexed="65"/>
        </patternFill>
      </fill>
      <alignment horizontal="general" vertical="top" wrapText="1"/>
      <border outline="0">
        <left/>
        <right/>
        <top/>
        <bottom/>
      </border>
    </dxf>
  </rfmt>
  <rcc rId="4692" sId="1" odxf="1" dxf="1">
    <nc r="A409" t="inlineStr">
      <is>
        <t>Субсидии гражданам на приобретение жилья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4693" sId="1">
    <nc r="B409" t="inlineStr">
      <is>
        <t>975</t>
      </is>
    </nc>
  </rcc>
  <rcc rId="4694" sId="1">
    <nc r="C409" t="inlineStr">
      <is>
        <t>10</t>
      </is>
    </nc>
  </rcc>
  <rcc rId="4695" sId="1">
    <nc r="D409" t="inlineStr">
      <is>
        <t>04</t>
      </is>
    </nc>
  </rcc>
  <rcc rId="4696" sId="1">
    <nc r="E409" t="inlineStr">
      <is>
        <t>09501 L4970</t>
      </is>
    </nc>
  </rcc>
  <rcc rId="4697" sId="1" odxf="1" dxf="1">
    <nc r="F409" t="inlineStr">
      <is>
        <t>322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H409" start="0" length="0">
    <dxf>
      <font>
        <name val="Times New Roman CYR"/>
        <family val="1"/>
      </font>
      <numFmt numFmtId="0" formatCode="General"/>
      <fill>
        <patternFill patternType="none">
          <bgColor indexed="65"/>
        </patternFill>
      </fill>
      <alignment horizontal="general" vertical="top" wrapText="1"/>
      <border outline="0">
        <left/>
        <right/>
        <top/>
        <bottom/>
      </border>
    </dxf>
  </rfmt>
  <rcc rId="4698" sId="1" odxf="1" dxf="1">
    <nc r="H404">
      <f>H405</f>
    </nc>
    <ndxf>
      <font>
        <b/>
        <name val="Times New Roman"/>
        <family val="1"/>
      </font>
      <numFmt numFmtId="165" formatCode="0.00000"/>
      <fill>
        <patternFill patternType="solid">
          <bgColor indexed="41"/>
        </patternFill>
      </fill>
      <alignment horizontal="center" vertical="center" wrapText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699" sId="1" odxf="1" dxf="1">
    <nc r="H405">
      <f>H406</f>
    </nc>
    <ndxf>
      <font>
        <b/>
        <name val="Times New Roman"/>
        <family val="1"/>
      </font>
      <numFmt numFmtId="165" formatCode="0.00000"/>
      <alignment horizontal="center" vertical="center" wrapText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700" sId="1" odxf="1" dxf="1">
    <nc r="H406">
      <f>H407</f>
    </nc>
    <ndxf>
      <font>
        <b/>
        <i/>
        <name val="Times New Roman"/>
        <family val="1"/>
      </font>
      <numFmt numFmtId="165" formatCode="0.00000"/>
      <alignment horizontal="center" vertical="center" wrapText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701" sId="1" odxf="1" dxf="1">
    <nc r="H407">
      <f>H408</f>
    </nc>
    <ndxf>
      <font>
        <i/>
        <name val="Times New Roman"/>
        <family val="1"/>
      </font>
      <numFmt numFmtId="165" formatCode="0.00000"/>
      <alignment horizontal="center" vertical="center" wrapText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4702" sId="1" odxf="1" dxf="1">
    <nc r="H408">
      <f>H409</f>
    </nc>
    <ndxf>
      <font>
        <i/>
        <name val="Times New Roman"/>
        <family val="1"/>
      </font>
      <numFmt numFmtId="165" formatCode="0.00000"/>
      <alignment horizontal="center" vertical="center" wrapText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409" start="0" length="0">
    <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4703" sId="1">
    <oc r="G399">
      <f>G400</f>
    </oc>
    <nc r="G399">
      <f>G400+G404</f>
    </nc>
  </rcc>
  <rcc rId="4704" sId="1">
    <oc r="H399">
      <f>H400</f>
    </oc>
    <nc r="H399">
      <f>H400+H404</f>
    </nc>
  </rcc>
  <rcc rId="4705" sId="1" numFmtId="4">
    <nc r="G409">
      <v>1286.9987799999999</v>
    </nc>
  </rcc>
  <rcc rId="4706" sId="1" numFmtId="4">
    <nc r="H409">
      <v>1295.51025</v>
    </nc>
  </rcc>
  <rcc rId="4707" sId="1" numFmtId="34">
    <oc r="G471">
      <f>1280045.6+227787.8</f>
    </oc>
    <nc r="G471">
      <v>1620068.9379400001</v>
    </nc>
  </rcc>
  <rcc rId="4708" sId="1" numFmtId="34">
    <oc r="H471">
      <f>1127912.8+230369.9</f>
    </oc>
    <nc r="H471">
      <v>1357882.0801299999</v>
    </nc>
  </rcc>
  <rrc rId="4709" sId="1" ref="I1:I1048576" action="deleteCol">
    <undo index="65535" exp="area" ref3D="1" dr="$A$14:$I$472" dn="Z_C3AB6D4E_B182_4B4E_9857_CCDAA3BB30EB_.wvu.FilterData" sId="1"/>
    <rfmt sheetId="1" xfDxf="1" sqref="I1:I1048576" start="0" length="0">
      <dxf>
        <font>
          <name val="Times New Roman CYR"/>
          <family val="1"/>
        </font>
        <alignment wrapText="1"/>
      </dxf>
    </rfmt>
    <rfmt sheetId="1" sqref="I36" start="0" length="0">
      <dxf>
        <font>
          <b/>
          <name val="Times New Roman CYR"/>
          <family val="1"/>
        </font>
      </dxf>
    </rfmt>
    <rcc rId="0" sId="1">
      <nc r="I43">
        <v>48.7</v>
      </nc>
    </rcc>
    <rfmt sheetId="1" sqref="I46" start="0" length="0">
      <dxf>
        <font>
          <i/>
          <name val="Times New Roman CYR"/>
          <family val="1"/>
        </font>
      </dxf>
    </rfmt>
    <rfmt sheetId="1" sqref="I50" start="0" length="0">
      <dxf>
        <font>
          <b/>
          <name val="Times New Roman CYR"/>
          <family val="1"/>
        </font>
      </dxf>
    </rfmt>
    <rfmt sheetId="1" sqref="I51" start="0" length="0">
      <dxf>
        <font>
          <i/>
          <name val="Times New Roman CYR"/>
          <family val="1"/>
        </font>
      </dxf>
    </rfmt>
    <rfmt sheetId="1" sqref="I54" start="0" length="0">
      <dxf>
        <font>
          <i/>
          <name val="Times New Roman CYR"/>
          <family val="1"/>
        </font>
      </dxf>
    </rfmt>
    <rcc rId="0" sId="1">
      <nc r="I55">
        <v>211</v>
      </nc>
    </rcc>
    <rfmt sheetId="1" sqref="I56" start="0" length="0">
      <dxf>
        <font>
          <b/>
          <name val="Times New Roman CYR"/>
          <family val="1"/>
        </font>
      </dxf>
    </rfmt>
    <rfmt sheetId="1" sqref="I57" start="0" length="0">
      <dxf>
        <font>
          <b/>
          <name val="Times New Roman CYR"/>
          <family val="1"/>
        </font>
      </dxf>
    </rfmt>
    <rfmt sheetId="1" sqref="I58" start="0" length="0">
      <dxf>
        <font>
          <b/>
          <name val="Times New Roman CYR"/>
          <family val="1"/>
        </font>
      </dxf>
    </rfmt>
    <rfmt sheetId="1" sqref="I59" start="0" length="0">
      <dxf>
        <font>
          <b/>
          <name val="Times New Roman CYR"/>
          <family val="1"/>
        </font>
      </dxf>
    </rfmt>
    <rfmt sheetId="1" sqref="I60" start="0" length="0">
      <dxf>
        <font>
          <b/>
          <name val="Times New Roman CYR"/>
          <family val="1"/>
        </font>
      </dxf>
    </rfmt>
    <rfmt sheetId="1" sqref="I61" start="0" length="0">
      <dxf>
        <font>
          <b/>
          <i/>
          <name val="Times New Roman CYR"/>
          <family val="1"/>
        </font>
      </dxf>
    </rfmt>
    <rfmt sheetId="1" sqref="I62" start="0" length="0">
      <dxf>
        <font>
          <b/>
          <name val="Times New Roman CYR"/>
          <family val="1"/>
        </font>
      </dxf>
    </rfmt>
    <rfmt sheetId="1" sqref="I65" start="0" length="0">
      <dxf>
        <font>
          <i/>
          <name val="Times New Roman CYR"/>
          <family val="1"/>
        </font>
      </dxf>
    </rfmt>
    <rfmt sheetId="1" sqref="I69" start="0" length="0">
      <dxf>
        <font>
          <i/>
          <name val="Times New Roman CYR"/>
          <family val="1"/>
        </font>
      </dxf>
    </rfmt>
    <rfmt sheetId="1" sqref="I73" start="0" length="0">
      <dxf>
        <font>
          <i/>
          <name val="Times New Roman CYR"/>
          <family val="1"/>
        </font>
      </dxf>
    </rfmt>
    <rfmt sheetId="1" sqref="I77" start="0" length="0">
      <dxf>
        <font>
          <i/>
          <name val="Times New Roman CYR"/>
          <family val="1"/>
        </font>
      </dxf>
    </rfmt>
    <rcc rId="0" sId="1">
      <nc r="I80">
        <v>300.5</v>
      </nc>
    </rcc>
    <rcc rId="0" sId="1">
      <nc r="I85">
        <v>790.1</v>
      </nc>
    </rcc>
    <rfmt sheetId="1" sqref="I88" start="0" length="0">
      <dxf>
        <font>
          <i/>
          <name val="Times New Roman CYR"/>
          <family val="1"/>
        </font>
      </dxf>
    </rfmt>
    <rcc rId="0" sId="1">
      <nc r="I91">
        <v>513.5</v>
      </nc>
    </rcc>
    <rfmt sheetId="1" sqref="I96" start="0" length="0">
      <dxf>
        <font>
          <i/>
          <name val="Times New Roman CYR"/>
          <family val="1"/>
        </font>
      </dxf>
    </rfmt>
    <rfmt sheetId="1" sqref="I111" start="0" length="0">
      <dxf>
        <font>
          <i/>
          <name val="Times New Roman CYR"/>
          <family val="1"/>
        </font>
      </dxf>
    </rfmt>
    <rfmt sheetId="1" sqref="I112" start="0" length="0">
      <dxf>
        <font>
          <i/>
          <name val="Times New Roman CYR"/>
          <family val="1"/>
        </font>
      </dxf>
    </rfmt>
    <rfmt sheetId="1" sqref="I113" start="0" length="0">
      <dxf>
        <font>
          <i/>
          <name val="Times New Roman CYR"/>
          <family val="1"/>
        </font>
      </dxf>
    </rfmt>
    <rcc rId="0" sId="1" dxf="1">
      <nc r="I114">
        <v>50.5</v>
      </nc>
      <ndxf>
        <font>
          <i/>
          <name val="Times New Roman CYR"/>
          <family val="1"/>
        </font>
      </ndxf>
    </rcc>
    <rfmt sheetId="1" sqref="I115" start="0" length="0">
      <dxf>
        <font>
          <i/>
          <name val="Times New Roman CYR"/>
          <family val="1"/>
        </font>
      </dxf>
    </rfmt>
    <rfmt sheetId="1" sqref="I116" start="0" length="0">
      <dxf>
        <font>
          <i/>
          <name val="Times New Roman CYR"/>
          <family val="1"/>
        </font>
      </dxf>
    </rfmt>
    <rcc rId="0" sId="1" dxf="1">
      <nc r="I117">
        <v>3366.9</v>
      </nc>
      <ndxf>
        <font>
          <i/>
          <name val="Times New Roman CYR"/>
          <family val="1"/>
        </font>
      </ndxf>
    </rcc>
    <rfmt sheetId="1" sqref="I118" start="0" length="0">
      <dxf>
        <font>
          <i/>
          <name val="Times New Roman CYR"/>
          <family val="1"/>
        </font>
      </dxf>
    </rfmt>
    <rfmt sheetId="1" sqref="I119" start="0" length="0">
      <dxf>
        <font>
          <i/>
          <name val="Times New Roman CYR"/>
          <family val="1"/>
        </font>
      </dxf>
    </rfmt>
    <rfmt sheetId="1" sqref="I120" start="0" length="0">
      <dxf>
        <font>
          <i/>
          <name val="Times New Roman CYR"/>
          <family val="1"/>
        </font>
      </dxf>
    </rfmt>
    <rfmt sheetId="1" sqref="I121" start="0" length="0">
      <dxf>
        <font>
          <i/>
          <name val="Times New Roman CYR"/>
          <family val="1"/>
        </font>
      </dxf>
    </rfmt>
    <rfmt sheetId="1" sqref="I122" start="0" length="0">
      <dxf>
        <font>
          <i/>
          <name val="Times New Roman CYR"/>
          <family val="1"/>
        </font>
      </dxf>
    </rfmt>
    <rfmt sheetId="1" sqref="I123" start="0" length="0">
      <dxf>
        <font>
          <i/>
          <name val="Times New Roman CYR"/>
          <family val="1"/>
        </font>
      </dxf>
    </rfmt>
    <rfmt sheetId="1" sqref="I124" start="0" length="0">
      <dxf>
        <font>
          <i/>
          <name val="Times New Roman CYR"/>
          <family val="1"/>
        </font>
      </dxf>
    </rfmt>
    <rcc rId="0" sId="1" dxf="1">
      <nc r="I125">
        <v>112975.6</v>
      </nc>
      <ndxf>
        <font>
          <i/>
          <name val="Times New Roman CYR"/>
          <family val="1"/>
        </font>
      </ndxf>
    </rcc>
    <rfmt sheetId="1" sqref="I128" start="0" length="0">
      <dxf>
        <font>
          <i/>
          <name val="Times New Roman CYR"/>
          <family val="1"/>
        </font>
      </dxf>
    </rfmt>
    <rfmt sheetId="1" sqref="I130" start="0" length="0">
      <dxf>
        <font>
          <i/>
          <name val="Times New Roman CYR"/>
          <family val="1"/>
        </font>
      </dxf>
    </rfmt>
    <rfmt sheetId="1" sqref="I135" start="0" length="0">
      <dxf>
        <font>
          <i/>
          <name val="Times New Roman CYR"/>
          <family val="1"/>
        </font>
      </dxf>
    </rfmt>
    <rcc rId="0" sId="1">
      <nc r="I137">
        <v>3.8</v>
      </nc>
    </rcc>
    <rfmt sheetId="1" sqref="I138" start="0" length="0">
      <dxf>
        <font>
          <i/>
          <name val="Times New Roman CYR"/>
          <family val="1"/>
        </font>
      </dxf>
    </rfmt>
    <rcc rId="0" sId="1">
      <nc r="I142">
        <v>511.5</v>
      </nc>
    </rcc>
    <rcc rId="0" sId="1">
      <nc r="I147">
        <v>16327.6</v>
      </nc>
    </rcc>
    <rcc rId="0" sId="1">
      <nc r="I161">
        <v>831.6</v>
      </nc>
    </rcc>
    <rcc rId="0" sId="1">
      <nc r="I164">
        <v>37920.199999999997</v>
      </nc>
    </rcc>
    <rcc rId="0" sId="1">
      <nc r="I167">
        <v>1618</v>
      </nc>
    </rcc>
    <rcc rId="0" sId="1">
      <nc r="I172">
        <v>2157.3000000000002</v>
      </nc>
    </rcc>
    <rfmt sheetId="1" sqref="I174" start="0" length="0">
      <dxf>
        <font>
          <i/>
          <name val="Times New Roman CYR"/>
          <family val="1"/>
        </font>
      </dxf>
    </rfmt>
    <rcc rId="0" sId="1">
      <nc r="I175">
        <v>421.8</v>
      </nc>
    </rcc>
    <rfmt sheetId="1" sqref="I183" start="0" length="0">
      <dxf>
        <font>
          <i/>
          <name val="Times New Roman CYR"/>
          <family val="1"/>
        </font>
      </dxf>
    </rfmt>
    <rcc rId="0" sId="1">
      <nc r="I186">
        <v>133180</v>
      </nc>
    </rcc>
    <rcc rId="0" sId="1">
      <nc r="I188">
        <v>563</v>
      </nc>
    </rcc>
    <rcc rId="0" sId="1">
      <nc r="I192">
        <v>103680</v>
      </nc>
    </rcc>
    <rcc rId="0" sId="1">
      <nc r="I198">
        <v>31351.9</v>
      </nc>
    </rcc>
    <rcc rId="0" sId="1">
      <nc r="I200">
        <v>259444.1</v>
      </nc>
    </rcc>
    <rfmt sheetId="1" sqref="I201" start="0" length="0">
      <dxf>
        <font>
          <i/>
          <name val="Times New Roman CYR"/>
          <family val="1"/>
        </font>
      </dxf>
    </rfmt>
    <rcc rId="0" sId="1" dxf="1">
      <nc r="I202">
        <v>5565.8</v>
      </nc>
      <ndxf>
        <font>
          <i/>
          <name val="Times New Roman CYR"/>
          <family val="1"/>
        </font>
      </ndxf>
    </rcc>
    <rcc rId="0" sId="1">
      <nc r="I206">
        <v>28059.9</v>
      </nc>
    </rcc>
    <rfmt sheetId="1" sqref="I207" start="0" length="0">
      <dxf>
        <font>
          <i/>
          <name val="Times New Roman CYR"/>
          <family val="1"/>
        </font>
      </dxf>
    </rfmt>
    <rcc rId="0" sId="1" dxf="1">
      <nc r="I208">
        <v>116435</v>
      </nc>
      <ndxf>
        <font>
          <i/>
          <name val="Times New Roman CYR"/>
          <family val="1"/>
        </font>
      </ndxf>
    </rcc>
    <rfmt sheetId="1" sqref="I209" start="0" length="0">
      <dxf>
        <font>
          <i/>
          <name val="Times New Roman CYR"/>
          <family val="1"/>
        </font>
      </dxf>
    </rfmt>
    <rcc rId="0" sId="1" dxf="1">
      <nc r="I210">
        <v>11746</v>
      </nc>
      <ndxf>
        <font>
          <i/>
          <name val="Times New Roman CYR"/>
          <family val="1"/>
        </font>
      </ndxf>
    </rcc>
    <rfmt sheetId="1" sqref="I211" start="0" length="0">
      <dxf>
        <font>
          <i/>
          <name val="Times New Roman CYR"/>
          <family val="1"/>
        </font>
      </dxf>
    </rfmt>
    <rcc rId="0" sId="1" dxf="1">
      <nc r="I212">
        <v>1523.6</v>
      </nc>
      <ndxf>
        <font>
          <i/>
          <name val="Times New Roman CYR"/>
          <family val="1"/>
        </font>
      </ndxf>
    </rcc>
    <rfmt sheetId="1" sqref="I213" start="0" length="0">
      <dxf>
        <font>
          <i/>
          <name val="Times New Roman CYR"/>
          <family val="1"/>
        </font>
      </dxf>
    </rfmt>
    <rcc rId="0" sId="1" dxf="1">
      <nc r="I214">
        <v>4382.3999999999996</v>
      </nc>
      <ndxf>
        <font>
          <i/>
          <name val="Times New Roman CYR"/>
          <family val="1"/>
        </font>
      </ndxf>
    </rcc>
    <rfmt sheetId="1" sqref="I215" start="0" length="0">
      <dxf>
        <font>
          <i/>
          <name val="Times New Roman CYR"/>
          <family val="1"/>
        </font>
      </dxf>
    </rfmt>
    <rfmt sheetId="1" sqref="I216" start="0" length="0">
      <dxf>
        <font>
          <i/>
          <name val="Times New Roman CYR"/>
          <family val="1"/>
        </font>
      </dxf>
    </rfmt>
    <rfmt sheetId="1" sqref="I217" start="0" length="0">
      <dxf>
        <font>
          <i/>
          <name val="Times New Roman CYR"/>
          <family val="1"/>
        </font>
      </dxf>
    </rfmt>
    <rfmt sheetId="1" sqref="I218" start="0" length="0">
      <dxf>
        <font>
          <i/>
          <name val="Times New Roman CYR"/>
          <family val="1"/>
        </font>
      </dxf>
    </rfmt>
    <rfmt sheetId="1" sqref="I219" start="0" length="0">
      <dxf>
        <font>
          <i/>
          <name val="Times New Roman CYR"/>
          <family val="1"/>
        </font>
      </dxf>
    </rfmt>
    <rcc rId="0" sId="1" dxf="1">
      <nc r="I220">
        <v>8380</v>
      </nc>
      <ndxf>
        <font>
          <i/>
          <name val="Times New Roman CYR"/>
          <family val="1"/>
        </font>
      </ndxf>
    </rcc>
    <rfmt sheetId="1" sqref="I221" start="0" length="0">
      <dxf>
        <font>
          <i/>
          <name val="Times New Roman CYR"/>
          <family val="1"/>
        </font>
      </dxf>
    </rfmt>
    <rfmt sheetId="1" sqref="I222" start="0" length="0">
      <dxf>
        <font>
          <i/>
          <name val="Times New Roman CYR"/>
          <family val="1"/>
        </font>
      </dxf>
    </rfmt>
    <rfmt sheetId="1" sqref="I223" start="0" length="0">
      <dxf>
        <font>
          <i/>
          <name val="Times New Roman CYR"/>
          <family val="1"/>
        </font>
      </dxf>
    </rfmt>
    <rfmt sheetId="1" sqref="I224" start="0" length="0">
      <dxf>
        <font>
          <i/>
          <name val="Times New Roman CYR"/>
          <family val="1"/>
        </font>
      </dxf>
    </rfmt>
    <rfmt sheetId="1" sqref="I225" start="0" length="0">
      <dxf>
        <font>
          <i/>
          <name val="Times New Roman CYR"/>
          <family val="1"/>
        </font>
      </dxf>
    </rfmt>
    <rfmt sheetId="1" sqref="I226" start="0" length="0">
      <dxf>
        <font>
          <i/>
          <name val="Times New Roman CYR"/>
          <family val="1"/>
        </font>
      </dxf>
    </rfmt>
    <rfmt sheetId="1" sqref="I227" start="0" length="0">
      <dxf>
        <font>
          <i/>
          <name val="Times New Roman CYR"/>
          <family val="1"/>
        </font>
      </dxf>
    </rfmt>
    <rcc rId="0" sId="1" dxf="1">
      <nc r="I228">
        <v>42329.8</v>
      </nc>
      <ndxf>
        <font>
          <i/>
          <name val="Times New Roman CYR"/>
          <family val="1"/>
        </font>
      </ndxf>
    </rcc>
    <rfmt sheetId="1" sqref="I229" start="0" length="0">
      <dxf>
        <font>
          <i/>
          <name val="Times New Roman CYR"/>
          <family val="1"/>
        </font>
      </dxf>
    </rfmt>
    <rfmt sheetId="1" sqref="I230" start="0" length="0">
      <dxf>
        <font>
          <i/>
          <name val="Times New Roman CYR"/>
          <family val="1"/>
        </font>
      </dxf>
    </rfmt>
    <rfmt sheetId="1" sqref="I231" start="0" length="0">
      <dxf>
        <font>
          <i/>
          <name val="Times New Roman CYR"/>
          <family val="1"/>
        </font>
      </dxf>
    </rfmt>
    <rfmt sheetId="1" sqref="I232" start="0" length="0">
      <dxf>
        <font>
          <i/>
          <name val="Times New Roman CYR"/>
          <family val="1"/>
        </font>
      </dxf>
    </rfmt>
    <rfmt sheetId="1" sqref="I233" start="0" length="0">
      <dxf>
        <font>
          <i/>
          <name val="Times New Roman CYR"/>
          <family val="1"/>
        </font>
      </dxf>
    </rfmt>
    <rfmt sheetId="1" sqref="I234" start="0" length="0">
      <dxf>
        <font>
          <i/>
          <name val="Times New Roman CYR"/>
          <family val="1"/>
        </font>
      </dxf>
    </rfmt>
    <rfmt sheetId="1" sqref="I235" start="0" length="0">
      <dxf>
        <font>
          <i/>
          <name val="Times New Roman CYR"/>
          <family val="1"/>
        </font>
      </dxf>
    </rfmt>
    <rcc rId="0" sId="1" dxf="1">
      <nc r="I236">
        <v>395</v>
      </nc>
      <ndxf>
        <font>
          <i/>
          <name val="Times New Roman CYR"/>
          <family val="1"/>
        </font>
      </ndxf>
    </rcc>
    <rfmt sheetId="1" sqref="I237" start="0" length="0">
      <dxf>
        <font>
          <i/>
          <name val="Times New Roman CYR"/>
          <family val="1"/>
        </font>
      </dxf>
    </rfmt>
    <rfmt sheetId="1" sqref="I238" start="0" length="0">
      <dxf>
        <font>
          <i/>
          <name val="Times New Roman CYR"/>
          <family val="1"/>
        </font>
      </dxf>
    </rfmt>
    <rfmt sheetId="1" sqref="I239" start="0" length="0">
      <dxf>
        <font>
          <i/>
          <name val="Times New Roman CYR"/>
          <family val="1"/>
        </font>
      </dxf>
    </rfmt>
    <rfmt sheetId="1" sqref="I240" start="0" length="0">
      <dxf>
        <font>
          <i/>
          <name val="Times New Roman CYR"/>
          <family val="1"/>
        </font>
      </dxf>
    </rfmt>
    <rfmt sheetId="1" sqref="I241" start="0" length="0">
      <dxf>
        <font>
          <i/>
          <name val="Times New Roman CYR"/>
          <family val="1"/>
        </font>
      </dxf>
    </rfmt>
    <rcc rId="0" sId="1" dxf="1">
      <nc r="I242">
        <v>5352.5</v>
      </nc>
      <ndxf>
        <font>
          <i/>
          <name val="Times New Roman CYR"/>
          <family val="1"/>
        </font>
      </ndxf>
    </rcc>
    <rfmt sheetId="1" sqref="I243" start="0" length="0">
      <dxf>
        <font>
          <i/>
          <name val="Times New Roman CYR"/>
          <family val="1"/>
        </font>
      </dxf>
    </rfmt>
    <rcc rId="0" sId="1" dxf="1">
      <nc r="I244">
        <v>5645.9</v>
      </nc>
      <ndxf>
        <font>
          <i/>
          <name val="Times New Roman CYR"/>
          <family val="1"/>
        </font>
      </ndxf>
    </rcc>
    <rcc rId="0" sId="1" dxf="1">
      <nc r="I245">
        <v>80.3</v>
      </nc>
      <ndxf>
        <font>
          <i/>
          <name val="Times New Roman CYR"/>
          <family val="1"/>
        </font>
      </ndxf>
    </rcc>
    <rfmt sheetId="1" sqref="I246" start="0" length="0">
      <dxf>
        <font>
          <i/>
          <name val="Times New Roman CYR"/>
          <family val="1"/>
        </font>
      </dxf>
    </rfmt>
    <rfmt sheetId="1" sqref="I247" start="0" length="0">
      <dxf>
        <font>
          <i/>
          <name val="Times New Roman CYR"/>
          <family val="1"/>
        </font>
      </dxf>
    </rfmt>
    <rfmt sheetId="1" sqref="I248" start="0" length="0">
      <dxf>
        <font>
          <i/>
          <name val="Times New Roman CYR"/>
          <family val="1"/>
        </font>
      </dxf>
    </rfmt>
    <rfmt sheetId="1" sqref="I249" start="0" length="0">
      <dxf>
        <font>
          <i/>
          <name val="Times New Roman CYR"/>
          <family val="1"/>
        </font>
      </dxf>
    </rfmt>
    <rfmt sheetId="1" sqref="I250" start="0" length="0">
      <dxf>
        <font>
          <i/>
          <name val="Times New Roman CYR"/>
          <family val="1"/>
        </font>
      </dxf>
    </rfmt>
    <rfmt sheetId="1" sqref="I251" start="0" length="0">
      <dxf>
        <font>
          <i/>
          <name val="Times New Roman CYR"/>
          <family val="1"/>
        </font>
      </dxf>
    </rfmt>
    <rcc rId="0" sId="1" dxf="1">
      <nc r="I252">
        <v>84.7</v>
      </nc>
      <ndxf>
        <font>
          <i/>
          <name val="Times New Roman CYR"/>
          <family val="1"/>
        </font>
      </ndxf>
    </rcc>
    <rfmt sheetId="1" sqref="I253" start="0" length="0">
      <dxf>
        <font>
          <i/>
          <name val="Times New Roman CYR"/>
          <family val="1"/>
        </font>
      </dxf>
    </rfmt>
    <rfmt sheetId="1" sqref="I254" start="0" length="0">
      <dxf>
        <font>
          <i/>
          <name val="Times New Roman CYR"/>
          <family val="1"/>
        </font>
      </dxf>
    </rfmt>
    <rfmt sheetId="1" sqref="I255" start="0" length="0">
      <dxf>
        <font>
          <i/>
          <name val="Times New Roman CYR"/>
          <family val="1"/>
        </font>
      </dxf>
    </rfmt>
    <rfmt sheetId="1" sqref="I256" start="0" length="0">
      <dxf>
        <font>
          <i/>
          <name val="Times New Roman CYR"/>
          <family val="1"/>
        </font>
      </dxf>
    </rfmt>
    <rcc rId="0" sId="1" dxf="1">
      <nc r="I257">
        <v>82</v>
      </nc>
      <ndxf>
        <font>
          <i/>
          <name val="Times New Roman CYR"/>
          <family val="1"/>
        </font>
      </ndxf>
    </rcc>
    <rfmt sheetId="1" sqref="I258" start="0" length="0">
      <dxf>
        <font>
          <i/>
          <name val="Times New Roman CYR"/>
          <family val="1"/>
        </font>
      </dxf>
    </rfmt>
    <rfmt sheetId="1" sqref="I259" start="0" length="0">
      <dxf>
        <font>
          <i/>
          <name val="Times New Roman CYR"/>
          <family val="1"/>
        </font>
      </dxf>
    </rfmt>
    <rfmt sheetId="1" sqref="I260" start="0" length="0">
      <dxf>
        <font>
          <i/>
          <name val="Times New Roman CYR"/>
          <family val="1"/>
        </font>
      </dxf>
    </rfmt>
    <rfmt sheetId="1" sqref="I266" start="0" length="0">
      <dxf>
        <font>
          <i/>
          <name val="Times New Roman CYR"/>
          <family val="1"/>
        </font>
      </dxf>
    </rfmt>
    <rcc rId="0" sId="1">
      <nc r="I269">
        <v>31042.9</v>
      </nc>
    </rcc>
    <rfmt sheetId="1" sqref="I280" start="0" length="0">
      <dxf>
        <font>
          <i/>
          <name val="Times New Roman CYR"/>
          <family val="1"/>
        </font>
      </dxf>
    </rfmt>
    <rcc rId="0" sId="1" dxf="1">
      <nc r="I282">
        <v>2000</v>
      </nc>
      <ndxf>
        <font>
          <i/>
          <name val="Times New Roman CYR"/>
          <family val="1"/>
        </font>
      </ndxf>
    </rcc>
    <rfmt sheetId="1" sqref="I283" start="0" length="0">
      <dxf>
        <font>
          <b/>
          <name val="Times New Roman CYR"/>
          <family val="1"/>
        </font>
      </dxf>
    </rfmt>
    <rfmt sheetId="1" sqref="I284" start="0" length="0">
      <dxf>
        <fill>
          <patternFill patternType="solid">
            <bgColor indexed="45"/>
          </patternFill>
        </fill>
      </dxf>
    </rfmt>
    <rfmt sheetId="1" sqref="I289" start="0" length="0">
      <dxf>
        <font>
          <i/>
          <name val="Times New Roman CYR"/>
          <family val="1"/>
        </font>
      </dxf>
    </rfmt>
    <rfmt sheetId="1" sqref="I290" start="0" length="0">
      <dxf>
        <font>
          <b/>
          <name val="Times New Roman CYR"/>
          <family val="1"/>
        </font>
      </dxf>
    </rfmt>
    <rfmt sheetId="1" sqref="I291" start="0" length="0">
      <dxf>
        <font>
          <i/>
          <name val="Times New Roman CYR"/>
          <family val="1"/>
        </font>
      </dxf>
    </rfmt>
    <rfmt sheetId="1" sqref="I292" start="0" length="0">
      <dxf>
        <font>
          <i/>
          <name val="Times New Roman CYR"/>
          <family val="1"/>
        </font>
      </dxf>
    </rfmt>
    <rfmt sheetId="1" sqref="I2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30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cc rId="0" sId="1" dxf="1">
      <nc r="I301">
        <v>126.5</v>
      </nc>
      <ndxf>
        <font>
          <i/>
          <name val="Times New Roman CYR"/>
          <family val="1"/>
        </font>
        <fill>
          <patternFill patternType="solid">
            <bgColor indexed="45"/>
          </patternFill>
        </fill>
      </ndxf>
    </rcc>
    <rfmt sheetId="1" sqref="I303" start="0" length="0">
      <dxf>
        <numFmt numFmtId="165" formatCode="0.00000"/>
      </dxf>
    </rfmt>
    <rfmt sheetId="1" sqref="I304" start="0" length="0">
      <dxf>
        <numFmt numFmtId="165" formatCode="0.00000"/>
      </dxf>
    </rfmt>
    <rfmt sheetId="1" sqref="I305" start="0" length="0">
      <dxf>
        <font>
          <i/>
          <name val="Times New Roman CYR"/>
          <family val="1"/>
        </font>
        <numFmt numFmtId="165" formatCode="0.00000"/>
      </dxf>
    </rfmt>
    <rfmt sheetId="1" sqref="I306" start="0" length="0">
      <dxf>
        <font>
          <i/>
          <name val="Times New Roman CYR"/>
          <family val="1"/>
        </font>
        <numFmt numFmtId="165" formatCode="0.00000"/>
      </dxf>
    </rfmt>
    <rfmt sheetId="1" sqref="I307" start="0" length="0">
      <dxf>
        <font>
          <i/>
          <name val="Times New Roman CYR"/>
          <family val="1"/>
        </font>
        <numFmt numFmtId="165" formatCode="0.00000"/>
      </dxf>
    </rfmt>
    <rfmt sheetId="1" sqref="I310" start="0" length="0">
      <dxf>
        <font>
          <i/>
          <name val="Times New Roman CYR"/>
          <family val="1"/>
        </font>
      </dxf>
    </rfmt>
    <rcc rId="0" sId="1">
      <nc r="I316">
        <v>9321</v>
      </nc>
    </rcc>
    <rfmt sheetId="1" sqref="I321" start="0" length="0">
      <dxf>
        <numFmt numFmtId="165" formatCode="0.00000"/>
      </dxf>
    </rfmt>
    <rcc rId="0" sId="1" dxf="1">
      <nc r="I323">
        <v>17764.599999999999</v>
      </nc>
      <ndxf>
        <font>
          <b/>
          <i/>
          <name val="Times New Roman CYR"/>
          <family val="1"/>
        </font>
      </ndxf>
    </rcc>
    <rfmt sheetId="1" sqref="I324" start="0" length="0">
      <dxf>
        <font>
          <b/>
          <i/>
          <name val="Times New Roman CYR"/>
          <family val="1"/>
        </font>
      </dxf>
    </rfmt>
    <rcc rId="0" sId="1" dxf="1">
      <nc r="I325">
        <v>100000</v>
      </nc>
      <ndxf>
        <font>
          <b/>
          <i/>
          <name val="Times New Roman CYR"/>
          <family val="1"/>
        </font>
      </ndxf>
    </rcc>
    <rcc rId="0" sId="1">
      <nc r="I331">
        <v>0</v>
      </nc>
    </rcc>
    <rcc rId="0" sId="1">
      <nc r="I333">
        <v>1438.4</v>
      </nc>
    </rcc>
    <rfmt sheetId="1" sqref="I335" start="0" length="0">
      <dxf>
        <font>
          <i/>
          <name val="Times New Roman CYR"/>
          <family val="1"/>
        </font>
      </dxf>
    </rfmt>
    <rcc rId="0" sId="1">
      <nc r="I343">
        <v>13346.3</v>
      </nc>
    </rcc>
    <rfmt sheetId="1" sqref="I346" start="0" length="0">
      <dxf>
        <font>
          <i/>
          <name val="Times New Roman CYR"/>
          <family val="1"/>
        </font>
      </dxf>
    </rfmt>
    <rfmt sheetId="1" sqref="I350" start="0" length="0">
      <dxf>
        <font>
          <i/>
          <name val="Times New Roman CYR"/>
          <family val="1"/>
        </font>
      </dxf>
    </rfmt>
    <rfmt sheetId="1" sqref="I351" start="0" length="0">
      <dxf>
        <font>
          <i/>
          <name val="Times New Roman CYR"/>
          <family val="1"/>
        </font>
      </dxf>
    </rfmt>
    <rcc rId="0" sId="1">
      <nc r="I352">
        <v>8270.1</v>
      </nc>
    </rcc>
    <rcc rId="0" sId="1">
      <nc r="I358">
        <v>12942.4</v>
      </nc>
    </rcc>
    <rcc rId="0" sId="1">
      <nc r="I365">
        <v>7707.5</v>
      </nc>
    </rcc>
    <rcc rId="0" sId="1" dxf="1">
      <nc r="I384">
        <v>369.1</v>
      </nc>
      <ndxf>
        <font>
          <i/>
          <name val="Times New Roman CYR"/>
          <family val="1"/>
        </font>
      </ndxf>
    </rcc>
    <rcc rId="0" sId="1">
      <nc r="I394">
        <v>100</v>
      </nc>
    </rcc>
    <rfmt sheetId="1" sqref="I397" start="0" length="0">
      <dxf>
        <font>
          <i/>
          <name val="Times New Roman CYR"/>
          <family val="1"/>
        </font>
      </dxf>
    </rfmt>
    <rcc rId="0" sId="1">
      <nc r="I402">
        <v>233.1</v>
      </nc>
    </rcc>
    <rfmt sheetId="1" sqref="I422" start="0" length="0">
      <dxf>
        <font>
          <b/>
          <name val="Times New Roman CYR"/>
          <family val="1"/>
        </font>
      </dxf>
    </rfmt>
    <rcc rId="0" sId="1" dxf="1">
      <nc r="I429">
        <v>13287.4</v>
      </nc>
      <ndxf>
        <font>
          <i/>
          <name val="Times New Roman CYR"/>
          <family val="1"/>
        </font>
      </ndxf>
    </rcc>
    <rfmt sheetId="1" sqref="I432" start="0" length="0">
      <dxf>
        <font>
          <i/>
          <name val="Times New Roman CYR"/>
          <family val="1"/>
        </font>
      </dxf>
    </rfmt>
    <rcc rId="0" sId="1">
      <nc r="I449">
        <v>311</v>
      </nc>
    </rcc>
    <rcc rId="0" sId="1">
      <nc r="I451">
        <v>1.7</v>
      </nc>
    </rcc>
    <rcc rId="0" sId="1">
      <nc r="I454">
        <v>149.6</v>
      </nc>
    </rcc>
    <rcc rId="0" sId="1">
      <nc r="I456">
        <v>22.4</v>
      </nc>
    </rcc>
    <rfmt sheetId="1" sqref="I468" start="0" length="0">
      <dxf>
        <font>
          <b/>
          <name val="Times New Roman CYR"/>
          <family val="1"/>
        </font>
      </dxf>
    </rfmt>
  </rrc>
  <rrc rId="4710" sId="1" ref="I1:I1048576" action="deleteCol">
    <rfmt sheetId="1" xfDxf="1" sqref="I1:I1048576" start="0" length="0">
      <dxf>
        <font>
          <name val="Times New Roman CYR"/>
          <family val="1"/>
        </font>
        <alignment wrapText="1"/>
      </dxf>
    </rfmt>
    <rfmt sheetId="1" sqref="I19" start="0" length="0">
      <dxf>
        <font>
          <b/>
          <name val="Times New Roman CYR"/>
          <family val="1"/>
        </font>
      </dxf>
    </rfmt>
    <rfmt sheetId="1" sqref="I30" start="0" length="0">
      <dxf>
        <font>
          <b/>
          <name val="Times New Roman CYR"/>
          <family val="1"/>
        </font>
      </dxf>
    </rfmt>
    <rfmt sheetId="1" sqref="I31" start="0" length="0">
      <dxf>
        <font>
          <i/>
          <name val="Times New Roman CYR"/>
          <family val="1"/>
        </font>
      </dxf>
    </rfmt>
    <rfmt sheetId="1" sqref="I36" start="0" length="0">
      <dxf>
        <font>
          <b/>
          <name val="Times New Roman CYR"/>
          <family val="1"/>
        </font>
      </dxf>
    </rfmt>
    <rcc rId="0" sId="1">
      <nc r="I43">
        <v>381.8</v>
      </nc>
    </rcc>
    <rfmt sheetId="1" sqref="I46" start="0" length="0">
      <dxf>
        <font>
          <i/>
          <name val="Times New Roman CYR"/>
          <family val="1"/>
        </font>
      </dxf>
    </rfmt>
    <rfmt sheetId="1" sqref="I50" start="0" length="0">
      <dxf>
        <font>
          <b/>
          <name val="Times New Roman CYR"/>
          <family val="1"/>
        </font>
      </dxf>
    </rfmt>
    <rfmt sheetId="1" sqref="I51" start="0" length="0">
      <dxf>
        <font>
          <i/>
          <name val="Times New Roman CYR"/>
          <family val="1"/>
        </font>
      </dxf>
    </rfmt>
    <rfmt sheetId="1" sqref="I54" start="0" length="0">
      <dxf>
        <font>
          <i/>
          <name val="Times New Roman CYR"/>
          <family val="1"/>
        </font>
      </dxf>
    </rfmt>
    <rcc rId="0" sId="1">
      <nc r="I55">
        <v>211</v>
      </nc>
    </rcc>
    <rfmt sheetId="1" sqref="I56" start="0" length="0">
      <dxf>
        <font>
          <b/>
          <name val="Times New Roman CYR"/>
          <family val="1"/>
        </font>
      </dxf>
    </rfmt>
    <rfmt sheetId="1" sqref="I57" start="0" length="0">
      <dxf>
        <font>
          <b/>
          <name val="Times New Roman CYR"/>
          <family val="1"/>
        </font>
      </dxf>
    </rfmt>
    <rfmt sheetId="1" sqref="I58" start="0" length="0">
      <dxf>
        <font>
          <b/>
          <name val="Times New Roman CYR"/>
          <family val="1"/>
        </font>
      </dxf>
    </rfmt>
    <rfmt sheetId="1" sqref="I59" start="0" length="0">
      <dxf>
        <font>
          <b/>
          <name val="Times New Roman CYR"/>
          <family val="1"/>
        </font>
      </dxf>
    </rfmt>
    <rfmt sheetId="1" sqref="I60" start="0" length="0">
      <dxf>
        <font>
          <b/>
          <name val="Times New Roman CYR"/>
          <family val="1"/>
        </font>
      </dxf>
    </rfmt>
    <rfmt sheetId="1" sqref="I61" start="0" length="0">
      <dxf>
        <font>
          <b/>
          <i/>
          <name val="Times New Roman CYR"/>
          <family val="1"/>
        </font>
      </dxf>
    </rfmt>
    <rfmt sheetId="1" sqref="I62" start="0" length="0">
      <dxf>
        <font>
          <b/>
          <name val="Times New Roman CYR"/>
          <family val="1"/>
        </font>
      </dxf>
    </rfmt>
    <rfmt sheetId="1" sqref="I65" start="0" length="0">
      <dxf>
        <font>
          <i/>
          <name val="Times New Roman CYR"/>
          <family val="1"/>
        </font>
      </dxf>
    </rfmt>
    <rfmt sheetId="1" sqref="I69" start="0" length="0">
      <dxf>
        <font>
          <i/>
          <name val="Times New Roman CYR"/>
          <family val="1"/>
        </font>
      </dxf>
    </rfmt>
    <rfmt sheetId="1" sqref="I73" start="0" length="0">
      <dxf>
        <font>
          <i/>
          <name val="Times New Roman CYR"/>
          <family val="1"/>
        </font>
      </dxf>
    </rfmt>
    <rfmt sheetId="1" sqref="I77" start="0" length="0">
      <dxf>
        <font>
          <i/>
          <name val="Times New Roman CYR"/>
          <family val="1"/>
        </font>
      </dxf>
    </rfmt>
    <rcc rId="0" sId="1">
      <nc r="I80">
        <v>300.5</v>
      </nc>
    </rcc>
    <rcc rId="0" sId="1">
      <nc r="I85">
        <v>790.1</v>
      </nc>
    </rcc>
    <rfmt sheetId="1" sqref="I88" start="0" length="0">
      <dxf>
        <font>
          <i/>
          <name val="Times New Roman CYR"/>
          <family val="1"/>
        </font>
      </dxf>
    </rfmt>
    <rcc rId="0" sId="1">
      <nc r="I91">
        <v>513.5</v>
      </nc>
    </rcc>
    <rfmt sheetId="1" sqref="I96" start="0" length="0">
      <dxf>
        <font>
          <i/>
          <name val="Times New Roman CYR"/>
          <family val="1"/>
        </font>
      </dxf>
    </rfmt>
    <rfmt sheetId="1" sqref="I111" start="0" length="0">
      <dxf>
        <font>
          <i/>
          <name val="Times New Roman CYR"/>
          <family val="1"/>
        </font>
      </dxf>
    </rfmt>
    <rfmt sheetId="1" sqref="I112" start="0" length="0">
      <dxf>
        <font>
          <i/>
          <name val="Times New Roman CYR"/>
          <family val="1"/>
        </font>
      </dxf>
    </rfmt>
    <rfmt sheetId="1" sqref="I113" start="0" length="0">
      <dxf>
        <font>
          <i/>
          <name val="Times New Roman CYR"/>
          <family val="1"/>
        </font>
      </dxf>
    </rfmt>
    <rcc rId="0" sId="1" dxf="1">
      <nc r="I114">
        <v>50.5</v>
      </nc>
      <ndxf>
        <font>
          <i/>
          <name val="Times New Roman CYR"/>
          <family val="1"/>
        </font>
      </ndxf>
    </rcc>
    <rfmt sheetId="1" sqref="I115" start="0" length="0">
      <dxf>
        <font>
          <i/>
          <name val="Times New Roman CYR"/>
          <family val="1"/>
        </font>
      </dxf>
    </rfmt>
    <rfmt sheetId="1" sqref="I116" start="0" length="0">
      <dxf>
        <font>
          <i/>
          <name val="Times New Roman CYR"/>
          <family val="1"/>
        </font>
      </dxf>
    </rfmt>
    <rcc rId="0" sId="1" dxf="1">
      <nc r="I117">
        <v>3366.9</v>
      </nc>
      <ndxf>
        <font>
          <i/>
          <name val="Times New Roman CYR"/>
          <family val="1"/>
        </font>
      </ndxf>
    </rcc>
    <rfmt sheetId="1" sqref="I118" start="0" length="0">
      <dxf>
        <font>
          <i/>
          <name val="Times New Roman CYR"/>
          <family val="1"/>
        </font>
      </dxf>
    </rfmt>
    <rfmt sheetId="1" sqref="I119" start="0" length="0">
      <dxf>
        <font>
          <i/>
          <name val="Times New Roman CYR"/>
          <family val="1"/>
        </font>
      </dxf>
    </rfmt>
    <rfmt sheetId="1" sqref="I120" start="0" length="0">
      <dxf>
        <font>
          <i/>
          <name val="Times New Roman CYR"/>
          <family val="1"/>
        </font>
      </dxf>
    </rfmt>
    <rfmt sheetId="1" sqref="I121" start="0" length="0">
      <dxf>
        <font>
          <i/>
          <name val="Times New Roman CYR"/>
          <family val="1"/>
        </font>
      </dxf>
    </rfmt>
    <rfmt sheetId="1" sqref="I122" start="0" length="0">
      <dxf>
        <font>
          <i/>
          <name val="Times New Roman CYR"/>
          <family val="1"/>
        </font>
      </dxf>
    </rfmt>
    <rfmt sheetId="1" sqref="I123" start="0" length="0">
      <dxf>
        <font>
          <i/>
          <name val="Times New Roman CYR"/>
          <family val="1"/>
        </font>
      </dxf>
    </rfmt>
    <rfmt sheetId="1" sqref="I124" start="0" length="0">
      <dxf>
        <font>
          <i/>
          <name val="Times New Roman CYR"/>
          <family val="1"/>
        </font>
      </dxf>
    </rfmt>
    <rcc rId="0" sId="1" dxf="1">
      <nc r="I125">
        <v>713.9</v>
      </nc>
      <ndxf>
        <font>
          <i/>
          <name val="Times New Roman CYR"/>
          <family val="1"/>
        </font>
      </ndxf>
    </rcc>
    <rfmt sheetId="1" sqref="I128" start="0" length="0">
      <dxf>
        <font>
          <i/>
          <name val="Times New Roman CYR"/>
          <family val="1"/>
        </font>
      </dxf>
    </rfmt>
    <rfmt sheetId="1" sqref="I130" start="0" length="0">
      <dxf>
        <font>
          <i/>
          <name val="Times New Roman CYR"/>
          <family val="1"/>
        </font>
      </dxf>
    </rfmt>
    <rfmt sheetId="1" sqref="I135" start="0" length="0">
      <dxf>
        <font>
          <i/>
          <name val="Times New Roman CYR"/>
          <family val="1"/>
        </font>
      </dxf>
    </rfmt>
    <rcc rId="0" sId="1">
      <nc r="I137">
        <v>3.8</v>
      </nc>
    </rcc>
    <rfmt sheetId="1" sqref="I138" start="0" length="0">
      <dxf>
        <font>
          <i/>
          <name val="Times New Roman CYR"/>
          <family val="1"/>
        </font>
      </dxf>
    </rfmt>
    <rcc rId="0" sId="1">
      <nc r="I142">
        <v>532</v>
      </nc>
    </rcc>
    <rcc rId="0" sId="1">
      <nc r="I161">
        <v>0</v>
      </nc>
    </rcc>
    <rcc rId="0" sId="1">
      <nc r="I164">
        <v>0</v>
      </nc>
    </rcc>
    <rcc rId="0" sId="1">
      <nc r="I167">
        <v>1618</v>
      </nc>
    </rcc>
    <rcc rId="0" sId="1">
      <nc r="I172">
        <v>2157.3000000000002</v>
      </nc>
    </rcc>
    <rfmt sheetId="1" sqref="I174" start="0" length="0">
      <dxf>
        <font>
          <i/>
          <name val="Times New Roman CYR"/>
          <family val="1"/>
        </font>
      </dxf>
    </rfmt>
    <rcc rId="0" sId="1">
      <nc r="I175">
        <v>421.8</v>
      </nc>
    </rcc>
    <rfmt sheetId="1" sqref="I183" start="0" length="0">
      <dxf>
        <font>
          <i/>
          <name val="Times New Roman CYR"/>
          <family val="1"/>
        </font>
      </dxf>
    </rfmt>
    <rcc rId="0" sId="1">
      <nc r="I186">
        <v>133180</v>
      </nc>
    </rcc>
    <rcc rId="0" sId="1">
      <nc r="I188">
        <v>563</v>
      </nc>
    </rcc>
    <rcc rId="0" sId="1">
      <nc r="I192">
        <v>103680</v>
      </nc>
    </rcc>
    <rcc rId="0" sId="1">
      <nc r="I198">
        <v>31351.9</v>
      </nc>
    </rcc>
    <rcc rId="0" sId="1">
      <nc r="I200">
        <v>259444.1</v>
      </nc>
    </rcc>
    <rfmt sheetId="1" sqref="I201" start="0" length="0">
      <dxf>
        <font>
          <i/>
          <name val="Times New Roman CYR"/>
          <family val="1"/>
        </font>
      </dxf>
    </rfmt>
    <rcc rId="0" sId="1" dxf="1">
      <nc r="I202">
        <v>5565.8</v>
      </nc>
      <ndxf>
        <font>
          <i/>
          <name val="Times New Roman CYR"/>
          <family val="1"/>
        </font>
      </ndxf>
    </rcc>
    <rcc rId="0" sId="1">
      <nc r="I206">
        <v>26797.599999999999</v>
      </nc>
    </rcc>
    <rfmt sheetId="1" sqref="I207" start="0" length="0">
      <dxf>
        <font>
          <i/>
          <name val="Times New Roman CYR"/>
          <family val="1"/>
        </font>
      </dxf>
    </rfmt>
    <rcc rId="0" sId="1" dxf="1">
      <nc r="I208">
        <v>116435</v>
      </nc>
      <ndxf>
        <font>
          <i/>
          <name val="Times New Roman CYR"/>
          <family val="1"/>
        </font>
      </ndxf>
    </rcc>
    <rfmt sheetId="1" sqref="I209" start="0" length="0">
      <dxf>
        <font>
          <i/>
          <name val="Times New Roman CYR"/>
          <family val="1"/>
        </font>
      </dxf>
    </rfmt>
    <rcc rId="0" sId="1" dxf="1">
      <nc r="I210">
        <v>11746</v>
      </nc>
      <ndxf>
        <font>
          <i/>
          <name val="Times New Roman CYR"/>
          <family val="1"/>
        </font>
      </ndxf>
    </rcc>
    <rfmt sheetId="1" sqref="I211" start="0" length="0">
      <dxf>
        <font>
          <i/>
          <name val="Times New Roman CYR"/>
          <family val="1"/>
        </font>
      </dxf>
    </rfmt>
    <rcc rId="0" sId="1" dxf="1">
      <nc r="I212">
        <v>1523.6</v>
      </nc>
      <ndxf>
        <font>
          <i/>
          <name val="Times New Roman CYR"/>
          <family val="1"/>
        </font>
      </ndxf>
    </rcc>
    <rfmt sheetId="1" sqref="I213" start="0" length="0">
      <dxf>
        <font>
          <i/>
          <name val="Times New Roman CYR"/>
          <family val="1"/>
        </font>
      </dxf>
    </rfmt>
    <rcc rId="0" sId="1" dxf="1">
      <nc r="I214">
        <v>5297.5</v>
      </nc>
      <ndxf>
        <font>
          <i/>
          <name val="Times New Roman CYR"/>
          <family val="1"/>
        </font>
      </ndxf>
    </rcc>
    <rfmt sheetId="1" sqref="I215" start="0" length="0">
      <dxf>
        <font>
          <i/>
          <name val="Times New Roman CYR"/>
          <family val="1"/>
        </font>
      </dxf>
    </rfmt>
    <rfmt sheetId="1" sqref="I216" start="0" length="0">
      <dxf>
        <font>
          <i/>
          <name val="Times New Roman CYR"/>
          <family val="1"/>
        </font>
      </dxf>
    </rfmt>
    <rfmt sheetId="1" sqref="I217" start="0" length="0">
      <dxf>
        <font>
          <i/>
          <name val="Times New Roman CYR"/>
          <family val="1"/>
        </font>
      </dxf>
    </rfmt>
    <rfmt sheetId="1" sqref="I218" start="0" length="0">
      <dxf>
        <font>
          <i/>
          <name val="Times New Roman CYR"/>
          <family val="1"/>
        </font>
      </dxf>
    </rfmt>
    <rfmt sheetId="1" sqref="I219" start="0" length="0">
      <dxf>
        <font>
          <i/>
          <name val="Times New Roman CYR"/>
          <family val="1"/>
        </font>
      </dxf>
    </rfmt>
    <rcc rId="0" sId="1" dxf="1">
      <nc r="I220">
        <v>8380</v>
      </nc>
      <ndxf>
        <font>
          <i/>
          <name val="Times New Roman CYR"/>
          <family val="1"/>
        </font>
      </ndxf>
    </rcc>
    <rfmt sheetId="1" sqref="I221" start="0" length="0">
      <dxf>
        <font>
          <i/>
          <name val="Times New Roman CYR"/>
          <family val="1"/>
        </font>
      </dxf>
    </rfmt>
    <rfmt sheetId="1" sqref="I222" start="0" length="0">
      <dxf>
        <font>
          <i/>
          <name val="Times New Roman CYR"/>
          <family val="1"/>
        </font>
      </dxf>
    </rfmt>
    <rfmt sheetId="1" sqref="I223" start="0" length="0">
      <dxf>
        <font>
          <i/>
          <name val="Times New Roman CYR"/>
          <family val="1"/>
        </font>
      </dxf>
    </rfmt>
    <rfmt sheetId="1" sqref="I224" start="0" length="0">
      <dxf>
        <font>
          <i/>
          <name val="Times New Roman CYR"/>
          <family val="1"/>
        </font>
      </dxf>
    </rfmt>
    <rfmt sheetId="1" sqref="I225" start="0" length="0">
      <dxf>
        <font>
          <i/>
          <name val="Times New Roman CYR"/>
          <family val="1"/>
        </font>
      </dxf>
    </rfmt>
    <rfmt sheetId="1" sqref="I226" start="0" length="0">
      <dxf>
        <font>
          <i/>
          <name val="Times New Roman CYR"/>
          <family val="1"/>
        </font>
      </dxf>
    </rfmt>
    <rfmt sheetId="1" sqref="I227" start="0" length="0">
      <dxf>
        <font>
          <i/>
          <name val="Times New Roman CYR"/>
          <family val="1"/>
        </font>
      </dxf>
    </rfmt>
    <rcc rId="0" sId="1" dxf="1">
      <nc r="I228">
        <v>42329.8</v>
      </nc>
      <ndxf>
        <font>
          <i/>
          <name val="Times New Roman CYR"/>
          <family val="1"/>
        </font>
      </ndxf>
    </rcc>
    <rfmt sheetId="1" sqref="I229" start="0" length="0">
      <dxf>
        <font>
          <i/>
          <name val="Times New Roman CYR"/>
          <family val="1"/>
        </font>
      </dxf>
    </rfmt>
    <rfmt sheetId="1" sqref="I230" start="0" length="0">
      <dxf>
        <font>
          <i/>
          <name val="Times New Roman CYR"/>
          <family val="1"/>
        </font>
      </dxf>
    </rfmt>
    <rfmt sheetId="1" sqref="I231" start="0" length="0">
      <dxf>
        <font>
          <i/>
          <name val="Times New Roman CYR"/>
          <family val="1"/>
        </font>
      </dxf>
    </rfmt>
    <rfmt sheetId="1" sqref="I232" start="0" length="0">
      <dxf>
        <font>
          <i/>
          <name val="Times New Roman CYR"/>
          <family val="1"/>
        </font>
      </dxf>
    </rfmt>
    <rfmt sheetId="1" sqref="I233" start="0" length="0">
      <dxf>
        <font>
          <i/>
          <name val="Times New Roman CYR"/>
          <family val="1"/>
        </font>
      </dxf>
    </rfmt>
    <rfmt sheetId="1" sqref="I234" start="0" length="0">
      <dxf>
        <font>
          <i/>
          <name val="Times New Roman CYR"/>
          <family val="1"/>
        </font>
      </dxf>
    </rfmt>
    <rfmt sheetId="1" sqref="I235" start="0" length="0">
      <dxf>
        <font>
          <i/>
          <name val="Times New Roman CYR"/>
          <family val="1"/>
        </font>
      </dxf>
    </rfmt>
    <rcc rId="0" sId="1" dxf="1">
      <nc r="I236">
        <v>395</v>
      </nc>
      <ndxf>
        <font>
          <i/>
          <name val="Times New Roman CYR"/>
          <family val="1"/>
        </font>
      </ndxf>
    </rcc>
    <rfmt sheetId="1" sqref="I237" start="0" length="0">
      <dxf>
        <font>
          <i/>
          <name val="Times New Roman CYR"/>
          <family val="1"/>
        </font>
      </dxf>
    </rfmt>
    <rfmt sheetId="1" sqref="I238" start="0" length="0">
      <dxf>
        <font>
          <i/>
          <name val="Times New Roman CYR"/>
          <family val="1"/>
        </font>
      </dxf>
    </rfmt>
    <rfmt sheetId="1" sqref="I239" start="0" length="0">
      <dxf>
        <font>
          <i/>
          <name val="Times New Roman CYR"/>
          <family val="1"/>
        </font>
      </dxf>
    </rfmt>
    <rfmt sheetId="1" sqref="I240" start="0" length="0">
      <dxf>
        <font>
          <i/>
          <name val="Times New Roman CYR"/>
          <family val="1"/>
        </font>
      </dxf>
    </rfmt>
    <rfmt sheetId="1" sqref="I241" start="0" length="0">
      <dxf>
        <font>
          <i/>
          <name val="Times New Roman CYR"/>
          <family val="1"/>
        </font>
      </dxf>
    </rfmt>
    <rcc rId="0" sId="1" dxf="1">
      <nc r="I242">
        <v>5352.5</v>
      </nc>
      <ndxf>
        <font>
          <i/>
          <name val="Times New Roman CYR"/>
          <family val="1"/>
        </font>
      </ndxf>
    </rcc>
    <rfmt sheetId="1" sqref="I243" start="0" length="0">
      <dxf>
        <font>
          <i/>
          <name val="Times New Roman CYR"/>
          <family val="1"/>
        </font>
      </dxf>
    </rfmt>
    <rcc rId="0" sId="1" dxf="1">
      <nc r="I244">
        <v>5645.9</v>
      </nc>
      <ndxf>
        <font>
          <i/>
          <name val="Times New Roman CYR"/>
          <family val="1"/>
        </font>
      </ndxf>
    </rcc>
    <rcc rId="0" sId="1" dxf="1">
      <nc r="I245">
        <v>80.3</v>
      </nc>
      <ndxf>
        <font>
          <i/>
          <name val="Times New Roman CYR"/>
          <family val="1"/>
        </font>
      </ndxf>
    </rcc>
    <rfmt sheetId="1" sqref="I246" start="0" length="0">
      <dxf>
        <font>
          <i/>
          <name val="Times New Roman CYR"/>
          <family val="1"/>
        </font>
      </dxf>
    </rfmt>
    <rfmt sheetId="1" sqref="I247" start="0" length="0">
      <dxf>
        <font>
          <i/>
          <name val="Times New Roman CYR"/>
          <family val="1"/>
        </font>
      </dxf>
    </rfmt>
    <rfmt sheetId="1" sqref="I248" start="0" length="0">
      <dxf>
        <font>
          <i/>
          <name val="Times New Roman CYR"/>
          <family val="1"/>
        </font>
      </dxf>
    </rfmt>
    <rfmt sheetId="1" sqref="I249" start="0" length="0">
      <dxf>
        <font>
          <i/>
          <name val="Times New Roman CYR"/>
          <family val="1"/>
        </font>
      </dxf>
    </rfmt>
    <rfmt sheetId="1" sqref="I250" start="0" length="0">
      <dxf>
        <font>
          <i/>
          <name val="Times New Roman CYR"/>
          <family val="1"/>
        </font>
      </dxf>
    </rfmt>
    <rfmt sheetId="1" sqref="I251" start="0" length="0">
      <dxf>
        <font>
          <i/>
          <name val="Times New Roman CYR"/>
          <family val="1"/>
        </font>
      </dxf>
    </rfmt>
    <rcc rId="0" sId="1" dxf="1">
      <nc r="I252">
        <v>84.7</v>
      </nc>
      <ndxf>
        <font>
          <i/>
          <name val="Times New Roman CYR"/>
          <family val="1"/>
        </font>
      </ndxf>
    </rcc>
    <rfmt sheetId="1" sqref="I253" start="0" length="0">
      <dxf>
        <font>
          <i/>
          <name val="Times New Roman CYR"/>
          <family val="1"/>
        </font>
      </dxf>
    </rfmt>
    <rfmt sheetId="1" sqref="I254" start="0" length="0">
      <dxf>
        <font>
          <i/>
          <name val="Times New Roman CYR"/>
          <family val="1"/>
        </font>
      </dxf>
    </rfmt>
    <rfmt sheetId="1" sqref="I255" start="0" length="0">
      <dxf>
        <font>
          <i/>
          <name val="Times New Roman CYR"/>
          <family val="1"/>
        </font>
      </dxf>
    </rfmt>
    <rfmt sheetId="1" sqref="I256" start="0" length="0">
      <dxf>
        <font>
          <i/>
          <name val="Times New Roman CYR"/>
          <family val="1"/>
        </font>
      </dxf>
    </rfmt>
    <rfmt sheetId="1" sqref="I257" start="0" length="0">
      <dxf>
        <font>
          <i/>
          <name val="Times New Roman CYR"/>
          <family val="1"/>
        </font>
      </dxf>
    </rfmt>
    <rfmt sheetId="1" sqref="I258" start="0" length="0">
      <dxf>
        <font>
          <i/>
          <name val="Times New Roman CYR"/>
          <family val="1"/>
        </font>
      </dxf>
    </rfmt>
    <rfmt sheetId="1" sqref="I259" start="0" length="0">
      <dxf>
        <font>
          <i/>
          <name val="Times New Roman CYR"/>
          <family val="1"/>
        </font>
      </dxf>
    </rfmt>
    <rfmt sheetId="1" sqref="I260" start="0" length="0">
      <dxf>
        <font>
          <i/>
          <name val="Times New Roman CYR"/>
          <family val="1"/>
        </font>
      </dxf>
    </rfmt>
    <rfmt sheetId="1" sqref="I266" start="0" length="0">
      <dxf>
        <font>
          <i/>
          <name val="Times New Roman CYR"/>
          <family val="1"/>
        </font>
      </dxf>
    </rfmt>
    <rcc rId="0" sId="1">
      <nc r="I269">
        <v>31042.9</v>
      </nc>
    </rcc>
    <rfmt sheetId="1" sqref="I280" start="0" length="0">
      <dxf>
        <font>
          <i/>
          <name val="Times New Roman CYR"/>
          <family val="1"/>
        </font>
      </dxf>
    </rfmt>
    <rcc rId="0" sId="1" dxf="1">
      <nc r="I282">
        <v>2000</v>
      </nc>
      <ndxf>
        <font>
          <i/>
          <name val="Times New Roman CYR"/>
          <family val="1"/>
        </font>
      </ndxf>
    </rcc>
    <rfmt sheetId="1" sqref="I283" start="0" length="0">
      <dxf>
        <font>
          <b/>
          <name val="Times New Roman CYR"/>
          <family val="1"/>
        </font>
      </dxf>
    </rfmt>
    <rfmt sheetId="1" sqref="I284" start="0" length="0">
      <dxf>
        <fill>
          <patternFill patternType="solid">
            <bgColor indexed="45"/>
          </patternFill>
        </fill>
      </dxf>
    </rfmt>
    <rfmt sheetId="1" sqref="I289" start="0" length="0">
      <dxf>
        <font>
          <i/>
          <name val="Times New Roman CYR"/>
          <family val="1"/>
        </font>
      </dxf>
    </rfmt>
    <rfmt sheetId="1" sqref="I290" start="0" length="0">
      <dxf>
        <font>
          <b/>
          <name val="Times New Roman CYR"/>
          <family val="1"/>
        </font>
      </dxf>
    </rfmt>
    <rfmt sheetId="1" sqref="I291" start="0" length="0">
      <dxf>
        <font>
          <i/>
          <name val="Times New Roman CYR"/>
          <family val="1"/>
        </font>
      </dxf>
    </rfmt>
    <rfmt sheetId="1" sqref="I292" start="0" length="0">
      <dxf>
        <font>
          <i/>
          <name val="Times New Roman CYR"/>
          <family val="1"/>
        </font>
      </dxf>
    </rfmt>
    <rfmt sheetId="1" sqref="I2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30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cc rId="0" sId="1" dxf="1">
      <nc r="I301">
        <v>131.6</v>
      </nc>
      <ndxf>
        <font>
          <i/>
          <name val="Times New Roman CYR"/>
          <family val="1"/>
        </font>
        <fill>
          <patternFill patternType="solid">
            <bgColor indexed="45"/>
          </patternFill>
        </fill>
      </ndxf>
    </rcc>
    <rfmt sheetId="1" sqref="I305" start="0" length="0">
      <dxf>
        <font>
          <i/>
          <name val="Times New Roman CYR"/>
          <family val="1"/>
        </font>
      </dxf>
    </rfmt>
    <rfmt sheetId="1" sqref="I306" start="0" length="0">
      <dxf>
        <font>
          <i/>
          <name val="Times New Roman CYR"/>
          <family val="1"/>
        </font>
      </dxf>
    </rfmt>
    <rfmt sheetId="1" sqref="I307" start="0" length="0">
      <dxf>
        <font>
          <i/>
          <name val="Times New Roman CYR"/>
          <family val="1"/>
        </font>
      </dxf>
    </rfmt>
    <rfmt sheetId="1" sqref="I310" start="0" length="0">
      <dxf>
        <font>
          <i/>
          <name val="Times New Roman CYR"/>
          <family val="1"/>
        </font>
      </dxf>
    </rfmt>
    <rcc rId="0" sId="1">
      <nc r="I316">
        <v>9321</v>
      </nc>
    </rcc>
    <rfmt sheetId="1" sqref="I323" start="0" length="0">
      <dxf>
        <font>
          <b/>
          <i/>
          <name val="Times New Roman CYR"/>
          <family val="1"/>
        </font>
      </dxf>
    </rfmt>
    <rfmt sheetId="1" sqref="I324" start="0" length="0">
      <dxf>
        <font>
          <b/>
          <i/>
          <name val="Times New Roman CYR"/>
          <family val="1"/>
        </font>
      </dxf>
    </rfmt>
    <rcc rId="0" sId="1" dxf="1">
      <nc r="I325">
        <v>100000</v>
      </nc>
      <ndxf>
        <font>
          <b/>
          <i/>
          <name val="Times New Roman CYR"/>
          <family val="1"/>
        </font>
      </ndxf>
    </rcc>
    <rcc rId="0" sId="1">
      <nc r="I331">
        <v>120</v>
      </nc>
    </rcc>
    <rcc rId="0" sId="1">
      <nc r="I333">
        <v>500.3</v>
      </nc>
    </rcc>
    <rfmt sheetId="1" sqref="I335" start="0" length="0">
      <dxf>
        <font>
          <i/>
          <name val="Times New Roman CYR"/>
          <family val="1"/>
        </font>
      </dxf>
    </rfmt>
    <rcc rId="0" sId="1">
      <nc r="I343">
        <v>13346.3</v>
      </nc>
    </rcc>
    <rfmt sheetId="1" sqref="I346" start="0" length="0">
      <dxf>
        <font>
          <i/>
          <name val="Times New Roman CYR"/>
          <family val="1"/>
        </font>
      </dxf>
    </rfmt>
    <rfmt sheetId="1" sqref="I350" start="0" length="0">
      <dxf>
        <font>
          <i/>
          <name val="Times New Roman CYR"/>
          <family val="1"/>
        </font>
      </dxf>
    </rfmt>
    <rfmt sheetId="1" sqref="I351" start="0" length="0">
      <dxf>
        <font>
          <i/>
          <name val="Times New Roman CYR"/>
          <family val="1"/>
        </font>
      </dxf>
    </rfmt>
    <rcc rId="0" sId="1">
      <nc r="I352">
        <v>8270.1</v>
      </nc>
    </rcc>
    <rcc rId="0" sId="1">
      <nc r="I358">
        <v>12942.4</v>
      </nc>
    </rcc>
    <rcc rId="0" sId="1">
      <nc r="I365">
        <v>7707.5</v>
      </nc>
    </rcc>
    <rcc rId="0" sId="1" dxf="1">
      <nc r="I384">
        <v>369.1</v>
      </nc>
      <ndxf>
        <font>
          <i/>
          <name val="Times New Roman CYR"/>
          <family val="1"/>
        </font>
      </ndxf>
    </rcc>
    <rcc rId="0" sId="1">
      <nc r="I394">
        <v>100</v>
      </nc>
    </rcc>
    <rfmt sheetId="1" sqref="I397" start="0" length="0">
      <dxf>
        <font>
          <i/>
          <name val="Times New Roman CYR"/>
          <family val="1"/>
        </font>
      </dxf>
    </rfmt>
    <rcc rId="0" sId="1">
      <nc r="I402">
        <v>233.1</v>
      </nc>
    </rcc>
    <rfmt sheetId="1" sqref="I422" start="0" length="0">
      <dxf>
        <font>
          <b/>
          <name val="Times New Roman CYR"/>
          <family val="1"/>
        </font>
      </dxf>
    </rfmt>
    <rcc rId="0" sId="1" dxf="1">
      <nc r="I429">
        <v>13287.4</v>
      </nc>
      <ndxf>
        <font>
          <i/>
          <name val="Times New Roman CYR"/>
          <family val="1"/>
        </font>
      </ndxf>
    </rcc>
    <rfmt sheetId="1" sqref="I432" start="0" length="0">
      <dxf>
        <font>
          <i/>
          <name val="Times New Roman CYR"/>
          <family val="1"/>
        </font>
      </dxf>
    </rfmt>
    <rcc rId="0" sId="1">
      <nc r="I449">
        <v>0</v>
      </nc>
    </rcc>
    <rcc rId="0" sId="1">
      <nc r="I451">
        <v>0</v>
      </nc>
    </rcc>
    <rcc rId="0" sId="1">
      <nc r="I454">
        <v>149.6</v>
      </nc>
    </rcc>
    <rcc rId="0" sId="1">
      <nc r="I456">
        <v>22.4</v>
      </nc>
    </rcc>
    <rfmt sheetId="1" sqref="I468" start="0" length="0">
      <dxf>
        <font>
          <b/>
          <name val="Times New Roman CYR"/>
          <family val="1"/>
        </font>
      </dxf>
    </rfmt>
  </rrc>
  <rrc rId="4711" sId="1" ref="I1:I1048576" action="deleteCol">
    <rfmt sheetId="1" xfDxf="1" sqref="I1:I1048576" start="0" length="0">
      <dxf>
        <font>
          <name val="Times New Roman CYR"/>
          <family val="1"/>
        </font>
        <alignment wrapText="1"/>
      </dxf>
    </rfmt>
    <rfmt sheetId="1" sqref="I19" start="0" length="0">
      <dxf>
        <font>
          <b/>
          <name val="Times New Roman CYR"/>
          <family val="1"/>
        </font>
      </dxf>
    </rfmt>
    <rfmt sheetId="1" sqref="I30" start="0" length="0">
      <dxf>
        <font>
          <b/>
          <name val="Times New Roman CYR"/>
          <family val="1"/>
        </font>
      </dxf>
    </rfmt>
    <rfmt sheetId="1" sqref="I31" start="0" length="0">
      <dxf>
        <font>
          <i/>
          <name val="Times New Roman CYR"/>
          <family val="1"/>
        </font>
      </dxf>
    </rfmt>
    <rfmt sheetId="1" sqref="I36" start="0" length="0">
      <dxf>
        <font>
          <b/>
          <name val="Times New Roman CYR"/>
          <family val="1"/>
        </font>
      </dxf>
    </rfmt>
    <rfmt sheetId="1" sqref="I46" start="0" length="0">
      <dxf>
        <font>
          <i/>
          <name val="Times New Roman CYR"/>
          <family val="1"/>
        </font>
      </dxf>
    </rfmt>
    <rfmt sheetId="1" sqref="I50" start="0" length="0">
      <dxf>
        <font>
          <b/>
          <name val="Times New Roman CYR"/>
          <family val="1"/>
        </font>
      </dxf>
    </rfmt>
    <rfmt sheetId="1" sqref="I51" start="0" length="0">
      <dxf>
        <font>
          <i/>
          <name val="Times New Roman CYR"/>
          <family val="1"/>
        </font>
      </dxf>
    </rfmt>
    <rfmt sheetId="1" sqref="I54" start="0" length="0">
      <dxf>
        <font>
          <i/>
          <name val="Times New Roman CYR"/>
          <family val="1"/>
        </font>
      </dxf>
    </rfmt>
    <rfmt sheetId="1" sqref="I56" start="0" length="0">
      <dxf>
        <font>
          <b/>
          <name val="Times New Roman CYR"/>
          <family val="1"/>
        </font>
      </dxf>
    </rfmt>
    <rfmt sheetId="1" sqref="I57" start="0" length="0">
      <dxf>
        <font>
          <b/>
          <name val="Times New Roman CYR"/>
          <family val="1"/>
        </font>
      </dxf>
    </rfmt>
    <rfmt sheetId="1" sqref="I58" start="0" length="0">
      <dxf>
        <font>
          <b/>
          <name val="Times New Roman CYR"/>
          <family val="1"/>
        </font>
      </dxf>
    </rfmt>
    <rfmt sheetId="1" sqref="I59" start="0" length="0">
      <dxf>
        <font>
          <b/>
          <name val="Times New Roman CYR"/>
          <family val="1"/>
        </font>
      </dxf>
    </rfmt>
    <rfmt sheetId="1" sqref="I60" start="0" length="0">
      <dxf>
        <font>
          <b/>
          <name val="Times New Roman CYR"/>
          <family val="1"/>
        </font>
      </dxf>
    </rfmt>
    <rfmt sheetId="1" sqref="I61" start="0" length="0">
      <dxf>
        <font>
          <b/>
          <i/>
          <name val="Times New Roman CYR"/>
          <family val="1"/>
        </font>
      </dxf>
    </rfmt>
    <rfmt sheetId="1" sqref="I62" start="0" length="0">
      <dxf>
        <font>
          <b/>
          <name val="Times New Roman CYR"/>
          <family val="1"/>
        </font>
      </dxf>
    </rfmt>
    <rfmt sheetId="1" sqref="I65" start="0" length="0">
      <dxf>
        <font>
          <i/>
          <name val="Times New Roman CYR"/>
          <family val="1"/>
        </font>
      </dxf>
    </rfmt>
    <rfmt sheetId="1" sqref="I69" start="0" length="0">
      <dxf>
        <font>
          <i/>
          <name val="Times New Roman CYR"/>
          <family val="1"/>
        </font>
      </dxf>
    </rfmt>
    <rfmt sheetId="1" sqref="I73" start="0" length="0">
      <dxf>
        <font>
          <i/>
          <name val="Times New Roman CYR"/>
          <family val="1"/>
        </font>
      </dxf>
    </rfmt>
    <rfmt sheetId="1" sqref="I77" start="0" length="0">
      <dxf>
        <font>
          <i/>
          <name val="Times New Roman CYR"/>
          <family val="1"/>
        </font>
      </dxf>
    </rfmt>
    <rfmt sheetId="1" sqref="I88" start="0" length="0">
      <dxf>
        <font>
          <i/>
          <name val="Times New Roman CYR"/>
          <family val="1"/>
        </font>
      </dxf>
    </rfmt>
    <rfmt sheetId="1" sqref="I96" start="0" length="0">
      <dxf>
        <font>
          <i/>
          <name val="Times New Roman CYR"/>
          <family val="1"/>
        </font>
      </dxf>
    </rfmt>
    <rfmt sheetId="1" sqref="I111" start="0" length="0">
      <dxf>
        <font>
          <i/>
          <name val="Times New Roman CYR"/>
          <family val="1"/>
        </font>
      </dxf>
    </rfmt>
    <rfmt sheetId="1" sqref="I112" start="0" length="0">
      <dxf>
        <font>
          <i/>
          <name val="Times New Roman CYR"/>
          <family val="1"/>
        </font>
      </dxf>
    </rfmt>
    <rfmt sheetId="1" sqref="I113" start="0" length="0">
      <dxf>
        <font>
          <i/>
          <name val="Times New Roman CYR"/>
          <family val="1"/>
        </font>
      </dxf>
    </rfmt>
    <rfmt sheetId="1" sqref="I114" start="0" length="0">
      <dxf>
        <font>
          <i/>
          <name val="Times New Roman CYR"/>
          <family val="1"/>
        </font>
      </dxf>
    </rfmt>
    <rfmt sheetId="1" sqref="I115" start="0" length="0">
      <dxf>
        <font>
          <i/>
          <name val="Times New Roman CYR"/>
          <family val="1"/>
        </font>
      </dxf>
    </rfmt>
    <rfmt sheetId="1" sqref="I116" start="0" length="0">
      <dxf>
        <font>
          <i/>
          <name val="Times New Roman CYR"/>
          <family val="1"/>
        </font>
      </dxf>
    </rfmt>
    <rfmt sheetId="1" sqref="I117" start="0" length="0">
      <dxf>
        <font>
          <i/>
          <name val="Times New Roman CYR"/>
          <family val="1"/>
        </font>
      </dxf>
    </rfmt>
    <rfmt sheetId="1" sqref="I118" start="0" length="0">
      <dxf>
        <font>
          <i/>
          <name val="Times New Roman CYR"/>
          <family val="1"/>
        </font>
      </dxf>
    </rfmt>
    <rfmt sheetId="1" sqref="I119" start="0" length="0">
      <dxf>
        <font>
          <i/>
          <name val="Times New Roman CYR"/>
          <family val="1"/>
        </font>
      </dxf>
    </rfmt>
    <rfmt sheetId="1" sqref="I120" start="0" length="0">
      <dxf>
        <font>
          <i/>
          <name val="Times New Roman CYR"/>
          <family val="1"/>
        </font>
      </dxf>
    </rfmt>
    <rfmt sheetId="1" sqref="I121" start="0" length="0">
      <dxf>
        <font>
          <i/>
          <name val="Times New Roman CYR"/>
          <family val="1"/>
        </font>
      </dxf>
    </rfmt>
    <rfmt sheetId="1" sqref="I122" start="0" length="0">
      <dxf>
        <font>
          <i/>
          <name val="Times New Roman CYR"/>
          <family val="1"/>
        </font>
      </dxf>
    </rfmt>
    <rfmt sheetId="1" sqref="I123" start="0" length="0">
      <dxf>
        <font>
          <i/>
          <name val="Times New Roman CYR"/>
          <family val="1"/>
        </font>
      </dxf>
    </rfmt>
    <rfmt sheetId="1" sqref="I124" start="0" length="0">
      <dxf>
        <font>
          <i/>
          <name val="Times New Roman CYR"/>
          <family val="1"/>
        </font>
      </dxf>
    </rfmt>
    <rfmt sheetId="1" sqref="I125" start="0" length="0">
      <dxf>
        <font>
          <i/>
          <name val="Times New Roman CYR"/>
          <family val="1"/>
        </font>
      </dxf>
    </rfmt>
    <rfmt sheetId="1" sqref="I128" start="0" length="0">
      <dxf>
        <font>
          <i/>
          <name val="Times New Roman CYR"/>
          <family val="1"/>
        </font>
      </dxf>
    </rfmt>
    <rfmt sheetId="1" sqref="I130" start="0" length="0">
      <dxf>
        <font>
          <i/>
          <name val="Times New Roman CYR"/>
          <family val="1"/>
        </font>
      </dxf>
    </rfmt>
    <rfmt sheetId="1" sqref="I135" start="0" length="0">
      <dxf>
        <font>
          <i/>
          <name val="Times New Roman CYR"/>
          <family val="1"/>
        </font>
      </dxf>
    </rfmt>
    <rfmt sheetId="1" sqref="I138" start="0" length="0">
      <dxf>
        <font>
          <i/>
          <name val="Times New Roman CYR"/>
          <family val="1"/>
        </font>
      </dxf>
    </rfmt>
    <rfmt sheetId="1" sqref="I174" start="0" length="0">
      <dxf>
        <font>
          <i/>
          <name val="Times New Roman CYR"/>
          <family val="1"/>
        </font>
      </dxf>
    </rfmt>
    <rfmt sheetId="1" sqref="I183" start="0" length="0">
      <dxf>
        <font>
          <i/>
          <name val="Times New Roman CYR"/>
          <family val="1"/>
        </font>
      </dxf>
    </rfmt>
    <rfmt sheetId="1" sqref="I201" start="0" length="0">
      <dxf>
        <font>
          <i/>
          <name val="Times New Roman CYR"/>
          <family val="1"/>
        </font>
      </dxf>
    </rfmt>
    <rfmt sheetId="1" sqref="I202" start="0" length="0">
      <dxf>
        <font>
          <i/>
          <name val="Times New Roman CYR"/>
          <family val="1"/>
        </font>
      </dxf>
    </rfmt>
    <rfmt sheetId="1" sqref="I207" start="0" length="0">
      <dxf>
        <font>
          <i/>
          <name val="Times New Roman CYR"/>
          <family val="1"/>
        </font>
      </dxf>
    </rfmt>
    <rfmt sheetId="1" sqref="I208" start="0" length="0">
      <dxf>
        <font>
          <i/>
          <name val="Times New Roman CYR"/>
          <family val="1"/>
        </font>
      </dxf>
    </rfmt>
    <rfmt sheetId="1" sqref="I209" start="0" length="0">
      <dxf>
        <font>
          <i/>
          <name val="Times New Roman CYR"/>
          <family val="1"/>
        </font>
      </dxf>
    </rfmt>
    <rfmt sheetId="1" sqref="I210" start="0" length="0">
      <dxf>
        <font>
          <i/>
          <name val="Times New Roman CYR"/>
          <family val="1"/>
        </font>
      </dxf>
    </rfmt>
    <rfmt sheetId="1" sqref="I211" start="0" length="0">
      <dxf>
        <font>
          <i/>
          <name val="Times New Roman CYR"/>
          <family val="1"/>
        </font>
      </dxf>
    </rfmt>
    <rfmt sheetId="1" sqref="I212" start="0" length="0">
      <dxf>
        <font>
          <i/>
          <name val="Times New Roman CYR"/>
          <family val="1"/>
        </font>
      </dxf>
    </rfmt>
    <rfmt sheetId="1" sqref="I213" start="0" length="0">
      <dxf>
        <font>
          <i/>
          <name val="Times New Roman CYR"/>
          <family val="1"/>
        </font>
      </dxf>
    </rfmt>
    <rfmt sheetId="1" sqref="I214" start="0" length="0">
      <dxf>
        <font>
          <i/>
          <name val="Times New Roman CYR"/>
          <family val="1"/>
        </font>
      </dxf>
    </rfmt>
    <rfmt sheetId="1" sqref="I215" start="0" length="0">
      <dxf>
        <font>
          <i/>
          <name val="Times New Roman CYR"/>
          <family val="1"/>
        </font>
      </dxf>
    </rfmt>
    <rfmt sheetId="1" sqref="I216" start="0" length="0">
      <dxf>
        <font>
          <i/>
          <name val="Times New Roman CYR"/>
          <family val="1"/>
        </font>
      </dxf>
    </rfmt>
    <rfmt sheetId="1" sqref="I217" start="0" length="0">
      <dxf>
        <font>
          <i/>
          <name val="Times New Roman CYR"/>
          <family val="1"/>
        </font>
      </dxf>
    </rfmt>
    <rfmt sheetId="1" sqref="I218" start="0" length="0">
      <dxf>
        <font>
          <i/>
          <name val="Times New Roman CYR"/>
          <family val="1"/>
        </font>
      </dxf>
    </rfmt>
    <rfmt sheetId="1" sqref="I219" start="0" length="0">
      <dxf>
        <font>
          <i/>
          <name val="Times New Roman CYR"/>
          <family val="1"/>
        </font>
      </dxf>
    </rfmt>
    <rfmt sheetId="1" sqref="I220" start="0" length="0">
      <dxf>
        <font>
          <i/>
          <name val="Times New Roman CYR"/>
          <family val="1"/>
        </font>
      </dxf>
    </rfmt>
    <rfmt sheetId="1" sqref="I221" start="0" length="0">
      <dxf>
        <font>
          <i/>
          <name val="Times New Roman CYR"/>
          <family val="1"/>
        </font>
      </dxf>
    </rfmt>
    <rfmt sheetId="1" sqref="I222" start="0" length="0">
      <dxf>
        <font>
          <i/>
          <name val="Times New Roman CYR"/>
          <family val="1"/>
        </font>
      </dxf>
    </rfmt>
    <rfmt sheetId="1" sqref="I223" start="0" length="0">
      <dxf>
        <font>
          <i/>
          <name val="Times New Roman CYR"/>
          <family val="1"/>
        </font>
      </dxf>
    </rfmt>
    <rfmt sheetId="1" sqref="I224" start="0" length="0">
      <dxf>
        <font>
          <i/>
          <name val="Times New Roman CYR"/>
          <family val="1"/>
        </font>
      </dxf>
    </rfmt>
    <rfmt sheetId="1" sqref="I225" start="0" length="0">
      <dxf>
        <font>
          <i/>
          <name val="Times New Roman CYR"/>
          <family val="1"/>
        </font>
      </dxf>
    </rfmt>
    <rfmt sheetId="1" sqref="I226" start="0" length="0">
      <dxf>
        <font>
          <i/>
          <name val="Times New Roman CYR"/>
          <family val="1"/>
        </font>
      </dxf>
    </rfmt>
    <rfmt sheetId="1" sqref="I227" start="0" length="0">
      <dxf>
        <font>
          <i/>
          <name val="Times New Roman CYR"/>
          <family val="1"/>
        </font>
      </dxf>
    </rfmt>
    <rfmt sheetId="1" sqref="I228" start="0" length="0">
      <dxf>
        <font>
          <i/>
          <name val="Times New Roman CYR"/>
          <family val="1"/>
        </font>
      </dxf>
    </rfmt>
    <rfmt sheetId="1" sqref="I229" start="0" length="0">
      <dxf>
        <font>
          <i/>
          <name val="Times New Roman CYR"/>
          <family val="1"/>
        </font>
      </dxf>
    </rfmt>
    <rfmt sheetId="1" sqref="I230" start="0" length="0">
      <dxf>
        <font>
          <i/>
          <name val="Times New Roman CYR"/>
          <family val="1"/>
        </font>
      </dxf>
    </rfmt>
    <rfmt sheetId="1" sqref="I231" start="0" length="0">
      <dxf>
        <font>
          <i/>
          <name val="Times New Roman CYR"/>
          <family val="1"/>
        </font>
      </dxf>
    </rfmt>
    <rfmt sheetId="1" sqref="I232" start="0" length="0">
      <dxf>
        <font>
          <i/>
          <name val="Times New Roman CYR"/>
          <family val="1"/>
        </font>
      </dxf>
    </rfmt>
    <rfmt sheetId="1" sqref="I233" start="0" length="0">
      <dxf>
        <font>
          <i/>
          <name val="Times New Roman CYR"/>
          <family val="1"/>
        </font>
      </dxf>
    </rfmt>
    <rfmt sheetId="1" sqref="I234" start="0" length="0">
      <dxf>
        <font>
          <i/>
          <name val="Times New Roman CYR"/>
          <family val="1"/>
        </font>
      </dxf>
    </rfmt>
    <rfmt sheetId="1" sqref="I235" start="0" length="0">
      <dxf>
        <font>
          <i/>
          <name val="Times New Roman CYR"/>
          <family val="1"/>
        </font>
      </dxf>
    </rfmt>
    <rfmt sheetId="1" sqref="I236" start="0" length="0">
      <dxf>
        <font>
          <i/>
          <name val="Times New Roman CYR"/>
          <family val="1"/>
        </font>
      </dxf>
    </rfmt>
    <rfmt sheetId="1" sqref="I237" start="0" length="0">
      <dxf>
        <font>
          <i/>
          <name val="Times New Roman CYR"/>
          <family val="1"/>
        </font>
      </dxf>
    </rfmt>
    <rfmt sheetId="1" sqref="I238" start="0" length="0">
      <dxf>
        <font>
          <i/>
          <name val="Times New Roman CYR"/>
          <family val="1"/>
        </font>
      </dxf>
    </rfmt>
    <rfmt sheetId="1" sqref="I239" start="0" length="0">
      <dxf>
        <font>
          <i/>
          <name val="Times New Roman CYR"/>
          <family val="1"/>
        </font>
      </dxf>
    </rfmt>
    <rfmt sheetId="1" sqref="I240" start="0" length="0">
      <dxf>
        <font>
          <i/>
          <name val="Times New Roman CYR"/>
          <family val="1"/>
        </font>
      </dxf>
    </rfmt>
    <rfmt sheetId="1" sqref="I241" start="0" length="0">
      <dxf>
        <font>
          <i/>
          <name val="Times New Roman CYR"/>
          <family val="1"/>
        </font>
      </dxf>
    </rfmt>
    <rfmt sheetId="1" sqref="I242" start="0" length="0">
      <dxf>
        <font>
          <i/>
          <name val="Times New Roman CYR"/>
          <family val="1"/>
        </font>
      </dxf>
    </rfmt>
    <rfmt sheetId="1" sqref="I243" start="0" length="0">
      <dxf>
        <font>
          <i/>
          <name val="Times New Roman CYR"/>
          <family val="1"/>
        </font>
      </dxf>
    </rfmt>
    <rfmt sheetId="1" sqref="I244" start="0" length="0">
      <dxf>
        <font>
          <i/>
          <name val="Times New Roman CYR"/>
          <family val="1"/>
        </font>
      </dxf>
    </rfmt>
    <rfmt sheetId="1" sqref="I245" start="0" length="0">
      <dxf>
        <font>
          <i/>
          <name val="Times New Roman CYR"/>
          <family val="1"/>
        </font>
      </dxf>
    </rfmt>
    <rfmt sheetId="1" sqref="I246" start="0" length="0">
      <dxf>
        <font>
          <i/>
          <name val="Times New Roman CYR"/>
          <family val="1"/>
        </font>
      </dxf>
    </rfmt>
    <rfmt sheetId="1" sqref="I247" start="0" length="0">
      <dxf>
        <font>
          <i/>
          <name val="Times New Roman CYR"/>
          <family val="1"/>
        </font>
      </dxf>
    </rfmt>
    <rfmt sheetId="1" sqref="I248" start="0" length="0">
      <dxf>
        <font>
          <i/>
          <name val="Times New Roman CYR"/>
          <family val="1"/>
        </font>
      </dxf>
    </rfmt>
    <rfmt sheetId="1" sqref="I249" start="0" length="0">
      <dxf>
        <font>
          <i/>
          <name val="Times New Roman CYR"/>
          <family val="1"/>
        </font>
      </dxf>
    </rfmt>
    <rfmt sheetId="1" sqref="I250" start="0" length="0">
      <dxf>
        <font>
          <i/>
          <name val="Times New Roman CYR"/>
          <family val="1"/>
        </font>
      </dxf>
    </rfmt>
    <rfmt sheetId="1" sqref="I251" start="0" length="0">
      <dxf>
        <font>
          <i/>
          <name val="Times New Roman CYR"/>
          <family val="1"/>
        </font>
      </dxf>
    </rfmt>
    <rfmt sheetId="1" sqref="I252" start="0" length="0">
      <dxf>
        <font>
          <i/>
          <name val="Times New Roman CYR"/>
          <family val="1"/>
        </font>
      </dxf>
    </rfmt>
    <rfmt sheetId="1" sqref="I253" start="0" length="0">
      <dxf>
        <font>
          <i/>
          <name val="Times New Roman CYR"/>
          <family val="1"/>
        </font>
      </dxf>
    </rfmt>
    <rfmt sheetId="1" sqref="I254" start="0" length="0">
      <dxf>
        <font>
          <i/>
          <name val="Times New Roman CYR"/>
          <family val="1"/>
        </font>
      </dxf>
    </rfmt>
    <rfmt sheetId="1" sqref="I255" start="0" length="0">
      <dxf>
        <font>
          <i/>
          <name val="Times New Roman CYR"/>
          <family val="1"/>
        </font>
      </dxf>
    </rfmt>
    <rfmt sheetId="1" sqref="I256" start="0" length="0">
      <dxf>
        <font>
          <i/>
          <name val="Times New Roman CYR"/>
          <family val="1"/>
        </font>
      </dxf>
    </rfmt>
    <rcc rId="0" sId="1" dxf="1">
      <nc r="I257">
        <v>82</v>
      </nc>
      <ndxf>
        <font>
          <i/>
          <name val="Times New Roman CYR"/>
          <family val="1"/>
        </font>
      </ndxf>
    </rcc>
    <rfmt sheetId="1" sqref="I258" start="0" length="0">
      <dxf>
        <font>
          <i/>
          <name val="Times New Roman CYR"/>
          <family val="1"/>
        </font>
      </dxf>
    </rfmt>
    <rfmt sheetId="1" sqref="I259" start="0" length="0">
      <dxf>
        <font>
          <i/>
          <name val="Times New Roman CYR"/>
          <family val="1"/>
        </font>
      </dxf>
    </rfmt>
    <rfmt sheetId="1" sqref="I260" start="0" length="0">
      <dxf>
        <font>
          <i/>
          <name val="Times New Roman CYR"/>
          <family val="1"/>
        </font>
      </dxf>
    </rfmt>
    <rfmt sheetId="1" sqref="I266" start="0" length="0">
      <dxf>
        <font>
          <i/>
          <name val="Times New Roman CYR"/>
          <family val="1"/>
        </font>
      </dxf>
    </rfmt>
    <rfmt sheetId="1" sqref="I280" start="0" length="0">
      <dxf>
        <font>
          <i/>
          <name val="Times New Roman CYR"/>
          <family val="1"/>
        </font>
      </dxf>
    </rfmt>
    <rfmt sheetId="1" sqref="I282" start="0" length="0">
      <dxf>
        <font>
          <i/>
          <name val="Times New Roman CYR"/>
          <family val="1"/>
        </font>
      </dxf>
    </rfmt>
    <rfmt sheetId="1" sqref="I283" start="0" length="0">
      <dxf>
        <font>
          <b/>
          <name val="Times New Roman CYR"/>
          <family val="1"/>
        </font>
      </dxf>
    </rfmt>
    <rfmt sheetId="1" sqref="I284" start="0" length="0">
      <dxf>
        <fill>
          <patternFill patternType="solid">
            <bgColor indexed="45"/>
          </patternFill>
        </fill>
      </dxf>
    </rfmt>
    <rfmt sheetId="1" sqref="I289" start="0" length="0">
      <dxf>
        <font>
          <i/>
          <name val="Times New Roman CYR"/>
          <family val="1"/>
        </font>
      </dxf>
    </rfmt>
    <rfmt sheetId="1" sqref="I290" start="0" length="0">
      <dxf>
        <font>
          <b/>
          <name val="Times New Roman CYR"/>
          <family val="1"/>
        </font>
      </dxf>
    </rfmt>
    <rfmt sheetId="1" sqref="I291" start="0" length="0">
      <dxf>
        <font>
          <i/>
          <name val="Times New Roman CYR"/>
          <family val="1"/>
        </font>
      </dxf>
    </rfmt>
    <rfmt sheetId="1" sqref="I292" start="0" length="0">
      <dxf>
        <font>
          <i/>
          <name val="Times New Roman CYR"/>
          <family val="1"/>
        </font>
      </dxf>
    </rfmt>
    <rfmt sheetId="1" sqref="I2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29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30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30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I305" start="0" length="0">
      <dxf>
        <font>
          <i/>
          <name val="Times New Roman CYR"/>
          <family val="1"/>
        </font>
      </dxf>
    </rfmt>
    <rfmt sheetId="1" sqref="I306" start="0" length="0">
      <dxf>
        <font>
          <i/>
          <name val="Times New Roman CYR"/>
          <family val="1"/>
        </font>
      </dxf>
    </rfmt>
    <rfmt sheetId="1" sqref="I307" start="0" length="0">
      <dxf>
        <font>
          <i/>
          <name val="Times New Roman CYR"/>
          <family val="1"/>
        </font>
      </dxf>
    </rfmt>
    <rfmt sheetId="1" sqref="I310" start="0" length="0">
      <dxf>
        <font>
          <i/>
          <name val="Times New Roman CYR"/>
          <family val="1"/>
        </font>
      </dxf>
    </rfmt>
    <rfmt sheetId="1" sqref="I323" start="0" length="0">
      <dxf>
        <font>
          <b/>
          <i/>
          <name val="Times New Roman CYR"/>
          <family val="1"/>
        </font>
      </dxf>
    </rfmt>
    <rfmt sheetId="1" sqref="I324" start="0" length="0">
      <dxf>
        <font>
          <b/>
          <i/>
          <name val="Times New Roman CYR"/>
          <family val="1"/>
        </font>
      </dxf>
    </rfmt>
    <rfmt sheetId="1" sqref="I325" start="0" length="0">
      <dxf>
        <font>
          <b/>
          <i/>
          <name val="Times New Roman CYR"/>
          <family val="1"/>
        </font>
      </dxf>
    </rfmt>
    <rfmt sheetId="1" sqref="I335" start="0" length="0">
      <dxf>
        <font>
          <i/>
          <name val="Times New Roman CYR"/>
          <family val="1"/>
        </font>
      </dxf>
    </rfmt>
    <rfmt sheetId="1" sqref="I346" start="0" length="0">
      <dxf>
        <font>
          <i/>
          <name val="Times New Roman CYR"/>
          <family val="1"/>
        </font>
      </dxf>
    </rfmt>
    <rfmt sheetId="1" sqref="I350" start="0" length="0">
      <dxf>
        <font>
          <i/>
          <name val="Times New Roman CYR"/>
          <family val="1"/>
        </font>
      </dxf>
    </rfmt>
    <rfmt sheetId="1" sqref="I351" start="0" length="0">
      <dxf>
        <font>
          <i/>
          <name val="Times New Roman CYR"/>
          <family val="1"/>
        </font>
      </dxf>
    </rfmt>
    <rfmt sheetId="1" sqref="I384" start="0" length="0">
      <dxf>
        <font>
          <i/>
          <name val="Times New Roman CYR"/>
          <family val="1"/>
        </font>
      </dxf>
    </rfmt>
    <rfmt sheetId="1" sqref="I397" start="0" length="0">
      <dxf>
        <font>
          <i/>
          <name val="Times New Roman CYR"/>
          <family val="1"/>
        </font>
      </dxf>
    </rfmt>
    <rfmt sheetId="1" sqref="I422" start="0" length="0">
      <dxf>
        <font>
          <b/>
          <name val="Times New Roman CYR"/>
          <family val="1"/>
        </font>
      </dxf>
    </rfmt>
    <rfmt sheetId="1" sqref="I429" start="0" length="0">
      <dxf>
        <font>
          <i/>
          <name val="Times New Roman CYR"/>
          <family val="1"/>
        </font>
      </dxf>
    </rfmt>
    <rfmt sheetId="1" sqref="I432" start="0" length="0">
      <dxf>
        <font>
          <i/>
          <name val="Times New Roman CYR"/>
          <family val="1"/>
        </font>
      </dxf>
    </rfmt>
    <rfmt sheetId="1" sqref="I468" start="0" length="0">
      <dxf>
        <font>
          <b/>
          <name val="Times New Roman CYR"/>
          <family val="1"/>
        </font>
      </dxf>
    </rfmt>
  </rrc>
  <rcc rId="4712" sId="1" numFmtId="34">
    <oc r="G468">
      <v>9667.11</v>
    </oc>
    <nc r="G468">
      <v>9679.0300000000007</v>
    </nc>
  </rcc>
  <rcc rId="4713" sId="1" numFmtId="34">
    <oc r="H468">
      <v>19463.325000000001</v>
    </oc>
    <nc r="H468">
      <v>19487.16</v>
    </nc>
  </rcc>
</revisions>
</file>

<file path=xl/revisions/revisionLog2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86:H186">
    <dxf>
      <fill>
        <patternFill>
          <bgColor theme="0"/>
        </patternFill>
      </fill>
    </dxf>
  </rfmt>
  <rfmt sheetId="1" sqref="G43:H43">
    <dxf>
      <fill>
        <patternFill>
          <bgColor theme="0"/>
        </patternFill>
      </fill>
    </dxf>
  </rfmt>
  <rrc rId="4714" sId="1" ref="A468:XFD474" action="insertRow"/>
  <rcc rId="4715" sId="1" odxf="1" dxf="1">
    <nc r="A468" t="inlineStr">
      <is>
        <t>Муниципальное казенное учреждение Управление сельского хозяйства Селенгинского района</t>
      </is>
    </nc>
    <odxf>
      <font>
        <b val="0"/>
        <color indexed="8"/>
        <name val="Times New Roman"/>
        <family val="1"/>
      </font>
      <fill>
        <patternFill patternType="none">
          <bgColor indexed="65"/>
        </patternFill>
      </fill>
    </odxf>
    <ndxf>
      <font>
        <b/>
        <color indexed="8"/>
        <name val="Times New Roman"/>
        <family val="1"/>
      </font>
      <fill>
        <patternFill patternType="solid">
          <bgColor indexed="13"/>
        </patternFill>
      </fill>
    </ndxf>
  </rcc>
  <rfmt sheetId="1" sqref="B468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C468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D468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E468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F468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cc rId="4716" sId="1" odxf="1" dxf="1">
    <nc r="G468">
      <f>G469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3"/>
        </patternFill>
      </fill>
    </ndxf>
  </rcc>
  <rcc rId="4717" sId="1" odxf="1" dxf="1">
    <nc r="H468">
      <f>H469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3"/>
        </patternFill>
      </fill>
    </ndxf>
  </rcc>
  <rcc rId="4718" sId="1" odxf="1" dxf="1">
    <nc r="A469" t="inlineStr">
      <is>
        <t>НАЦИОНАЛЬНАЯ ЭКОНОМИКА</t>
      </is>
    </nc>
    <odxf>
      <font>
        <b val="0"/>
        <color indexed="8"/>
        <name val="Times New Roman"/>
        <family val="1"/>
      </font>
      <fill>
        <patternFill patternType="none">
          <bgColor indexed="65"/>
        </patternFill>
      </fill>
    </odxf>
    <ndxf>
      <font>
        <b/>
        <color indexed="8"/>
        <name val="Times New Roman"/>
        <family val="1"/>
      </font>
      <fill>
        <patternFill patternType="solid">
          <bgColor indexed="15"/>
        </patternFill>
      </fill>
    </ndxf>
  </rcc>
  <rfmt sheetId="1" sqref="B469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4719" sId="1" odxf="1" dxf="1">
    <nc r="C469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469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469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469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4720" sId="1" odxf="1" dxf="1">
    <nc r="G469">
      <f>G470+G490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4721" sId="1" odxf="1" dxf="1">
    <nc r="H469">
      <f>H470+H490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4722" sId="1" odxf="1" dxf="1">
    <nc r="A470" t="inlineStr">
      <is>
        <t>Сельское хозяйство и рыболовство</t>
      </is>
    </nc>
    <odxf>
      <font>
        <b val="0"/>
        <color indexed="8"/>
        <name val="Times New Roman"/>
        <family val="1"/>
      </font>
      <fill>
        <patternFill patternType="none">
          <bgColor indexed="65"/>
        </patternFill>
      </fill>
    </odxf>
    <ndxf>
      <font>
        <b/>
        <color indexed="8"/>
        <name val="Times New Roman"/>
        <family val="1"/>
      </font>
      <fill>
        <patternFill patternType="solid">
          <bgColor indexed="41"/>
        </patternFill>
      </fill>
    </ndxf>
  </rcc>
  <rfmt sheetId="1" sqref="B470" start="0" length="0">
    <dxf>
      <font>
        <b/>
        <i/>
        <name val="Times New Roman"/>
        <family val="1"/>
      </font>
      <fill>
        <patternFill patternType="solid">
          <bgColor indexed="41"/>
        </patternFill>
      </fill>
    </dxf>
  </rfmt>
  <rcc rId="4723" sId="1" odxf="1" dxf="1">
    <nc r="C470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4724" sId="1" odxf="1" dxf="1">
    <nc r="D470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47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47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4725" sId="1" odxf="1" dxf="1">
    <nc r="G470">
      <f>G475+G471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4726" sId="1" odxf="1" dxf="1">
    <nc r="H470">
      <f>H475+H471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4727" sId="1" odxf="1" dxf="1">
    <nc r="A471" t="inlineStr">
      <is>
        <t>Муниципальная программа «Комплексное развитие сельских территорий в Селенгинском районе на 2023-2025 годы»</t>
      </is>
    </nc>
    <odxf>
      <font>
        <b val="0"/>
        <color indexed="8"/>
        <name val="Times New Roman"/>
        <family val="1"/>
      </font>
      <alignment horizontal="left" vertical="center"/>
    </odxf>
    <ndxf>
      <font>
        <b/>
        <color indexed="8"/>
        <name val="Times New Roman"/>
        <family val="1"/>
      </font>
      <alignment horizontal="general" vertical="top"/>
    </ndxf>
  </rcc>
  <rfmt sheetId="1" sqref="B471" start="0" length="0">
    <dxf>
      <font>
        <b/>
        <name val="Times New Roman"/>
        <family val="1"/>
      </font>
    </dxf>
  </rfmt>
  <rcc rId="4728" sId="1" odxf="1" dxf="1">
    <nc r="C471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729" sId="1" odxf="1" dxf="1">
    <nc r="D471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730" sId="1" odxf="1" dxf="1">
    <nc r="E471" t="inlineStr">
      <is>
        <t>06000 00000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471" start="0" length="0">
    <dxf>
      <font>
        <b/>
        <name val="Times New Roman"/>
        <family val="1"/>
      </font>
    </dxf>
  </rfmt>
  <rcc rId="4731" sId="1" odxf="1" dxf="1">
    <nc r="G471">
      <f>G472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732" sId="1" odxf="1" dxf="1">
    <nc r="H471">
      <f>H472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733" sId="1" odxf="1" dxf="1">
    <nc r="A472" t="inlineStr">
      <is>
        <t>Основное мероприятие "Проведение ежегодного совещания по подведению итогов работы АПК за отчетный год"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fmt sheetId="1" sqref="B472" start="0" length="0">
    <dxf>
      <font>
        <i/>
        <name val="Times New Roman"/>
        <family val="1"/>
      </font>
    </dxf>
  </rfmt>
  <rcc rId="4734" sId="1" odxf="1" dxf="1">
    <nc r="C472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735" sId="1" odxf="1" dxf="1">
    <nc r="D472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736" sId="1" odxf="1" dxf="1">
    <nc r="E472" t="inlineStr">
      <is>
        <t>06010 00000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472" start="0" length="0">
    <dxf>
      <font>
        <i/>
        <name val="Times New Roman"/>
        <family val="1"/>
      </font>
    </dxf>
  </rfmt>
  <rcc rId="4737" sId="1" odxf="1" dxf="1">
    <nc r="G472">
      <f>G473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738" sId="1" odxf="1" dxf="1">
    <nc r="H472">
      <f>H473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473" start="0" length="0">
    <dxf>
      <font>
        <i/>
        <color indexed="8"/>
        <name val="Times New Roman"/>
        <family val="1"/>
      </font>
      <alignment horizontal="general" vertical="top"/>
    </dxf>
  </rfmt>
  <rfmt sheetId="1" sqref="B473" start="0" length="0">
    <dxf>
      <font>
        <i/>
        <name val="Times New Roman"/>
        <family val="1"/>
      </font>
    </dxf>
  </rfmt>
  <rfmt sheetId="1" sqref="C473" start="0" length="0">
    <dxf>
      <font>
        <i/>
        <name val="Times New Roman"/>
        <family val="1"/>
      </font>
    </dxf>
  </rfmt>
  <rfmt sheetId="1" sqref="D473" start="0" length="0">
    <dxf>
      <font>
        <i/>
        <name val="Times New Roman"/>
        <family val="1"/>
      </font>
    </dxf>
  </rfmt>
  <rfmt sheetId="1" sqref="E473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F473" start="0" length="0">
    <dxf>
      <font>
        <i/>
        <name val="Times New Roman"/>
        <family val="1"/>
      </font>
    </dxf>
  </rfmt>
  <rfmt sheetId="1" sqref="G473" start="0" length="0">
    <dxf>
      <font>
        <i/>
        <name val="Times New Roman"/>
        <family val="1"/>
      </font>
    </dxf>
  </rfmt>
  <rfmt sheetId="1" sqref="H473" start="0" length="0">
    <dxf>
      <font>
        <i/>
        <name val="Times New Roman"/>
        <family val="1"/>
      </font>
    </dxf>
  </rfmt>
  <rfmt sheetId="1" sqref="A474" start="0" length="0">
    <dxf>
      <fill>
        <patternFill patternType="solid"/>
      </fill>
    </dxf>
  </rfmt>
  <rfmt sheetId="1" sqref="E474" start="0" length="0">
    <dxf>
      <fill>
        <patternFill patternType="solid">
          <bgColor theme="0"/>
        </patternFill>
      </fill>
    </dxf>
  </rfmt>
  <rcc rId="4739" sId="1">
    <nc r="B468" t="inlineStr">
      <is>
        <t>977</t>
      </is>
    </nc>
  </rcc>
  <rcc rId="4740" sId="1">
    <nc r="B469" t="inlineStr">
      <is>
        <t>977</t>
      </is>
    </nc>
  </rcc>
  <rcc rId="4741" sId="1">
    <nc r="B470" t="inlineStr">
      <is>
        <t>977</t>
      </is>
    </nc>
  </rcc>
  <rcc rId="4742" sId="1">
    <nc r="B471" t="inlineStr">
      <is>
        <t>977</t>
      </is>
    </nc>
  </rcc>
  <rcc rId="4743" sId="1">
    <nc r="B472" t="inlineStr">
      <is>
        <t>977</t>
      </is>
    </nc>
  </rcc>
  <rcc rId="4744" sId="1" odxf="1" dxf="1">
    <nc r="A471" t="inlineStr">
      <is>
        <t>Муниципальная программа "Охрана окружающей среды в муниципальном образовании "Селенгинский район" на 2023-2027годы"</t>
      </is>
    </nc>
    <ndxf>
      <border outline="0">
        <left/>
        <right/>
        <top/>
        <bottom/>
      </border>
    </ndxf>
  </rcc>
  <rcc rId="4745" sId="1">
    <nc r="C471" t="inlineStr">
      <is>
        <t>01</t>
      </is>
    </nc>
  </rcc>
  <rcc rId="4746" sId="1">
    <nc r="D471" t="inlineStr">
      <is>
        <t>13</t>
      </is>
    </nc>
  </rcc>
  <rcc rId="4747" sId="1">
    <nc r="E471" t="inlineStr">
      <is>
        <t>25000 00000</t>
      </is>
    </nc>
  </rcc>
  <rcc rId="4748" sId="1">
    <nc r="G471">
      <f>G472</f>
    </nc>
  </rcc>
  <rcc rId="4749" sId="1">
    <nc r="H471">
      <f>H472</f>
    </nc>
  </rcc>
  <rcc rId="4750" sId="1" odxf="1" dxf="1">
    <nc r="A472" t="inlineStr">
      <is>
        <t>Основное мероприятие "Проведение мониторинга несанкционированных свалок"</t>
      </is>
    </nc>
    <ndxf>
      <fill>
        <patternFill patternType="solid">
          <bgColor indexed="9"/>
        </patternFill>
      </fill>
      <alignment horizontal="left" vertical="center"/>
    </ndxf>
  </rcc>
  <rcc rId="4751" sId="1">
    <nc r="C472" t="inlineStr">
      <is>
        <t>01</t>
      </is>
    </nc>
  </rcc>
  <rcc rId="4752" sId="1">
    <nc r="D472" t="inlineStr">
      <is>
        <t>13</t>
      </is>
    </nc>
  </rcc>
  <rcc rId="4753" sId="1" odxf="1" dxf="1">
    <nc r="E472" t="inlineStr">
      <is>
        <t>25001 00000</t>
      </is>
    </nc>
    <ndxf>
      <fill>
        <patternFill patternType="none">
          <bgColor indexed="65"/>
        </patternFill>
      </fill>
    </ndxf>
  </rcc>
  <rcc rId="4754" sId="1">
    <nc r="G472">
      <f>G473</f>
    </nc>
  </rcc>
  <rcc rId="4755" sId="1">
    <nc r="H472">
      <f>H473</f>
    </nc>
  </rcc>
  <rcc rId="4756" sId="1">
    <nc r="A473" t="inlineStr">
      <is>
        <t>Прочие мероприятия , связанные с выполнением обязательств ОМСУ</t>
      </is>
    </nc>
  </rcc>
  <rcc rId="4757" sId="1">
    <nc r="C473" t="inlineStr">
      <is>
        <t>01</t>
      </is>
    </nc>
  </rcc>
  <rcc rId="4758" sId="1">
    <nc r="D473" t="inlineStr">
      <is>
        <t>13</t>
      </is>
    </nc>
  </rcc>
  <rcc rId="4759" sId="1" odxf="1" dxf="1">
    <nc r="E473" t="inlineStr">
      <is>
        <t>25001 82900</t>
      </is>
    </nc>
    <ndxf>
      <fill>
        <patternFill patternType="none">
          <bgColor indexed="65"/>
        </patternFill>
      </fill>
    </ndxf>
  </rcc>
  <rcc rId="4760" sId="1">
    <nc r="G473">
      <f>G474</f>
    </nc>
  </rcc>
  <rcc rId="4761" sId="1">
    <nc r="H473">
      <f>H474</f>
    </nc>
  </rcc>
  <rfmt sheetId="1" sqref="A473:XFD473" start="0" length="0">
    <dxf>
      <font>
        <i/>
        <name val="Times New Roman CYR"/>
        <family val="1"/>
      </font>
    </dxf>
  </rfmt>
  <rcc rId="4762" sId="1" odxf="1" dxf="1">
    <nc r="A474" t="inlineStr">
      <is>
        <t>Прочие закупки товаров, работ и услуг для государственных (муниципальных) нужд</t>
      </is>
    </nc>
    <ndxf>
      <fill>
        <patternFill patternType="none"/>
      </fill>
    </ndxf>
  </rcc>
  <rcc rId="4763" sId="1">
    <nc r="C474" t="inlineStr">
      <is>
        <t>01</t>
      </is>
    </nc>
  </rcc>
  <rcc rId="4764" sId="1">
    <nc r="D474" t="inlineStr">
      <is>
        <t>13</t>
      </is>
    </nc>
  </rcc>
  <rcc rId="4765" sId="1" odxf="1" dxf="1">
    <nc r="E474" t="inlineStr">
      <is>
        <t>25001 82900</t>
      </is>
    </nc>
    <ndxf>
      <fill>
        <patternFill patternType="none">
          <bgColor indexed="65"/>
        </patternFill>
      </fill>
    </ndxf>
  </rcc>
  <rcc rId="4766" sId="1">
    <nc r="F474" t="inlineStr">
      <is>
        <t>244</t>
      </is>
    </nc>
  </rcc>
  <rcc rId="4767" sId="1" numFmtId="4">
    <nc r="G474">
      <v>350</v>
    </nc>
  </rcc>
  <rcc rId="4768" sId="1" numFmtId="4">
    <nc r="H474">
      <v>370</v>
    </nc>
  </rcc>
  <rcc rId="4769" sId="1">
    <nc r="C470" t="inlineStr">
      <is>
        <t>01</t>
      </is>
    </nc>
  </rcc>
  <rcc rId="4770" sId="1">
    <nc r="D470" t="inlineStr">
      <is>
        <t>13</t>
      </is>
    </nc>
  </rcc>
  <rcc rId="4771" sId="1">
    <nc r="C469" t="inlineStr">
      <is>
        <t>01</t>
      </is>
    </nc>
  </rcc>
  <rcc rId="4772" sId="1" numFmtId="30">
    <nc r="B471" t="inlineStr">
      <is>
        <t>977</t>
      </is>
    </nc>
  </rcc>
  <rcc rId="4773" sId="1" numFmtId="30">
    <nc r="B472" t="inlineStr">
      <is>
        <t>977</t>
      </is>
    </nc>
  </rcc>
  <rcc rId="4774" sId="1">
    <nc r="B473" t="inlineStr">
      <is>
        <t>977</t>
      </is>
    </nc>
  </rcc>
  <rcc rId="4775" sId="1">
    <nc r="B474" t="inlineStr">
      <is>
        <t>977</t>
      </is>
    </nc>
  </rcc>
  <rcc rId="4776" sId="1">
    <nc r="G470">
      <f>G471</f>
    </nc>
  </rcc>
  <rcc rId="4777" sId="1">
    <nc r="H470">
      <f>H471</f>
    </nc>
  </rcc>
  <rcc rId="4778" sId="1">
    <oc r="A75" t="inlineStr">
      <is>
        <t>Муниципальная программа "Охрана окружающей среды в муниципальном образовании "Селенгинский район" на 2023-2027годы"</t>
      </is>
    </oc>
    <nc r="A75"/>
  </rcc>
  <rcc rId="4779" sId="1" numFmtId="30">
    <oc r="B75">
      <v>968</v>
    </oc>
    <nc r="B75"/>
  </rcc>
  <rcc rId="4780" sId="1">
    <oc r="C75" t="inlineStr">
      <is>
        <t>01</t>
      </is>
    </oc>
    <nc r="C75"/>
  </rcc>
  <rcc rId="4781" sId="1">
    <oc r="D75" t="inlineStr">
      <is>
        <t>13</t>
      </is>
    </oc>
    <nc r="D75"/>
  </rcc>
  <rcc rId="4782" sId="1">
    <oc r="E75" t="inlineStr">
      <is>
        <t>25000 00000</t>
      </is>
    </oc>
    <nc r="E75"/>
  </rcc>
  <rcc rId="4783" sId="1">
    <oc r="G75">
      <f>G76</f>
    </oc>
    <nc r="G75"/>
  </rcc>
  <rcc rId="4784" sId="1">
    <oc r="H75">
      <f>H76</f>
    </oc>
    <nc r="H75"/>
  </rcc>
  <rcc rId="4785" sId="1">
    <oc r="A76" t="inlineStr">
      <is>
        <t>Основное мероприятие "Проведение мониторинга несанкционированных свалок"</t>
      </is>
    </oc>
    <nc r="A76"/>
  </rcc>
  <rcc rId="4786" sId="1" numFmtId="30">
    <oc r="B76">
      <v>968</v>
    </oc>
    <nc r="B76"/>
  </rcc>
  <rcc rId="4787" sId="1">
    <oc r="C76" t="inlineStr">
      <is>
        <t>01</t>
      </is>
    </oc>
    <nc r="C76"/>
  </rcc>
  <rcc rId="4788" sId="1">
    <oc r="D76" t="inlineStr">
      <is>
        <t>13</t>
      </is>
    </oc>
    <nc r="D76"/>
  </rcc>
  <rcc rId="4789" sId="1">
    <oc r="E76" t="inlineStr">
      <is>
        <t>25001 00000</t>
      </is>
    </oc>
    <nc r="E76"/>
  </rcc>
  <rcc rId="4790" sId="1">
    <oc r="G76">
      <f>G77</f>
    </oc>
    <nc r="G76"/>
  </rcc>
  <rcc rId="4791" sId="1">
    <oc r="H76">
      <f>H77</f>
    </oc>
    <nc r="H76"/>
  </rcc>
  <rcc rId="4792" sId="1">
    <oc r="A77" t="inlineStr">
      <is>
        <t>Прочие мероприятия , связанные с выполнением обязательств ОМСУ</t>
      </is>
    </oc>
    <nc r="A77"/>
  </rcc>
  <rcc rId="4793" sId="1">
    <oc r="B77" t="inlineStr">
      <is>
        <t>968</t>
      </is>
    </oc>
    <nc r="B77"/>
  </rcc>
  <rcc rId="4794" sId="1">
    <oc r="C77" t="inlineStr">
      <is>
        <t>01</t>
      </is>
    </oc>
    <nc r="C77"/>
  </rcc>
  <rcc rId="4795" sId="1">
    <oc r="D77" t="inlineStr">
      <is>
        <t>13</t>
      </is>
    </oc>
    <nc r="D77"/>
  </rcc>
  <rcc rId="4796" sId="1">
    <oc r="E77" t="inlineStr">
      <is>
        <t>25001 82900</t>
      </is>
    </oc>
    <nc r="E77"/>
  </rcc>
  <rcc rId="4797" sId="1">
    <oc r="G77">
      <f>G78</f>
    </oc>
    <nc r="G77"/>
  </rcc>
  <rcc rId="4798" sId="1">
    <oc r="H77">
      <f>H78</f>
    </oc>
    <nc r="H77"/>
  </rcc>
  <rcc rId="4799" sId="1">
    <oc r="A78" t="inlineStr">
      <is>
        <t>Прочие закупки товаров, работ и услуг для государственных (муниципальных) нужд</t>
      </is>
    </oc>
    <nc r="A78"/>
  </rcc>
  <rcc rId="4800" sId="1">
    <oc r="B78" t="inlineStr">
      <is>
        <t>968</t>
      </is>
    </oc>
    <nc r="B78"/>
  </rcc>
  <rcc rId="4801" sId="1">
    <oc r="C78" t="inlineStr">
      <is>
        <t>01</t>
      </is>
    </oc>
    <nc r="C78"/>
  </rcc>
  <rcc rId="4802" sId="1">
    <oc r="D78" t="inlineStr">
      <is>
        <t>13</t>
      </is>
    </oc>
    <nc r="D78"/>
  </rcc>
  <rcc rId="4803" sId="1">
    <oc r="E78" t="inlineStr">
      <is>
        <t>25001 82900</t>
      </is>
    </oc>
    <nc r="E78"/>
  </rcc>
  <rcc rId="4804" sId="1">
    <oc r="F78" t="inlineStr">
      <is>
        <t>244</t>
      </is>
    </oc>
    <nc r="F78"/>
  </rcc>
  <rcc rId="4805" sId="1" numFmtId="4">
    <oc r="G78">
      <v>350</v>
    </oc>
    <nc r="G78"/>
  </rcc>
  <rcc rId="4806" sId="1" numFmtId="4">
    <oc r="H78">
      <v>370</v>
    </oc>
    <nc r="H78"/>
  </rcc>
  <rrc rId="4807" sId="1" ref="A75:XFD75" action="deleteRow">
    <undo index="65535" exp="ref" v="1" dr="H75" r="H48" sId="1"/>
    <undo index="65535" exp="ref" v="1" dr="G75" r="G48" sId="1"/>
    <rfmt sheetId="1" xfDxf="1" sqref="A75:XFD75" start="0" length="0">
      <dxf>
        <font>
          <name val="Times New Roman CYR"/>
          <family val="1"/>
        </font>
        <alignment wrapText="1"/>
      </dxf>
    </rfmt>
    <rfmt sheetId="1" sqref="A75" start="0" length="0">
      <dxf>
        <font>
          <b/>
          <name val="Times New Roman"/>
          <family val="1"/>
        </font>
      </dxf>
    </rfmt>
    <rfmt sheetId="1" sqref="B7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5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75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808" sId="1" ref="A75:XFD75" action="deleteRow">
    <rfmt sheetId="1" xfDxf="1" sqref="A75:XFD75" start="0" length="0">
      <dxf>
        <font>
          <name val="Times New Roman CYR"/>
          <family val="1"/>
        </font>
        <alignment wrapText="1"/>
      </dxf>
    </rfmt>
    <rfmt sheetId="1" sqref="A75" start="0" length="0">
      <dxf>
        <font>
          <i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7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5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75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809" sId="1" ref="A75:XFD75" action="deleteRow">
    <rfmt sheetId="1" xfDxf="1" sqref="A75:XFD75" start="0" length="0">
      <dxf>
        <font>
          <i/>
          <name val="Times New Roman CYR"/>
          <family val="1"/>
        </font>
        <alignment wrapText="1"/>
      </dxf>
    </rfmt>
    <rfmt sheetId="1" sqref="A75" start="0" length="0">
      <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7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7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810" sId="1" ref="A75:XFD75" action="deleteRow">
    <rfmt sheetId="1" xfDxf="1" sqref="A75:XFD75" start="0" length="0">
      <dxf>
        <font>
          <name val="Times New Roman CYR"/>
          <family val="1"/>
        </font>
        <alignment wrapText="1"/>
      </dxf>
    </rfmt>
    <rfmt sheetId="1" sqref="A75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7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7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811" sId="1" ref="A471:XFD477" action="insertRow"/>
  <rcc rId="4812" sId="1" odxf="1" dxf="1">
    <nc r="A471" t="inlineStr">
      <is>
        <t>Сельское хозяйство и рыболовство</t>
      </is>
    </nc>
    <odxf>
      <font>
        <b val="0"/>
        <color indexed="8"/>
        <name val="Times New Roman"/>
        <family val="1"/>
      </font>
      <fill>
        <patternFill patternType="none">
          <bgColor indexed="65"/>
        </patternFill>
      </fill>
    </odxf>
    <ndxf>
      <font>
        <b/>
        <color indexed="8"/>
        <name val="Times New Roman"/>
        <family val="1"/>
      </font>
      <fill>
        <patternFill patternType="solid">
          <bgColor indexed="41"/>
        </patternFill>
      </fill>
    </ndxf>
  </rcc>
  <rfmt sheetId="1" sqref="B471" start="0" length="0">
    <dxf>
      <font>
        <b/>
        <i/>
        <name val="Times New Roman"/>
        <family val="1"/>
      </font>
      <fill>
        <patternFill patternType="solid">
          <bgColor indexed="41"/>
        </patternFill>
      </fill>
    </dxf>
  </rfmt>
  <rcc rId="4813" sId="1" odxf="1" dxf="1">
    <nc r="C471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4814" sId="1" odxf="1" dxf="1">
    <nc r="D471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471" start="0" length="0">
    <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dxf>
  </rfmt>
  <rfmt sheetId="1" sqref="F471" start="0" length="0">
    <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dxf>
  </rfmt>
  <rcc rId="4815" sId="1" odxf="1" dxf="1">
    <nc r="G471">
      <f>G472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4816" sId="1" odxf="1" dxf="1">
    <nc r="H471">
      <f>H472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A471:XFD471" start="0" length="0">
    <dxf>
      <font>
        <i/>
        <name val="Times New Roman CYR"/>
        <family val="1"/>
      </font>
    </dxf>
  </rfmt>
  <rcc rId="4817" sId="1" odxf="1" dxf="1">
    <nc r="A472" t="inlineStr">
      <is>
        <t>Непрограммные расходы</t>
      </is>
    </nc>
    <odxf>
      <font>
        <b val="0"/>
        <color indexed="8"/>
        <name val="Times New Roman"/>
        <family val="1"/>
      </font>
      <alignment horizontal="left" vertical="center"/>
    </odxf>
    <ndxf>
      <font>
        <b/>
        <color indexed="8"/>
        <name val="Times New Roman"/>
        <family val="1"/>
      </font>
      <alignment horizontal="general" vertical="top"/>
    </ndxf>
  </rcc>
  <rfmt sheetId="1" sqref="B472" start="0" length="0">
    <dxf>
      <font>
        <b/>
        <name val="Times New Roman"/>
        <family val="1"/>
      </font>
    </dxf>
  </rfmt>
  <rcc rId="4818" sId="1" odxf="1" dxf="1">
    <nc r="C472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819" sId="1" odxf="1" dxf="1">
    <nc r="D472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820" sId="1" odxf="1" dxf="1">
    <nc r="E472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472" start="0" length="0">
    <dxf>
      <font>
        <b/>
        <name val="Times New Roman"/>
        <family val="1"/>
      </font>
      <numFmt numFmtId="0" formatCode="General"/>
      <alignment horizontal="general" vertical="top"/>
    </dxf>
  </rfmt>
  <rcc rId="4821" sId="1" odxf="1" dxf="1">
    <nc r="G472">
      <f>G473+G476</f>
    </nc>
    <odxf>
      <font>
        <b val="0"/>
        <name val="Times New Roman"/>
        <family val="1"/>
      </font>
      <alignment vertical="center"/>
    </odxf>
    <ndxf>
      <font>
        <b/>
        <name val="Times New Roman"/>
        <family val="1"/>
      </font>
      <alignment vertical="top"/>
    </ndxf>
  </rcc>
  <rcc rId="4822" sId="1" odxf="1" dxf="1">
    <nc r="H472">
      <f>H473+H476</f>
    </nc>
    <odxf>
      <font>
        <b val="0"/>
        <name val="Times New Roman"/>
        <family val="1"/>
      </font>
      <alignment vertical="center"/>
    </odxf>
    <ndxf>
      <font>
        <b/>
        <name val="Times New Roman"/>
        <family val="1"/>
      </font>
      <alignment vertical="top"/>
    </ndxf>
  </rcc>
  <rfmt sheetId="1" sqref="A472:XFD472" start="0" length="0">
    <dxf>
      <font>
        <i/>
        <name val="Times New Roman CYR"/>
        <family val="1"/>
      </font>
    </dxf>
  </rfmt>
  <rcc rId="4823" sId="1" odxf="1" dxf="1">
    <nc r="A473" t="inlineStr">
      <is>
    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fmt sheetId="1" sqref="B473" start="0" length="0">
    <dxf>
      <font>
        <i/>
        <name val="Times New Roman"/>
        <family val="1"/>
      </font>
    </dxf>
  </rfmt>
  <rcc rId="4824" sId="1" odxf="1" dxf="1">
    <nc r="C473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825" sId="1" odxf="1" dxf="1">
    <nc r="D473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826" sId="1" odxf="1" dxf="1">
    <nc r="E473" t="inlineStr">
      <is>
        <t>99900 73200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73" start="0" length="0">
    <dxf>
      <font>
        <i/>
        <name val="Times New Roman"/>
        <family val="1"/>
      </font>
    </dxf>
  </rfmt>
  <rcc rId="4827" sId="1" odxf="1" dxf="1">
    <nc r="G473">
      <f>SUM(G474:G475)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4828" sId="1" odxf="1" dxf="1">
    <nc r="H473">
      <f>SUM(H474:H475)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A473:XFD473" start="0" length="0">
    <dxf>
      <font>
        <i/>
        <name val="Times New Roman CYR"/>
        <family val="1"/>
      </font>
    </dxf>
  </rfmt>
  <rcc rId="4829" sId="1" odxf="1" dxf="1">
    <nc r="A474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alignment vertical="center"/>
    </odxf>
    <ndxf>
      <font>
        <color indexed="8"/>
        <name val="Times New Roman"/>
        <family val="1"/>
      </font>
      <numFmt numFmtId="30" formatCode="@"/>
      <alignment vertical="top"/>
    </ndxf>
  </rcc>
  <rcc rId="4830" sId="1">
    <nc r="C474" t="inlineStr">
      <is>
        <t>04</t>
      </is>
    </nc>
  </rcc>
  <rcc rId="4831" sId="1">
    <nc r="D474" t="inlineStr">
      <is>
        <t>05</t>
      </is>
    </nc>
  </rcc>
  <rcc rId="4832" sId="1">
    <nc r="E474" t="inlineStr">
      <is>
        <t>99900 73200</t>
      </is>
    </nc>
  </rcc>
  <rcc rId="4833" sId="1">
    <nc r="F474" t="inlineStr">
      <is>
        <t>111</t>
      </is>
    </nc>
  </rcc>
  <rcc rId="4834" sId="1" odxf="1" dxf="1" numFmtId="4">
    <nc r="G474">
      <v>38.799999999999997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835" sId="1" odxf="1" dxf="1" numFmtId="4">
    <nc r="H474">
      <v>38.799999999999997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A474:XFD474" start="0" length="0">
    <dxf>
      <font>
        <i/>
        <name val="Times New Roman CYR"/>
        <family val="1"/>
      </font>
    </dxf>
  </rfmt>
  <rcc rId="4836" sId="1">
    <nc r="A475" t="inlineStr">
      <is>
        <t>Иные выплаты персоналу учреждений, за исключением фонда оплаты труда</t>
      </is>
    </nc>
  </rcc>
  <rcc rId="4837" sId="1">
    <nc r="C475" t="inlineStr">
      <is>
        <t>04</t>
      </is>
    </nc>
  </rcc>
  <rcc rId="4838" sId="1">
    <nc r="D475" t="inlineStr">
      <is>
        <t>05</t>
      </is>
    </nc>
  </rcc>
  <rcc rId="4839" sId="1">
    <nc r="E475" t="inlineStr">
      <is>
        <t>99900 73200</t>
      </is>
    </nc>
  </rcc>
  <rcc rId="4840" sId="1">
    <nc r="F475" t="inlineStr">
      <is>
        <t>119</t>
      </is>
    </nc>
  </rcc>
  <rcc rId="4841" sId="1" odxf="1" dxf="1" numFmtId="4">
    <nc r="G475">
      <v>11.7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842" sId="1" odxf="1" dxf="1" numFmtId="4">
    <nc r="H475">
      <v>11.7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A475:XFD475" start="0" length="0">
    <dxf>
      <font>
        <i/>
        <name val="Times New Roman CYR"/>
        <family val="1"/>
      </font>
    </dxf>
  </rfmt>
  <rcc rId="4843" sId="1" odxf="1" dxf="1">
    <nc r="A476" t="inlineStr">
      <is>
        <t xml:space="preserve"> Осуществление  отдельного государственного полномочия по организации мероприятий при осуществлении деятельности по обращению с животными без владельцев</t>
      </is>
    </nc>
    <odxf>
      <font>
        <i val="0"/>
        <color indexed="8"/>
        <name val="Times New Roman"/>
        <family val="1"/>
      </font>
      <alignment horizontal="left"/>
    </odxf>
    <ndxf>
      <font>
        <i/>
        <color indexed="8"/>
        <name val="Times New Roman"/>
        <family val="1"/>
      </font>
      <alignment horizontal="general"/>
    </ndxf>
  </rcc>
  <rfmt sheetId="1" sqref="B476" start="0" length="0">
    <dxf>
      <font>
        <i/>
        <name val="Times New Roman"/>
        <family val="1"/>
      </font>
    </dxf>
  </rfmt>
  <rcc rId="4844" sId="1" odxf="1" dxf="1">
    <nc r="C47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845" sId="1" odxf="1" dxf="1">
    <nc r="D476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846" sId="1" odxf="1" dxf="1">
    <nc r="E476" t="inlineStr">
      <is>
        <t>99900 73220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76" start="0" length="0">
    <dxf>
      <font>
        <i/>
        <name val="Times New Roman"/>
        <family val="1"/>
      </font>
    </dxf>
  </rfmt>
  <rcc rId="4847" sId="1" odxf="1" dxf="1">
    <nc r="G476">
      <f>G477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4848" sId="1" odxf="1" dxf="1">
    <nc r="H476">
      <f>H477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A476:XFD476" start="0" length="0">
    <dxf>
      <font>
        <i/>
        <name val="Times New Roman CYR"/>
        <family val="1"/>
      </font>
    </dxf>
  </rfmt>
  <rcc rId="4849" sId="1">
    <nc r="A477" t="inlineStr">
      <is>
        <t>Прочие закупки товаров, работ и услуг для государственных (муниципальных) нужд</t>
      </is>
    </nc>
  </rcc>
  <rcc rId="4850" sId="1">
    <nc r="C477" t="inlineStr">
      <is>
        <t>04</t>
      </is>
    </nc>
  </rcc>
  <rcc rId="4851" sId="1">
    <nc r="D477" t="inlineStr">
      <is>
        <t>05</t>
      </is>
    </nc>
  </rcc>
  <rcc rId="4852" sId="1">
    <nc r="E477" t="inlineStr">
      <is>
        <t>99900 73220</t>
      </is>
    </nc>
  </rcc>
  <rcc rId="4853" sId="1">
    <nc r="F477" t="inlineStr">
      <is>
        <t>244</t>
      </is>
    </nc>
  </rcc>
  <rcc rId="4854" sId="1" odxf="1" dxf="1" numFmtId="4">
    <nc r="G477">
      <v>3366.9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4855" sId="1" odxf="1" dxf="1" numFmtId="4">
    <nc r="H477">
      <v>3366.9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A477:XFD477" start="0" length="0">
    <dxf>
      <font>
        <i/>
        <name val="Times New Roman CYR"/>
        <family val="1"/>
      </font>
    </dxf>
  </rfmt>
  <rrc rId="4856" sId="1" ref="A471:XFD471" action="insertRow"/>
  <rcc rId="4857" sId="1" odxf="1" dxf="1">
    <nc r="A471" t="inlineStr">
      <is>
        <t>НАЦИОНАЛЬНАЯ ЭКОНОМИКА</t>
      </is>
    </nc>
    <odxf>
      <font>
        <b val="0"/>
        <color indexed="8"/>
        <name val="Times New Roman"/>
        <family val="1"/>
      </font>
      <fill>
        <patternFill patternType="none">
          <bgColor indexed="65"/>
        </patternFill>
      </fill>
    </odxf>
    <ndxf>
      <font>
        <b/>
        <color indexed="8"/>
        <name val="Times New Roman"/>
        <family val="1"/>
      </font>
      <fill>
        <patternFill patternType="solid">
          <bgColor indexed="15"/>
        </patternFill>
      </fill>
    </ndxf>
  </rcc>
  <rfmt sheetId="1" sqref="B471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4858" sId="1" odxf="1" dxf="1">
    <nc r="C471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471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471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471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G471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H471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A471:XFD471" start="0" length="0">
    <dxf>
      <font>
        <i/>
        <name val="Times New Roman CYR"/>
        <family val="1"/>
      </font>
    </dxf>
  </rfmt>
  <rcc rId="4859" sId="1">
    <nc r="G471">
      <f>G472</f>
    </nc>
  </rcc>
  <rcc rId="4860" sId="1">
    <nc r="H471">
      <f>H472</f>
    </nc>
  </rcc>
  <rcc rId="4861" sId="1" numFmtId="30">
    <nc r="B471" t="inlineStr">
      <is>
        <t>977</t>
      </is>
    </nc>
  </rcc>
  <rcc rId="4862" sId="1">
    <nc r="B472" t="inlineStr">
      <is>
        <t>977</t>
      </is>
    </nc>
  </rcc>
  <rcc rId="4863" sId="1">
    <nc r="B473" t="inlineStr">
      <is>
        <t>977</t>
      </is>
    </nc>
  </rcc>
  <rcc rId="4864" sId="1">
    <nc r="B474" t="inlineStr">
      <is>
        <t>977</t>
      </is>
    </nc>
  </rcc>
  <rcc rId="4865" sId="1">
    <nc r="B475" t="inlineStr">
      <is>
        <t>977</t>
      </is>
    </nc>
  </rcc>
  <rcc rId="4866" sId="1">
    <nc r="B476" t="inlineStr">
      <is>
        <t>977</t>
      </is>
    </nc>
  </rcc>
  <rcc rId="4867" sId="1">
    <nc r="B477" t="inlineStr">
      <is>
        <t>977</t>
      </is>
    </nc>
  </rcc>
  <rcc rId="4868" sId="1">
    <nc r="B478" t="inlineStr">
      <is>
        <t>977</t>
      </is>
    </nc>
  </rcc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8" sId="1" numFmtId="4">
    <oc r="G66">
      <v>200</v>
    </oc>
    <nc r="G66">
      <v>300</v>
    </nc>
  </rcc>
  <rcc rId="469" sId="1" numFmtId="4">
    <oc r="H66">
      <v>200</v>
    </oc>
    <nc r="H66">
      <v>300</v>
    </nc>
  </rcc>
</revisions>
</file>

<file path=xl/revisions/revisionLog2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69" sId="1">
    <oc r="A464" t="inlineStr">
      <is>
        <t>Муниципальное казенное учреждение Управление сельского хозяйства Селенгинского района</t>
      </is>
    </oc>
    <nc r="A464" t="inlineStr">
      <is>
        <t>Муниципальное казенное учреждение "Управление по инфраструктуре" Администрации МО "Селенгинский район"</t>
      </is>
    </nc>
  </rcc>
  <rcc rId="4870" sId="1" odxf="1" dxf="1">
    <oc r="A465" t="inlineStr">
      <is>
        <t>НАЦИОНАЛЬНАЯ ЭКОНОМИКА</t>
      </is>
    </oc>
    <nc r="A465" t="inlineStr">
      <is>
        <t>ОБЩЕГОСУДАРСТВЕННЫЕ ВОПРОСЫ</t>
      </is>
    </nc>
    <odxf>
      <alignment horizontal="left"/>
    </odxf>
    <ndxf>
      <alignment horizontal="general"/>
    </ndxf>
  </rcc>
  <rcc rId="4871" sId="1">
    <oc r="A466" t="inlineStr">
      <is>
        <t>Сельское хозяйство и рыболовство</t>
      </is>
    </oc>
    <nc r="A466" t="inlineStr">
      <is>
        <t>Другие общегосударственные вопросы</t>
      </is>
    </nc>
  </rcc>
</revisions>
</file>

<file path=xl/revisions/revisionLog2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72" sId="1" numFmtId="4">
    <oc r="G111">
      <v>38.799999999999997</v>
    </oc>
    <nc r="G111"/>
  </rcc>
  <rcc rId="4873" sId="1" numFmtId="4">
    <oc r="H111">
      <v>38.799999999999997</v>
    </oc>
    <nc r="H111"/>
  </rcc>
  <rcc rId="4874" sId="1" numFmtId="4">
    <oc r="G112">
      <v>11.7</v>
    </oc>
    <nc r="G112"/>
  </rcc>
  <rcc rId="4875" sId="1" numFmtId="4">
    <oc r="H112">
      <v>11.7</v>
    </oc>
    <nc r="H112"/>
  </rcc>
  <rcc rId="4876" sId="1" numFmtId="4">
    <oc r="G114">
      <v>3366.9</v>
    </oc>
    <nc r="G114"/>
  </rcc>
  <rcc rId="4877" sId="1" numFmtId="4">
    <oc r="H114">
      <v>3366.9</v>
    </oc>
    <nc r="H114"/>
  </rcc>
  <rrc rId="4878" sId="1" ref="A108:XFD108" action="deleteRow">
    <undo index="65535" exp="ref" v="1" dr="H108" r="H107" sId="1"/>
    <undo index="65535" exp="ref" v="1" dr="G108" r="G107" sId="1"/>
    <rfmt sheetId="1" xfDxf="1" sqref="A108:XFD108" start="0" length="0">
      <dxf>
        <font>
          <i/>
          <name val="Times New Roman CYR"/>
          <family val="1"/>
        </font>
        <alignment wrapText="1"/>
      </dxf>
    </rfmt>
    <rcc rId="0" sId="1" dxf="1">
      <nc r="A108" t="inlineStr">
        <is>
          <t>Сельское хозяйство и рыболовство</t>
        </is>
      </nc>
      <n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8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8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8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08" start="0" length="0">
      <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08" start="0" length="0">
      <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08">
        <f>G109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08">
        <f>H109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79" sId="1" ref="A108:XFD108" action="deleteRow">
    <rfmt sheetId="1" xfDxf="1" sqref="A108:XFD108" start="0" length="0">
      <dxf>
        <font>
          <i/>
          <name val="Times New Roman CYR"/>
          <family val="1"/>
        </font>
        <alignment wrapText="1"/>
      </dxf>
    </rfmt>
    <rcc rId="0" sId="1" dxf="1">
      <nc r="A108" t="inlineStr">
        <is>
          <t>Непрограммные расходы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8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8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8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8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08" start="0" length="0">
      <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08">
        <f>G109+G112</f>
      </nc>
      <ndxf>
        <font>
          <b/>
          <i val="0"/>
          <name val="Times New Roman"/>
          <family val="1"/>
        </font>
        <numFmt numFmtId="165" formatCode="0.00000"/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08">
        <f>H109+H112</f>
      </nc>
      <ndxf>
        <font>
          <b/>
          <i val="0"/>
          <name val="Times New Roman"/>
          <family val="1"/>
        </font>
        <numFmt numFmtId="165" formatCode="0.00000"/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80" sId="1" ref="A108:XFD108" action="deleteRow">
    <rfmt sheetId="1" xfDxf="1" sqref="A108:XFD108" start="0" length="0">
      <dxf>
        <font>
          <i/>
          <name val="Times New Roman CYR"/>
          <family val="1"/>
        </font>
        <alignment wrapText="1"/>
      </dxf>
    </rfmt>
    <rcc rId="0" sId="1" dxf="1">
      <nc r="A108" t="inlineStr">
        <is>
      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8" t="inlineStr">
        <is>
          <t>99900 73200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08">
        <f>SUM(G109:G110)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08">
        <f>SUM(H109:H110)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81" sId="1" ref="A108:XFD108" action="deleteRow">
    <rfmt sheetId="1" xfDxf="1" sqref="A108:XFD108" start="0" length="0">
      <dxf>
        <font>
          <i/>
          <name val="Times New Roman CYR"/>
          <family val="1"/>
        </font>
        <alignment wrapText="1"/>
      </dxf>
    </rfmt>
    <rcc rId="0" sId="1" dxf="1">
      <nc r="A108" t="inlineStr">
        <is>
          <t xml:space="preserve">Фонд оплаты труда учреждений </t>
        </is>
      </nc>
      <ndxf>
        <font>
          <i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8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8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8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8" t="inlineStr">
        <is>
          <t>99900 73200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8" t="inlineStr">
        <is>
          <t>111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08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08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882" sId="1" ref="A108:XFD108" action="deleteRow">
    <rfmt sheetId="1" xfDxf="1" sqref="A108:XFD108" start="0" length="0">
      <dxf>
        <font>
          <i/>
          <name val="Times New Roman CYR"/>
          <family val="1"/>
        </font>
        <alignment wrapText="1"/>
      </dxf>
    </rfmt>
    <rcc rId="0" sId="1" dxf="1">
      <nc r="A108" t="inlineStr">
        <is>
          <t>Иные выплаты персоналу учреждений, за исключением фонда оплаты труда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8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8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8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8" t="inlineStr">
        <is>
          <t>99900 73200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8" t="inlineStr">
        <is>
          <t>119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08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08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883" sId="1" ref="A108:XFD108" action="deleteRow">
    <rfmt sheetId="1" xfDxf="1" sqref="A108:XFD108" start="0" length="0">
      <dxf>
        <font>
          <i/>
          <name val="Times New Roman CYR"/>
          <family val="1"/>
        </font>
        <alignment wrapText="1"/>
      </dxf>
    </rfmt>
    <rcc rId="0" sId="1" dxf="1">
      <nc r="A108" t="inlineStr">
        <is>
          <t xml:space="preserve"> Осуществление  отдельного государственного полномочия по организации мероприятий при осуществлении деятельности по обращению с животными без владельцев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8" t="inlineStr">
        <is>
          <t>99900 73220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08">
        <f>G109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08">
        <f>H109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884" sId="1" ref="A108:XFD108" action="deleteRow">
    <rfmt sheetId="1" xfDxf="1" sqref="A108:XFD108" start="0" length="0">
      <dxf>
        <font>
          <i/>
          <name val="Times New Roman CYR"/>
          <family val="1"/>
        </font>
        <alignment wrapText="1"/>
      </dxf>
    </rfmt>
    <rcc rId="0" sId="1" dxf="1">
      <nc r="A108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8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8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8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8" t="inlineStr">
        <is>
          <t>99900 73220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8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08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08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885" sId="1">
    <oc r="G107">
      <f>G115+#REF!+G108</f>
    </oc>
    <nc r="G107">
      <f>G115+G108</f>
    </nc>
  </rcc>
  <rcc rId="4886" sId="1">
    <oc r="H107">
      <f>H115+#REF!+H108</f>
    </oc>
    <nc r="H107">
      <f>H115+H108</f>
    </nc>
  </rcc>
</revisions>
</file>

<file path=xl/revisions/revisionLog2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887" sId="1" ref="A472:XFD472" action="insertRow"/>
  <rcc rId="4888" sId="1" odxf="1" dxf="1">
    <nc r="A472" t="inlineStr">
      <is>
        <t>ЖИЛИЩНО-КОММУНАЛЬНОЕ ХОЗЯЙСТВО</t>
      </is>
    </nc>
    <odxf>
      <font>
        <b val="0"/>
        <color indexed="8"/>
        <name val="Times New Roman"/>
        <family val="1"/>
      </font>
      <fill>
        <patternFill patternType="none"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 patternType="solid">
          <bgColor indexed="15"/>
        </patternFill>
      </fill>
      <alignment horizontal="general"/>
    </ndxf>
  </rcc>
  <rfmt sheetId="1" sqref="B472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4889" sId="1" odxf="1" dxf="1">
    <nc r="C472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472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472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472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G472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H472" start="0" length="0">
    <dxf>
      <font>
        <b/>
        <name val="Times New Roman"/>
        <family val="1"/>
      </font>
      <fill>
        <patternFill>
          <bgColor indexed="15"/>
        </patternFill>
      </fill>
    </dxf>
  </rfmt>
  <rrc rId="4890" sId="1" ref="A473:XFD480" action="insertRow"/>
  <rcc rId="4891" sId="1" odxf="1" dxf="1">
    <nc r="A473" t="inlineStr">
      <is>
        <t>Благоустройство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fmt sheetId="1" sqref="B473" start="0" length="0">
    <dxf>
      <fill>
        <patternFill>
          <bgColor indexed="41"/>
        </patternFill>
      </fill>
    </dxf>
  </rfmt>
  <rcc rId="4892" sId="1" odxf="1" dxf="1">
    <nc r="C473" t="inlineStr">
      <is>
        <t>05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4893" sId="1" odxf="1" dxf="1">
    <nc r="D473" t="inlineStr">
      <is>
        <t>03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fmt sheetId="1" sqref="E473" start="0" length="0">
    <dxf>
      <fill>
        <patternFill>
          <bgColor indexed="41"/>
        </patternFill>
      </fill>
    </dxf>
  </rfmt>
  <rfmt sheetId="1" sqref="F473" start="0" length="0">
    <dxf>
      <fill>
        <patternFill>
          <bgColor indexed="41"/>
        </patternFill>
      </fill>
    </dxf>
  </rfmt>
  <rcc rId="4894" sId="1" odxf="1" dxf="1">
    <nc r="G473">
      <f>G474</f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4895" sId="1" odxf="1" dxf="1">
    <nc r="H473">
      <f>H474</f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fmt sheetId="1" sqref="A473:XFD473" start="0" length="0">
    <dxf>
      <font>
        <i val="0"/>
        <name val="Times New Roman CYR"/>
        <family val="1"/>
      </font>
    </dxf>
  </rfmt>
  <rcc rId="4896" sId="1" odxf="1" dxf="1">
    <nc r="A474" t="inlineStr">
      <is>
        <t>Муниципальная программа "Охрана окружающей среды в муниципальном образовании "Селенгинский район" на 2023-2027 годы"</t>
      </is>
    </nc>
    <odxf>
      <fill>
        <patternFill patternType="solid">
          <bgColor indexed="15"/>
        </patternFill>
      </fill>
      <alignment vertical="center"/>
    </odxf>
    <ndxf>
      <fill>
        <patternFill patternType="none">
          <bgColor indexed="65"/>
        </patternFill>
      </fill>
      <alignment vertical="top"/>
    </ndxf>
  </rcc>
  <rfmt sheetId="1" sqref="B47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4897" sId="1" odxf="1" dxf="1">
    <nc r="C474" t="inlineStr">
      <is>
        <t>05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4898" sId="1" odxf="1" dxf="1">
    <nc r="D474" t="inlineStr">
      <is>
        <t>03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4899" sId="1" odxf="1" dxf="1">
    <nc r="E474" t="inlineStr">
      <is>
        <t>25000 00000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F474" start="0" length="0">
    <dxf>
      <fill>
        <patternFill patternType="none">
          <bgColor indexed="65"/>
        </patternFill>
      </fill>
    </dxf>
  </rfmt>
  <rcc rId="4900" sId="1" odxf="1" dxf="1">
    <nc r="G474">
      <f>G475+G478</f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4901" sId="1" odxf="1" dxf="1">
    <nc r="H474">
      <f>H475+H478</f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A474:XFD474" start="0" length="0">
    <dxf>
      <font>
        <i val="0"/>
        <name val="Times New Roman CYR"/>
        <family val="1"/>
      </font>
    </dxf>
  </rfmt>
  <rcc rId="4902" sId="1" odxf="1" dxf="1">
    <nc r="A475" t="inlineStr">
      <is>
        <t>Основное мероприятие "Выполнение работ по санитарной очистке территорий Селенгинского района"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  <alignment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ndxf>
  </rcc>
  <rfmt sheetId="1" sqref="B47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4903" sId="1" odxf="1" dxf="1">
    <nc r="C475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4904" sId="1" odxf="1" dxf="1">
    <nc r="D475" t="inlineStr">
      <is>
        <t>03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4905" sId="1" odxf="1" dxf="1">
    <nc r="E475" t="inlineStr">
      <is>
        <t>25002 00000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F47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4906" sId="1" odxf="1" dxf="1">
    <nc r="G475">
      <f>G476</f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4907" sId="1" odxf="1" dxf="1">
    <nc r="H475">
      <f>H476</f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A475:XFD475" start="0" length="0">
    <dxf>
      <font>
        <i val="0"/>
        <name val="Times New Roman CYR"/>
        <family val="1"/>
      </font>
    </dxf>
  </rfmt>
  <rcc rId="4908" sId="1" odxf="1" dxf="1">
    <nc r="A476" t="inlineStr">
      <is>
        <t>Прочие мероприятия , связанные с выполнением обязательств ОМСУ</t>
      </is>
    </nc>
    <odxf>
      <font>
        <b/>
        <i val="0"/>
        <name val="Times New Roman"/>
        <family val="1"/>
      </font>
      <fill>
        <patternFill>
          <bgColor indexed="15"/>
        </patternFill>
      </fill>
      <alignment horizontal="general"/>
    </odxf>
    <ndxf>
      <font>
        <b val="0"/>
        <i/>
        <color indexed="8"/>
        <name val="Times New Roman"/>
        <family val="1"/>
      </font>
      <fill>
        <patternFill>
          <bgColor indexed="65"/>
        </patternFill>
      </fill>
      <alignment horizontal="left"/>
    </ndxf>
  </rcc>
  <rfmt sheetId="1" sqref="B476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4909" sId="1" odxf="1" dxf="1">
    <nc r="C476" t="inlineStr">
      <is>
        <t>05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4910" sId="1" odxf="1" dxf="1">
    <nc r="D476" t="inlineStr">
      <is>
        <t>03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4911" sId="1" odxf="1" dxf="1">
    <nc r="E476" t="inlineStr">
      <is>
        <t>25002 82900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476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4912" sId="1" odxf="1" dxf="1">
    <nc r="G476">
      <f>G477</f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4913" sId="1" odxf="1" dxf="1">
    <nc r="H476">
      <f>H477</f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A476:XFD476" start="0" length="0">
    <dxf>
      <font>
        <i val="0"/>
        <name val="Times New Roman CYR"/>
        <family val="1"/>
      </font>
    </dxf>
  </rfmt>
  <rcc rId="4914" sId="1" odxf="1" dxf="1">
    <nc r="A477" t="inlineStr">
      <is>
        <t>Субсидии автономным учреждениям на иные цели</t>
      </is>
    </nc>
    <odxf>
      <font>
        <b/>
        <name val="Times New Roman"/>
        <family val="1"/>
      </font>
      <fill>
        <patternFill patternType="solid">
          <bgColor indexed="15"/>
        </patternFill>
      </fill>
      <alignment horizontal="general"/>
    </odxf>
    <ndxf>
      <font>
        <b val="0"/>
        <name val="Times New Roman"/>
        <family val="1"/>
      </font>
      <fill>
        <patternFill patternType="none">
          <bgColor indexed="65"/>
        </patternFill>
      </fill>
      <alignment horizontal="left"/>
    </ndxf>
  </rcc>
  <rfmt sheetId="1" sqref="B47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4915" sId="1" odxf="1" dxf="1">
    <nc r="C477" t="inlineStr">
      <is>
        <t>05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4916" sId="1" odxf="1" dxf="1">
    <nc r="D477" t="inlineStr">
      <is>
        <t>03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4917" sId="1" odxf="1" dxf="1">
    <nc r="E477" t="inlineStr">
      <is>
        <t>25002 82900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4918" sId="1" odxf="1" dxf="1">
    <nc r="F477" t="inlineStr">
      <is>
        <t>622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4919" sId="1" odxf="1" dxf="1">
    <nc r="G477">
      <f>16327.6-350-130</f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4920" sId="1" odxf="1" dxf="1">
    <nc r="H477">
      <f>16327.6-100-370</f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A477:XFD477" start="0" length="0">
    <dxf>
      <font>
        <i val="0"/>
        <name val="Times New Roman CYR"/>
        <family val="1"/>
      </font>
    </dxf>
  </rfmt>
  <rcc rId="4921" sId="1" odxf="1" dxf="1">
    <nc r="A478" t="inlineStr">
      <is>
        <t>Основное мероприятие "Повышение уровня благоустройства территории"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  <alignment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ndxf>
  </rcc>
  <rfmt sheetId="1" sqref="B47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4922" sId="1" odxf="1" dxf="1">
    <nc r="C478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4923" sId="1" odxf="1" dxf="1">
    <nc r="D478" t="inlineStr">
      <is>
        <t>03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4924" sId="1" odxf="1" dxf="1">
    <nc r="E478" t="inlineStr">
      <is>
        <t>25003 00000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F47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4925" sId="1" odxf="1" dxf="1">
    <nc r="G478">
      <f>G479</f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4926" sId="1" odxf="1" dxf="1">
    <nc r="H478">
      <f>H479</f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A478:XFD478" start="0" length="0">
    <dxf>
      <font>
        <i val="0"/>
        <name val="Times New Roman CYR"/>
        <family val="1"/>
      </font>
    </dxf>
  </rfmt>
  <rcc rId="4927" sId="1" odxf="1" dxf="1">
    <nc r="A479" t="inlineStr">
      <is>
        <t>Прочие мероприятия , связанные с выполнением обязательств ОМСУ</t>
      </is>
    </nc>
    <odxf>
      <font>
        <b/>
        <i val="0"/>
        <name val="Times New Roman"/>
        <family val="1"/>
      </font>
      <fill>
        <patternFill>
          <bgColor indexed="15"/>
        </patternFill>
      </fill>
      <alignment horizontal="general"/>
    </odxf>
    <ndxf>
      <font>
        <b val="0"/>
        <i/>
        <color indexed="8"/>
        <name val="Times New Roman"/>
        <family val="1"/>
      </font>
      <fill>
        <patternFill>
          <bgColor indexed="65"/>
        </patternFill>
      </fill>
      <alignment horizontal="left"/>
    </ndxf>
  </rcc>
  <rfmt sheetId="1" sqref="B47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4928" sId="1" odxf="1" dxf="1">
    <nc r="C479" t="inlineStr">
      <is>
        <t>05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4929" sId="1" odxf="1" dxf="1">
    <nc r="D479" t="inlineStr">
      <is>
        <t>03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4930" sId="1" odxf="1" dxf="1">
    <nc r="E479" t="inlineStr">
      <is>
        <t>25003 82900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47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4931" sId="1" odxf="1" dxf="1">
    <nc r="G479">
      <f>G480</f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4932" sId="1" odxf="1" dxf="1">
    <nc r="H479">
      <f>H480</f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fmt sheetId="1" sqref="A479:XFD479" start="0" length="0">
    <dxf>
      <font>
        <i val="0"/>
        <name val="Times New Roman CYR"/>
        <family val="1"/>
      </font>
    </dxf>
  </rfmt>
  <rcc rId="4933" sId="1" odxf="1" dxf="1">
    <nc r="A480" t="inlineStr">
      <is>
        <t>Иные межбюджетные трансферты</t>
      </is>
    </nc>
    <odxf>
      <font>
        <b/>
        <name val="Times New Roman"/>
        <family val="1"/>
      </font>
      <fill>
        <patternFill patternType="solid">
          <bgColor indexed="15"/>
        </patternFill>
      </fill>
      <alignment horizontal="general"/>
    </odxf>
    <ndxf>
      <font>
        <b val="0"/>
        <color indexed="8"/>
        <name val="Times New Roman"/>
        <family val="1"/>
      </font>
      <fill>
        <patternFill patternType="none">
          <bgColor indexed="65"/>
        </patternFill>
      </fill>
      <alignment horizontal="left"/>
    </ndxf>
  </rcc>
  <rfmt sheetId="1" sqref="B480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4934" sId="1" odxf="1" dxf="1">
    <nc r="C480" t="inlineStr">
      <is>
        <t>05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4935" sId="1" odxf="1" dxf="1">
    <nc r="D480" t="inlineStr">
      <is>
        <t>03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4936" sId="1" odxf="1" dxf="1">
    <nc r="E480" t="inlineStr">
      <is>
        <t>25003 82900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4937" sId="1" odxf="1" dxf="1">
    <nc r="F480" t="inlineStr">
      <is>
        <t>540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4938" sId="1" odxf="1" dxf="1" numFmtId="4">
    <nc r="G480">
      <v>130</v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4939" sId="1" odxf="1" dxf="1" numFmtId="4">
    <nc r="H480">
      <v>100</v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fmt sheetId="1" sqref="A480:XFD480" start="0" length="0">
    <dxf>
      <font>
        <i val="0"/>
        <name val="Times New Roman CYR"/>
        <family val="1"/>
      </font>
    </dxf>
  </rfmt>
  <rcc rId="4940" sId="1">
    <nc r="G472">
      <f>G473</f>
    </nc>
  </rcc>
  <rcc rId="4941" sId="1">
    <nc r="H472">
      <f>H473</f>
    </nc>
  </rcc>
  <rcc rId="4942" sId="1">
    <nc r="B472" t="inlineStr">
      <is>
        <t>977</t>
      </is>
    </nc>
  </rcc>
  <rcc rId="4943" sId="1">
    <nc r="B473" t="inlineStr">
      <is>
        <t>977</t>
      </is>
    </nc>
  </rcc>
  <rcc rId="4944" sId="1">
    <nc r="B474" t="inlineStr">
      <is>
        <t>977</t>
      </is>
    </nc>
  </rcc>
  <rcc rId="4945" sId="1" numFmtId="30">
    <nc r="B475" t="inlineStr">
      <is>
        <t>977</t>
      </is>
    </nc>
  </rcc>
  <rcc rId="4946" sId="1" numFmtId="30">
    <nc r="B476" t="inlineStr">
      <is>
        <t>977</t>
      </is>
    </nc>
  </rcc>
  <rcc rId="4947" sId="1" numFmtId="30">
    <nc r="B477" t="inlineStr">
      <is>
        <t>977</t>
      </is>
    </nc>
  </rcc>
  <rcc rId="4948" sId="1">
    <nc r="B478" t="inlineStr">
      <is>
        <t>977</t>
      </is>
    </nc>
  </rcc>
  <rcc rId="4949" sId="1" numFmtId="30">
    <nc r="B479" t="inlineStr">
      <is>
        <t>977</t>
      </is>
    </nc>
  </rcc>
  <rcc rId="4950" sId="1" numFmtId="30">
    <nc r="B480" t="inlineStr">
      <is>
        <t>977</t>
      </is>
    </nc>
  </rcc>
</revisions>
</file>

<file path=xl/revisions/revisionLog2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51" sId="1">
    <oc r="G136">
      <f>16327.6-350-130</f>
    </oc>
    <nc r="G136"/>
  </rcc>
  <rcc rId="4952" sId="1">
    <oc r="H136">
      <f>16327.6-100-370</f>
    </oc>
    <nc r="H136"/>
  </rcc>
  <rcc rId="4953" sId="1" numFmtId="4">
    <oc r="G139">
      <v>130</v>
    </oc>
    <nc r="G139"/>
  </rcc>
  <rcc rId="4954" sId="1" numFmtId="4">
    <oc r="H139">
      <v>100</v>
    </oc>
    <nc r="H139"/>
  </rcc>
  <rrc rId="4955" sId="1" ref="A132:XFD132" action="deleteRow">
    <undo index="0" exp="ref" v="1" dr="H132" r="H127" sId="1"/>
    <undo index="0" exp="ref" v="1" dr="G132" r="G127" sId="1"/>
    <rfmt sheetId="1" xfDxf="1" sqref="A132:XFD132" start="0" length="0">
      <dxf>
        <font>
          <name val="Times New Roman CYR"/>
          <family val="1"/>
        </font>
        <alignment wrapText="1"/>
      </dxf>
    </rfmt>
    <rcc rId="0" sId="1" dxf="1">
      <nc r="A132" t="inlineStr">
        <is>
          <t>Благоустройство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2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2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2" t="inlineStr">
        <is>
          <t>03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3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3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2">
        <f>G133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2">
        <f>H133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56" sId="1" ref="A132:XFD132" action="deleteRow">
    <rfmt sheetId="1" xfDxf="1" sqref="A132:XFD132" start="0" length="0">
      <dxf>
        <font>
          <name val="Times New Roman CYR"/>
          <family val="1"/>
        </font>
        <alignment wrapText="1"/>
      </dxf>
    </rfmt>
    <rcc rId="0" sId="1" dxf="1">
      <nc r="A132" t="inlineStr">
        <is>
          <t>Муниципальная программа "Охрана окружающей среды в муниципальном образовании "Селенгинский район" на 2023-2027 годы"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2" t="inlineStr">
        <is>
          <t>968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2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2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2" t="inlineStr">
        <is>
          <t>25000 00000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2">
        <f>G133+G136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2">
        <f>H133+H136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57" sId="1" ref="A132:XFD132" action="deleteRow">
    <rfmt sheetId="1" xfDxf="1" sqref="A132:XFD132" start="0" length="0">
      <dxf>
        <font>
          <name val="Times New Roman CYR"/>
          <family val="1"/>
        </font>
        <alignment wrapText="1"/>
      </dxf>
    </rfmt>
    <rcc rId="0" sId="1" dxf="1">
      <nc r="A132" t="inlineStr">
        <is>
          <t>Основное мероприятие "Выполнение работ по санитарной очистке территорий Селенгинского района"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32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2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2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2" t="inlineStr">
        <is>
          <t>25002 00000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2">
        <f>G133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2">
        <f>H133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58" sId="1" ref="A132:XFD132" action="deleteRow">
    <rfmt sheetId="1" xfDxf="1" sqref="A132:XFD132" start="0" length="0">
      <dxf>
        <font>
          <name val="Times New Roman CYR"/>
          <family val="1"/>
        </font>
        <alignment wrapText="1"/>
      </dxf>
    </rfmt>
    <rcc rId="0" sId="1" dxf="1">
      <nc r="A132" t="inlineStr">
        <is>
          <t>Прочие мероприятия , связанные с выполнением обязательств ОМСУ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32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2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2" t="inlineStr">
        <is>
          <t>25002 82900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2">
        <f>G133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2">
        <f>H133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59" sId="1" ref="A132:XFD132" action="deleteRow">
    <rfmt sheetId="1" xfDxf="1" sqref="A132:XFD132" start="0" length="0">
      <dxf>
        <font>
          <name val="Times New Roman CYR"/>
          <family val="1"/>
        </font>
        <alignment wrapText="1"/>
      </dxf>
    </rfmt>
    <rcc rId="0" sId="1" dxf="1">
      <nc r="A132" t="inlineStr">
        <is>
          <t>Субсидии автономным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32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2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2" t="inlineStr">
        <is>
          <t>25002 82900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2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3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960" sId="1" ref="A132:XFD132" action="deleteRow">
    <rfmt sheetId="1" xfDxf="1" sqref="A132:XFD132" start="0" length="0">
      <dxf>
        <font>
          <name val="Times New Roman CYR"/>
          <family val="1"/>
        </font>
        <alignment wrapText="1"/>
      </dxf>
    </rfmt>
    <rcc rId="0" sId="1" dxf="1">
      <nc r="A132" t="inlineStr">
        <is>
          <t>Основное мероприятие "Повышение уровня благоустройства территории"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2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2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2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2" t="inlineStr">
        <is>
          <t>25003 00000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2">
        <f>G133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2">
        <f>H133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61" sId="1" ref="A132:XFD132" action="deleteRow">
    <rfmt sheetId="1" xfDxf="1" sqref="A132:XFD132" start="0" length="0">
      <dxf>
        <font>
          <name val="Times New Roman CYR"/>
          <family val="1"/>
        </font>
        <alignment wrapText="1"/>
      </dxf>
    </rfmt>
    <rcc rId="0" sId="1" dxf="1">
      <nc r="A132" t="inlineStr">
        <is>
          <t>Прочие мероприятия , связанные с выполнением обязательств ОМСУ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32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2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2" t="inlineStr">
        <is>
          <t>25003 82900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2">
        <f>G133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2">
        <f>H133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4962" sId="1" ref="A132:XFD132" action="deleteRow">
    <rfmt sheetId="1" xfDxf="1" sqref="A132:XFD132" start="0" length="0">
      <dxf>
        <font>
          <name val="Times New Roman CYR"/>
          <family val="1"/>
        </font>
        <alignment wrapText="1"/>
      </dxf>
    </rfmt>
    <rcc rId="0" sId="1" dxf="1">
      <nc r="A132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32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2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2" t="inlineStr">
        <is>
          <t>25003 82900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2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3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963" sId="1">
    <oc r="G127">
      <f>#REF!+G128</f>
    </oc>
    <nc r="G127">
      <f>G128</f>
    </nc>
  </rcc>
  <rcc rId="4964" sId="1">
    <oc r="H127">
      <f>#REF!+H128</f>
    </oc>
    <nc r="H127">
      <f>H128</f>
    </nc>
  </rcc>
</revisions>
</file>

<file path=xl/revisions/revisionLog2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965" sId="1" ref="A473:XFD475" action="insertRow"/>
  <rcc rId="4966" sId="1" odxf="1" dxf="1">
    <nc r="A473" t="inlineStr">
      <is>
        <t>Непрограммные расходы</t>
      </is>
    </nc>
    <odxf>
      <font>
        <b val="0"/>
        <color indexed="8"/>
        <name val="Times New Roman"/>
        <family val="1"/>
      </font>
      <alignment horizontal="left"/>
    </odxf>
    <ndxf>
      <font>
        <b/>
        <color indexed="8"/>
        <name val="Times New Roman"/>
        <family val="1"/>
      </font>
      <alignment horizontal="general"/>
    </ndxf>
  </rcc>
  <rfmt sheetId="1" sqref="B473" start="0" length="0">
    <dxf>
      <font>
        <b/>
        <name val="Times New Roman"/>
        <family val="1"/>
      </font>
    </dxf>
  </rfmt>
  <rcc rId="4967" sId="1" odxf="1" dxf="1">
    <nc r="C473" t="inlineStr">
      <is>
        <t>10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968" sId="1" odxf="1" dxf="1">
    <nc r="D473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4969" sId="1" odxf="1" dxf="1">
    <nc r="E473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473" start="0" length="0">
    <dxf>
      <fill>
        <patternFill patternType="solid">
          <bgColor theme="0"/>
        </patternFill>
      </fill>
    </dxf>
  </rfmt>
  <rcc rId="4970" sId="1" odxf="1" dxf="1">
    <nc r="G473">
      <f>G474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H473" start="0" length="0">
    <dxf>
      <font>
        <b/>
        <name val="Times New Roman"/>
        <family val="1"/>
      </font>
    </dxf>
  </rfmt>
  <rcc rId="4971" sId="1" odxf="1" dxf="1">
    <nc r="A474" t="inlineStr">
      <is>
    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    </is>
    </nc>
    <odxf>
      <font>
        <i val="0"/>
        <color indexed="8"/>
        <name val="Times New Roman"/>
        <family val="1"/>
      </font>
      <alignment horizontal="left"/>
    </odxf>
    <ndxf>
      <font>
        <i/>
        <color indexed="8"/>
        <name val="Times New Roman"/>
        <family val="1"/>
      </font>
      <alignment horizontal="general"/>
    </ndxf>
  </rcc>
  <rfmt sheetId="1" sqref="B474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4972" sId="1" odxf="1" dxf="1">
    <nc r="C474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973" sId="1" odxf="1" dxf="1">
    <nc r="D474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4974" sId="1" odxf="1" dxf="1">
    <nc r="E474" t="inlineStr">
      <is>
        <t>99900 51560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74" start="0" length="0">
    <dxf>
      <font>
        <i/>
        <name val="Times New Roman"/>
        <family val="1"/>
      </font>
    </dxf>
  </rfmt>
  <rcc rId="4975" sId="1" odxf="1" dxf="1">
    <nc r="G474">
      <f>G475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cc rId="4976" sId="1" odxf="1" dxf="1">
    <nc r="H474">
      <f>H475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cc rId="4977" sId="1" odxf="1" dxf="1">
    <nc r="A475" t="inlineStr">
      <is>
        <t>Субсидии гражданам на приобретение жилья</t>
      </is>
    </nc>
    <odxf>
      <font>
        <color indexed="8"/>
        <name val="Times New Roman"/>
        <family val="1"/>
      </font>
      <alignment horizontal="left"/>
    </odxf>
    <ndxf>
      <font>
        <color indexed="8"/>
        <name val="Times New Roman"/>
        <family val="1"/>
      </font>
      <alignment horizontal="general"/>
    </ndxf>
  </rcc>
  <rfmt sheetId="1" sqref="B475" start="0" length="0">
    <dxf>
      <fill>
        <patternFill patternType="solid">
          <bgColor theme="0"/>
        </patternFill>
      </fill>
    </dxf>
  </rfmt>
  <rcc rId="4978" sId="1">
    <nc r="C475" t="inlineStr">
      <is>
        <t>10</t>
      </is>
    </nc>
  </rcc>
  <rcc rId="4979" sId="1">
    <nc r="D475" t="inlineStr">
      <is>
        <t>03</t>
      </is>
    </nc>
  </rcc>
  <rcc rId="4980" sId="1">
    <nc r="E475" t="inlineStr">
      <is>
        <t>99900 51560</t>
      </is>
    </nc>
  </rcc>
  <rcc rId="4981" sId="1">
    <nc r="F475" t="inlineStr">
      <is>
        <t>322</t>
      </is>
    </nc>
  </rcc>
  <rcc rId="4982" sId="1" odxf="1" dxf="1" numFmtId="4">
    <nc r="G475">
      <v>38303.232320000003</v>
    </nc>
    <odxf>
      <fill>
        <patternFill patternType="solid">
          <bgColor theme="0"/>
        </patternFill>
      </fill>
      <alignment wrapText="1"/>
    </odxf>
    <ndxf>
      <fill>
        <patternFill patternType="none">
          <bgColor indexed="65"/>
        </patternFill>
      </fill>
      <alignment wrapText="0"/>
    </ndxf>
  </rcc>
  <rcc rId="4983" sId="1" odxf="1" dxf="1" numFmtId="4">
    <nc r="H475">
      <v>0</v>
    </nc>
    <odxf>
      <fill>
        <patternFill patternType="solid">
          <bgColor theme="0"/>
        </patternFill>
      </fill>
      <alignment wrapText="1"/>
    </odxf>
    <ndxf>
      <fill>
        <patternFill patternType="none">
          <bgColor indexed="65"/>
        </patternFill>
      </fill>
      <alignment wrapText="0"/>
    </ndxf>
  </rcc>
  <rrc rId="4984" sId="1" ref="A473:XFD474" action="insertRow"/>
  <rcc rId="4985" sId="1" odxf="1" dxf="1">
    <nc r="A473" t="inlineStr">
      <is>
        <t>СОЦИАЛЬНАЯ ПОЛИТИКА</t>
      </is>
    </nc>
    <odxf>
      <font>
        <b val="0"/>
        <color indexed="8"/>
        <name val="Times New Roman"/>
        <family val="1"/>
      </font>
      <fill>
        <patternFill patternType="none">
          <bgColor indexed="65"/>
        </patternFill>
      </fill>
    </odxf>
    <ndxf>
      <font>
        <b/>
        <color indexed="8"/>
        <name val="Times New Roman"/>
        <family val="1"/>
      </font>
      <fill>
        <patternFill patternType="solid">
          <bgColor indexed="15"/>
        </patternFill>
      </fill>
    </ndxf>
  </rcc>
  <rfmt sheetId="1" sqref="B473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4986" sId="1" odxf="1" dxf="1">
    <nc r="C473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473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473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473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G473" start="0" length="0">
    <dxf>
      <font>
        <b/>
        <name val="Times New Roman"/>
        <family val="1"/>
      </font>
      <fill>
        <patternFill>
          <bgColor indexed="15"/>
        </patternFill>
      </fill>
      <alignment wrapText="0"/>
    </dxf>
  </rfmt>
  <rfmt sheetId="1" sqref="H473" start="0" length="0">
    <dxf>
      <font>
        <b/>
        <name val="Times New Roman"/>
        <family val="1"/>
      </font>
      <fill>
        <patternFill>
          <bgColor indexed="15"/>
        </patternFill>
      </fill>
      <alignment wrapText="0"/>
    </dxf>
  </rfmt>
  <rcc rId="4987" sId="1" odxf="1" dxf="1">
    <nc r="A474" t="inlineStr">
      <is>
        <t>Социальное обеспечение населения</t>
      </is>
    </nc>
    <odxf>
      <font>
        <b val="0"/>
        <color indexed="8"/>
        <name val="Times New Roman"/>
        <family val="1"/>
      </font>
      <fill>
        <patternFill patternType="none"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 patternType="solid">
          <bgColor indexed="41"/>
        </patternFill>
      </fill>
      <alignment horizontal="general"/>
    </ndxf>
  </rcc>
  <rfmt sheetId="1" sqref="B47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4988" sId="1" odxf="1" dxf="1">
    <nc r="C474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4989" sId="1" odxf="1" dxf="1">
    <nc r="D474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47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47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474" start="0" length="0">
    <dxf>
      <font>
        <b/>
        <name val="Times New Roman"/>
        <family val="1"/>
      </font>
      <fill>
        <patternFill>
          <bgColor indexed="41"/>
        </patternFill>
      </fill>
      <alignment wrapText="0"/>
    </dxf>
  </rfmt>
  <rfmt sheetId="1" sqref="H474" start="0" length="0">
    <dxf>
      <font>
        <b/>
        <name val="Times New Roman"/>
        <family val="1"/>
      </font>
      <fill>
        <patternFill>
          <bgColor indexed="41"/>
        </patternFill>
      </fill>
      <alignment wrapText="0"/>
    </dxf>
  </rfmt>
  <rcc rId="4990" sId="1">
    <nc r="B473" t="inlineStr">
      <is>
        <t>977</t>
      </is>
    </nc>
  </rcc>
  <rcc rId="4991" sId="1">
    <nc r="B474" t="inlineStr">
      <is>
        <t>977</t>
      </is>
    </nc>
  </rcc>
  <rcc rId="4992" sId="1" numFmtId="30">
    <nc r="B475" t="inlineStr">
      <is>
        <t>977</t>
      </is>
    </nc>
  </rcc>
  <rcc rId="4993" sId="1">
    <nc r="B476" t="inlineStr">
      <is>
        <t>977</t>
      </is>
    </nc>
  </rcc>
  <rcc rId="4994" sId="1">
    <nc r="B477" t="inlineStr">
      <is>
        <t>977</t>
      </is>
    </nc>
  </rcc>
  <rcc rId="4995" sId="1">
    <nc r="G474">
      <f>G475</f>
    </nc>
  </rcc>
  <rcc rId="4996" sId="1">
    <nc r="G473">
      <f>G474</f>
    </nc>
  </rcc>
  <rcc rId="4997" sId="1">
    <nc r="H475">
      <f>H476</f>
    </nc>
  </rcc>
  <rcc rId="4998" sId="1">
    <nc r="H474">
      <f>H475</f>
    </nc>
  </rcc>
  <rcc rId="4999" sId="1">
    <nc r="H473">
      <f>H474</f>
    </nc>
  </rcc>
  <rcc rId="5000" sId="1">
    <oc r="G449">
      <f>G450</f>
    </oc>
    <nc r="G449">
      <f>G450+G456+G464+G473</f>
    </nc>
  </rcc>
  <rcc rId="5001" sId="1">
    <oc r="H449">
      <f>H450</f>
    </oc>
    <nc r="H449">
      <f>H450+H456+H464+H473</f>
    </nc>
  </rcc>
  <rcc rId="5002" sId="1">
    <oc r="G479">
      <f>G15+G26+G160+G265+G283+G315+G368+G422+G478</f>
    </oc>
    <nc r="G479">
      <f>G15+G26+G160+G265+G283+G315+G368+G422+G478+G449</f>
    </nc>
  </rcc>
  <rcc rId="5003" sId="1">
    <oc r="H479">
      <f>H15+H26+H160+H265+H283+H315+H368+H422+H478</f>
    </oc>
    <nc r="H479">
      <f>H15+H26+H160+H265+H283+H315+H368+H422+H478+H449</f>
    </nc>
  </rcc>
  <rrc rId="5004" sId="1" ref="A143:XFD143" action="deleteRow">
    <undo index="65535" exp="ref" v="1" dr="H143" r="H138" sId="1"/>
    <undo index="65535" exp="ref" v="1" dr="G143" r="G138" sId="1"/>
    <rfmt sheetId="1" xfDxf="1" sqref="A143:XFD143" start="0" length="0">
      <dxf>
        <font>
          <name val="Times New Roman CYR"/>
          <family val="1"/>
        </font>
        <alignment wrapText="1"/>
      </dxf>
    </rfmt>
    <rcc rId="0" sId="1" dxf="1">
      <nc r="A143" t="inlineStr">
        <is>
          <t>Непрограммные расходы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43">
        <v>968</v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3" t="inlineStr">
        <is>
          <t>10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3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3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3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3">
        <f>G144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3">
        <f>H144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005" sId="1" ref="A143:XFD143" action="deleteRow">
    <rfmt sheetId="1" xfDxf="1" sqref="A143:XFD143" start="0" length="0">
      <dxf>
        <font>
          <name val="Times New Roman CYR"/>
          <family val="1"/>
        </font>
        <alignment wrapText="1"/>
      </dxf>
    </rfmt>
    <rcc rId="0" sId="1" dxf="1">
      <nc r="A143" t="inlineStr">
        <is>
      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3" t="inlineStr">
        <is>
          <t>968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3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3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3" t="inlineStr">
        <is>
          <t>99900 51560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3">
        <f>G144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3">
        <f>H144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006" sId="1" ref="A143:XFD143" action="deleteRow">
    <rfmt sheetId="1" xfDxf="1" sqref="A143:XFD143" start="0" length="0">
      <dxf>
        <font>
          <name val="Times New Roman CYR"/>
          <family val="1"/>
        </font>
        <alignment wrapText="1"/>
      </dxf>
    </rfmt>
    <rcc rId="0" sId="1" dxf="1">
      <nc r="A143" t="inlineStr">
        <is>
          <t>Субсидии гражданам на приобретение жилья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3" t="inlineStr">
        <is>
          <t>968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3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3" t="inlineStr">
        <is>
          <t>99900 51560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3" t="inlineStr">
        <is>
          <t>322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43">
        <v>38303.232320000003</v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143">
        <v>0</v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007" sId="1">
    <oc r="G138">
      <f>G139+#REF!</f>
    </oc>
    <nc r="G138">
      <f>G139</f>
    </nc>
  </rcc>
  <rcc rId="5008" sId="1">
    <oc r="H138">
      <f>H139+#REF!</f>
    </oc>
    <nc r="H138">
      <f>H139</f>
    </nc>
  </rcc>
  <rcc rId="5009" sId="1">
    <oc r="G48">
      <f>G49+G59+G63+G67+G71+G75+#REF!</f>
    </oc>
    <nc r="G48">
      <f>G49+G59+G63+G67+G71+G75</f>
    </nc>
  </rcc>
  <rcc rId="5010" sId="1">
    <oc r="H48">
      <f>H49+H59+H63+H67+H71+H75+#REF!</f>
    </oc>
    <nc r="H48">
      <f>H49+H59+H63+H67+H71+H75</f>
    </nc>
  </rcc>
  <rcc rId="5011" sId="1" numFmtId="4">
    <oc r="G142">
      <f>815+16.6</f>
    </oc>
    <nc r="G142">
      <v>917.16184999999996</v>
    </nc>
  </rcc>
</revisions>
</file>

<file path=xl/revisions/revisionLog2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12" sId="1">
    <oc r="F70" t="inlineStr">
      <is>
        <t>244</t>
      </is>
    </oc>
    <nc r="F70" t="inlineStr">
      <is>
        <t>540</t>
      </is>
    </nc>
  </rcc>
  <rcc rId="5013" sId="1" odxf="1" dxf="1">
    <oc r="A70" t="inlineStr">
      <is>
        <t>Прочие мероприятия , связанные с выполнением обязательств ОМСУ</t>
      </is>
    </oc>
    <nc r="A70" t="inlineStr">
      <is>
        <t>Иные межбюджетные трансферты</t>
      </is>
    </nc>
    <odxf>
      <font>
        <name val="Times New Roman"/>
        <family val="1"/>
      </font>
      <alignment horizontal="general" vertical="top"/>
    </odxf>
    <ndxf>
      <font>
        <color indexed="8"/>
        <name val="Times New Roman"/>
        <family val="1"/>
      </font>
      <alignment horizontal="left" vertical="center"/>
    </ndxf>
  </rcc>
</revisions>
</file>

<file path=xl/revisions/revisionLog2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14" sId="1">
    <oc r="F466" t="inlineStr">
      <is>
        <t>622</t>
      </is>
    </oc>
    <nc r="F466" t="inlineStr">
      <is>
        <t>244</t>
      </is>
    </nc>
  </rcc>
  <rcc rId="5015" sId="1" odxf="1" dxf="1">
    <oc r="A466" t="inlineStr">
      <is>
        <t>Субсидии автономным учреждениям на иные цели</t>
      </is>
    </oc>
    <nc r="A466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</odxf>
    <ndxf>
      <font>
        <color indexed="8"/>
        <name val="Times New Roman"/>
        <family val="1"/>
      </font>
    </ndxf>
  </rcc>
</revisions>
</file>

<file path=xl/revisions/revisionLog2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16" sId="1">
    <oc r="F253" t="inlineStr">
      <is>
        <t>612</t>
      </is>
    </oc>
    <nc r="F253" t="inlineStr">
      <is>
        <t>244</t>
      </is>
    </nc>
  </rcc>
  <rcc rId="5017" sId="1" odxf="1" dxf="1">
    <oc r="A253" t="inlineStr">
      <is>
        <t>Субсидии бюджетным учреждениям на иные цели</t>
      </is>
    </oc>
    <nc r="A253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</revisions>
</file>

<file path=xl/revisions/revisionLog2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18" sId="1">
    <oc r="F142" t="inlineStr">
      <is>
        <t>622</t>
      </is>
    </oc>
    <nc r="F142" t="inlineStr">
      <is>
        <t>244</t>
      </is>
    </nc>
  </rcc>
  <rcc rId="5019" sId="1" odxf="1" dxf="1">
    <oc r="A142" t="inlineStr">
      <is>
        <t>Субсидии автономным учреждениям на иные цели</t>
      </is>
    </oc>
    <nc r="A142" t="inlineStr">
      <is>
        <t>Прочие закупки товаров, работ и услуг для государственных (муниципальных) нужд</t>
      </is>
    </nc>
    <odxf>
      <fill>
        <patternFill patternType="solid">
          <bgColor theme="0"/>
        </patternFill>
      </fill>
      <border outline="0">
        <left style="medium">
          <color indexed="64"/>
        </left>
      </border>
    </odxf>
    <ndxf>
      <fill>
        <patternFill patternType="none">
          <bgColor indexed="65"/>
        </patternFill>
      </fill>
      <border outline="0">
        <left style="thin">
          <color indexed="64"/>
        </left>
      </border>
    </ndxf>
  </rcc>
</revisions>
</file>

<file path=xl/revisions/revisionLog2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20" sId="1" odxf="1" dxf="1">
    <oc r="A43" t="inlineStr">
      <is>
        <t>Закупка товаров, работ и услуг для государственных (муниципальных) нужд</t>
      </is>
    </oc>
    <nc r="A43" t="inlineStr">
      <is>
        <t>Прочие мероприятия , связанные с выполнением обязательств ОМСУ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cc rId="5021" sId="1" odxf="1" dxf="1">
    <oc r="A52" t="inlineStr">
      <is>
        <t>Закупка товаров, работ и услуг для государственных (муниципальных) нужд</t>
      </is>
    </oc>
    <nc r="A52" t="inlineStr">
      <is>
        <t>Прочие мероприятия , связанные с выполнением обязательств ОМСУ</t>
      </is>
    </nc>
    <odxf>
      <alignment horizontal="left"/>
    </odxf>
    <ndxf>
      <alignment horizontal="general"/>
    </ndxf>
  </rcc>
  <rcc rId="5022" sId="1" odxf="1" dxf="1">
    <oc r="A55" t="inlineStr">
      <is>
        <t>Закупка товаров, работ и услуг для государственных (муниципальных) нужд</t>
      </is>
    </oc>
    <nc r="A55" t="inlineStr">
      <is>
        <t>Прочие мероприятия , связанные с выполнением обязательств ОМСУ</t>
      </is>
    </nc>
    <odxf>
      <alignment horizontal="left"/>
    </odxf>
    <ndxf>
      <alignment horizontal="general"/>
    </ndxf>
  </rcc>
  <rcc rId="5023" sId="1" odxf="1" dxf="1">
    <oc r="A58" t="inlineStr">
      <is>
        <t>Закупка товаров, работ и услуг для государственных (муниципальных) нужд</t>
      </is>
    </oc>
    <nc r="A58" t="inlineStr">
      <is>
        <t>Прочие мероприятия , связанные с выполнением обязательств ОМСУ</t>
      </is>
    </nc>
    <odxf>
      <alignment horizontal="left"/>
    </odxf>
    <ndxf>
      <alignment horizontal="general"/>
    </ndxf>
  </rcc>
  <rcc rId="5024" sId="1" odxf="1" dxf="1">
    <oc r="A62" t="inlineStr">
      <is>
        <t>Закупка товаров, работ и услуг для государственных (муниципальных) нужд</t>
      </is>
    </oc>
    <nc r="A62" t="inlineStr">
      <is>
        <t>Прочие мероприятия , связанные с выполнением обязательств ОМСУ</t>
      </is>
    </nc>
    <odxf>
      <alignment horizontal="left"/>
    </odxf>
    <ndxf>
      <alignment horizontal="general"/>
    </ndxf>
  </rcc>
  <rcc rId="5025" sId="1" odxf="1" dxf="1">
    <oc r="A340" t="inlineStr">
      <is>
        <t>Прочая закупка товаров, работ и услуг для обеспечения государственных (муниципальных) нужд</t>
      </is>
    </oc>
    <nc r="A340" t="inlineStr">
      <is>
        <t>Прочие мероприятия , связанные с выполнением обязательств ОМСУ</t>
      </is>
    </nc>
    <odxf>
      <alignment horizontal="left"/>
    </odxf>
    <ndxf>
      <alignment horizontal="general"/>
    </ndxf>
  </rcc>
  <rcc rId="5026" sId="1" odxf="1" dxf="1">
    <oc r="A372" t="inlineStr">
      <is>
        <t>Прочая закупка товаров, работ и услуг для обеспечения государственных (муниципальных) нужд</t>
      </is>
    </oc>
    <nc r="A372" t="inlineStr">
      <is>
        <t>Прочие мероприятия , связанные с выполнением обязательств ОМСУ</t>
      </is>
    </nc>
    <odxf>
      <alignment horizontal="left"/>
    </odxf>
    <ndxf>
      <alignment horizontal="general"/>
    </ndxf>
  </rcc>
  <rcc rId="5027" sId="1" odxf="1" dxf="1">
    <oc r="A394" t="inlineStr">
      <is>
        <t>Прочая закупка товаров, работ и услуг для обеспечения государственных (муниципальных) нужд</t>
      </is>
    </oc>
    <nc r="A394" t="inlineStr">
      <is>
        <t>Прочие мероприятия , связанные с выполнением обязательств ОМСУ</t>
      </is>
    </nc>
    <odxf>
      <alignment horizontal="left"/>
    </odxf>
    <ndxf>
      <alignment horizontal="general"/>
    </ndxf>
  </rcc>
  <rcc rId="5028" sId="1" odxf="1" dxf="1">
    <oc r="A425" t="inlineStr">
      <is>
        <t>Прочие закупки товаров, работ и услуг для государственных (муниципальных) нужд</t>
      </is>
    </oc>
    <nc r="A425" t="inlineStr">
      <is>
        <t>Прочие мероприятия , связанные с выполнением обязательств ОМСУ</t>
      </is>
    </nc>
    <odxf>
      <font>
        <color indexed="8"/>
        <name val="Times New Roman"/>
        <family val="1"/>
      </font>
      <fill>
        <patternFill patternType="solid"/>
      </fill>
      <alignment horizontal="left" vertical="center"/>
    </odxf>
    <ndxf>
      <font>
        <color indexed="8"/>
        <name val="Times New Roman"/>
        <family val="1"/>
      </font>
      <fill>
        <patternFill patternType="none"/>
      </fill>
      <alignment horizontal="general" vertical="top"/>
    </ndxf>
  </rcc>
  <rcc rId="5029" sId="1" odxf="1" dxf="1">
    <oc r="A445" t="inlineStr">
      <is>
        <t>Прочие закупки товаров, работ и услуг для государственных (муниципальных) нужд</t>
      </is>
    </oc>
    <nc r="A445" t="inlineStr">
      <is>
        <t>Прочие мероприятия , связанные с выполнением обязательств ОМСУ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cc rId="5030" sId="1" odxf="1" dxf="1">
    <oc r="A452" t="inlineStr">
      <is>
        <t>Прочие закупки товаров, работ и услуг для государственных (муниципальных) нужд</t>
      </is>
    </oc>
    <nc r="A452" t="inlineStr">
      <is>
        <t>Прочие мероприятия , связанные с выполнением обязательств ОМСУ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cc rId="5031" sId="1" odxf="1" dxf="1">
    <oc r="A460" t="inlineStr">
      <is>
        <t>Прочие закупки товаров, работ и услуг для государственных (муниципальных) нужд</t>
      </is>
    </oc>
    <nc r="A460" t="inlineStr">
      <is>
        <t>Прочие мероприятия , связанные с выполнением обязательств ОМСУ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cc rId="5032" sId="1" odxf="1" dxf="1">
    <oc r="A466" t="inlineStr">
      <is>
        <t>Прочие закупки товаров, работ и услуг для государственных (муниципальных) нужд</t>
      </is>
    </oc>
    <nc r="A466" t="inlineStr">
      <is>
        <t>Прочие мероприятия , связанные с выполнением обязательств ОМСУ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cc rId="5033" sId="1" odxf="1" dxf="1">
    <oc r="A192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192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5034" sId="1" odxf="1" dxf="1">
    <oc r="A458" t="inlineStr">
      <is>
        <t>Иные выплаты персоналу учреждений, за исключением фонда оплаты труда</t>
      </is>
    </oc>
    <nc r="A458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ill>
        <patternFill patternType="none"/>
      </fill>
    </odxf>
    <ndxf>
      <fill>
        <patternFill patternType="solid"/>
      </fill>
    </ndxf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1" sId="1" numFmtId="4">
    <oc r="G47">
      <v>39.299999999999997</v>
    </oc>
    <nc r="G47">
      <v>35.5</v>
    </nc>
  </rcc>
  <rcc rId="602" sId="1" numFmtId="4">
    <oc r="H47">
      <v>35.4</v>
    </oc>
    <nc r="H47">
      <v>31.6</v>
    </nc>
  </rcc>
  <rcc rId="603" sId="1" numFmtId="4">
    <oc r="G81">
      <v>366.44</v>
    </oc>
    <nc r="G81">
      <v>403</v>
    </nc>
  </rcc>
  <rcc rId="604" sId="1" numFmtId="4">
    <oc r="G82">
      <v>110.66</v>
    </oc>
    <nc r="G82">
      <v>121.8</v>
    </nc>
  </rcc>
  <rcc rId="605" sId="1" numFmtId="4">
    <oc r="H81">
      <v>366.44</v>
    </oc>
    <nc r="H81">
      <v>403</v>
    </nc>
  </rcc>
  <rcc rId="606" sId="1" numFmtId="4">
    <oc r="H82">
      <v>110.66</v>
    </oc>
    <nc r="H82">
      <v>121.8</v>
    </nc>
  </rcc>
  <rcc rId="607" sId="1" numFmtId="4">
    <oc r="G86">
      <v>484.78</v>
    </oc>
    <nc r="G86">
      <v>533.29999999999995</v>
    </nc>
  </rcc>
  <rcc rId="608" sId="1" numFmtId="4">
    <oc r="G87">
      <v>146.405</v>
    </oc>
    <nc r="G87">
      <v>160.98500000000001</v>
    </nc>
  </rcc>
  <rcc rId="609" sId="1" numFmtId="4">
    <oc r="H86">
      <v>484.78</v>
    </oc>
    <nc r="H86">
      <v>533.29999999999995</v>
    </nc>
  </rcc>
  <rcc rId="610" sId="1" numFmtId="4">
    <oc r="H87">
      <v>146.405</v>
    </oc>
    <nc r="H87">
      <v>160.98500000000001</v>
    </nc>
  </rcc>
  <rcc rId="611" sId="1" numFmtId="4">
    <oc r="G91">
      <v>314.3</v>
    </oc>
    <nc r="G91">
      <v>345.7</v>
    </nc>
  </rcc>
  <rcc rId="612" sId="1" numFmtId="4">
    <oc r="G92">
      <v>94.89</v>
    </oc>
    <nc r="G92">
      <v>104.39</v>
    </nc>
  </rcc>
  <rcc rId="613" sId="1" numFmtId="4">
    <oc r="H91">
      <v>314.3</v>
    </oc>
    <nc r="H91">
      <v>345.7</v>
    </nc>
  </rcc>
  <rcc rId="614" sId="1" numFmtId="4">
    <oc r="H92">
      <v>94.89</v>
    </oc>
    <nc r="H92">
      <v>104.39</v>
    </nc>
  </rcc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74" sId="1" numFmtId="4">
    <oc r="G347">
      <v>0</v>
    </oc>
    <nc r="G347">
      <v>13410.9</v>
    </nc>
  </rcc>
  <rcc rId="475" sId="1" numFmtId="4">
    <oc r="H347">
      <v>0</v>
    </oc>
    <nc r="H347">
      <v>13410.9</v>
    </nc>
  </rcc>
  <rfmt sheetId="1" sqref="G347:H347">
    <dxf>
      <fill>
        <patternFill patternType="solid">
          <bgColor rgb="FF92D050"/>
        </patternFill>
      </fill>
    </dxf>
  </rfmt>
  <rcc rId="476" sId="1" numFmtId="4">
    <oc r="G352">
      <v>0</v>
    </oc>
    <nc r="G352">
      <v>105.6</v>
    </nc>
  </rcc>
  <rcc rId="477" sId="1" numFmtId="4">
    <oc r="H352">
      <v>0</v>
    </oc>
    <nc r="H352">
      <v>105.6</v>
    </nc>
  </rcc>
  <rfmt sheetId="1" sqref="G352:H352">
    <dxf>
      <fill>
        <patternFill patternType="solid">
          <bgColor rgb="FF92D050"/>
        </patternFill>
      </fill>
    </dxf>
  </rfmt>
  <rcc rId="478" sId="1" numFmtId="4">
    <oc r="G361">
      <v>0</v>
    </oc>
    <nc r="G361">
      <v>2592.5</v>
    </nc>
  </rcc>
  <rcc rId="479" sId="1" numFmtId="4">
    <oc r="H361">
      <v>0</v>
    </oc>
    <nc r="H361">
      <v>2592.5</v>
    </nc>
  </rcc>
  <rfmt sheetId="1" sqref="G361:H361">
    <dxf>
      <fill>
        <patternFill patternType="solid">
          <bgColor rgb="FF92D050"/>
        </patternFill>
      </fill>
    </dxf>
  </rfmt>
  <rcc rId="480" sId="1" numFmtId="4">
    <oc r="G371">
      <v>0</v>
    </oc>
    <nc r="G371">
      <v>16704.400000000001</v>
    </nc>
  </rcc>
  <rcc rId="481" sId="1" numFmtId="4">
    <oc r="H371">
      <v>0</v>
    </oc>
    <nc r="H371">
      <v>16704.400000000001</v>
    </nc>
  </rcc>
  <rfmt sheetId="1" sqref="G371:H371">
    <dxf>
      <fill>
        <patternFill patternType="solid">
          <bgColor rgb="FF92D050"/>
        </patternFill>
      </fill>
    </dxf>
  </rfmt>
  <rcc rId="482" sId="1" numFmtId="4">
    <oc r="G378">
      <v>0</v>
    </oc>
    <nc r="G378">
      <v>2635.2</v>
    </nc>
  </rcc>
  <rcc rId="483" sId="1" numFmtId="4">
    <oc r="H378">
      <v>0</v>
    </oc>
    <nc r="H378">
      <v>2635.2</v>
    </nc>
  </rcc>
  <rfmt sheetId="1" sqref="G378:H378">
    <dxf>
      <fill>
        <patternFill patternType="solid">
          <bgColor rgb="FF92D050"/>
        </patternFill>
      </fill>
    </dxf>
  </rfmt>
</revisions>
</file>

<file path=xl/revisions/revisionLog3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35" sId="1" numFmtId="4">
    <oc r="G38">
      <v>10863.4</v>
    </oc>
    <nc r="G38">
      <v>9442.2999999999993</v>
    </nc>
  </rcc>
  <rcc rId="5036" sId="1" numFmtId="4">
    <oc r="H38">
      <v>10863.4</v>
    </oc>
    <nc r="H38">
      <v>9442.2999999999993</v>
    </nc>
  </rcc>
  <rcc rId="5037" sId="1" numFmtId="4">
    <oc r="G39">
      <v>3280.7</v>
    </oc>
    <nc r="G39">
      <v>2851.5</v>
    </nc>
  </rcc>
  <rcc rId="5038" sId="1" numFmtId="4">
    <oc r="H39">
      <v>3280.7</v>
    </oc>
    <nc r="H39">
      <v>2851.5</v>
    </nc>
  </rcc>
  <rcc rId="5039" sId="1" numFmtId="4">
    <oc r="G93">
      <v>3696</v>
    </oc>
    <nc r="G93">
      <v>2248.6999999999998</v>
    </nc>
  </rcc>
  <rcc rId="5040" sId="1" numFmtId="4">
    <oc r="H93">
      <v>3696</v>
    </oc>
    <nc r="H93">
      <v>2248.6999999999998</v>
    </nc>
  </rcc>
  <rcc rId="5041" sId="1" numFmtId="4">
    <oc r="G96">
      <v>15644.7</v>
    </oc>
    <nc r="G96">
      <v>13339.7</v>
    </nc>
  </rcc>
  <rcc rId="5042" sId="1" numFmtId="4">
    <oc r="H96">
      <v>15644.7</v>
    </oc>
    <nc r="H96">
      <v>13339.7</v>
    </nc>
  </rcc>
  <rcc rId="5043" sId="1" numFmtId="4">
    <oc r="G97">
      <v>4724.7</v>
    </oc>
    <nc r="G97">
      <v>4029.7</v>
    </nc>
  </rcc>
  <rcc rId="5044" sId="1" numFmtId="4">
    <oc r="H97">
      <v>4724.7</v>
    </oc>
    <nc r="H97">
      <v>4029.7</v>
    </nc>
  </rcc>
</revisions>
</file>

<file path=xl/revisions/revisionLog3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045" sId="1" ref="A453:XFD453" action="insertRow"/>
  <rcc rId="5046" sId="1" odxf="1" dxf="1">
    <nc r="A453" t="inlineStr">
      <is>
        <t>Непрограммные расходы</t>
      </is>
    </nc>
    <odxf>
      <font>
        <b val="0"/>
        <name val="Times New Roman"/>
        <family val="1"/>
      </font>
      <alignment horizontal="general" vertical="top"/>
    </odxf>
    <ndxf>
      <font>
        <b/>
        <name val="Times New Roman"/>
        <family val="1"/>
      </font>
      <alignment horizontal="left" vertical="center"/>
    </ndxf>
  </rcc>
  <rfmt sheetId="1" sqref="B453" start="0" length="0">
    <dxf>
      <font>
        <b/>
        <name val="Times New Roman"/>
        <family val="1"/>
      </font>
    </dxf>
  </rfmt>
  <rcc rId="5047" sId="1" odxf="1" dxf="1">
    <nc r="C453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048" sId="1" odxf="1" dxf="1">
    <nc r="D453" t="inlineStr">
      <is>
        <t>13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049" sId="1" odxf="1" dxf="1">
    <nc r="E453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453" start="0" length="0">
    <dxf>
      <font>
        <b/>
        <name val="Times New Roman"/>
        <family val="1"/>
      </font>
    </dxf>
  </rfmt>
  <rfmt sheetId="1" sqref="G453" start="0" length="0">
    <dxf>
      <font>
        <b/>
        <name val="Times New Roman"/>
        <family val="1"/>
      </font>
    </dxf>
  </rfmt>
  <rfmt sheetId="1" sqref="H453" start="0" length="0">
    <dxf>
      <font>
        <b/>
        <name val="Times New Roman"/>
        <family val="1"/>
      </font>
    </dxf>
  </rfmt>
  <rrc rId="5050" sId="1" ref="A454:XFD457" action="insertRow"/>
  <rcc rId="5051" sId="1" odxf="1" dxf="1">
    <nc r="A454" t="inlineStr">
      <is>
        <t>Расходы на обеспечение деятельности (оказание услуг) муниципальных учреждений</t>
      </is>
    </nc>
    <odxf>
      <fill>
        <patternFill patternType="none">
          <bgColor indexed="65"/>
        </patternFill>
      </fill>
      <alignment vertical="center"/>
    </odxf>
    <ndxf>
      <fill>
        <patternFill patternType="solid">
          <bgColor indexed="9"/>
        </patternFill>
      </fill>
      <alignment vertical="top"/>
    </ndxf>
  </rcc>
  <rcc rId="5052" sId="1">
    <nc r="C454" t="inlineStr">
      <is>
        <t>01</t>
      </is>
    </nc>
  </rcc>
  <rcc rId="5053" sId="1">
    <nc r="D454" t="inlineStr">
      <is>
        <t>13</t>
      </is>
    </nc>
  </rcc>
  <rcc rId="5054" sId="1">
    <nc r="E454" t="inlineStr">
      <is>
        <t>99900 83500</t>
      </is>
    </nc>
  </rcc>
  <rcc rId="5055" sId="1">
    <nc r="G454">
      <f>G455</f>
    </nc>
  </rcc>
  <rcc rId="5056" sId="1">
    <nc r="H454">
      <f>H455</f>
    </nc>
  </rcc>
  <rcc rId="5057" sId="1" odxf="1" dxf="1">
    <nc r="A455" t="inlineStr">
      <is>
        <t>Расходы на обеспечение деятельности (оказание услуг) учреждений хозяйственного обслуживания</t>
      </is>
    </nc>
    <odxf>
      <font>
        <b/>
        <i val="0"/>
        <name val="Times New Roman"/>
        <family val="1"/>
      </font>
    </odxf>
    <ndxf>
      <font>
        <b val="0"/>
        <i/>
        <color indexed="8"/>
        <name val="Times New Roman"/>
        <family val="1"/>
      </font>
    </ndxf>
  </rcc>
  <rfmt sheetId="1" sqref="B455" start="0" length="0">
    <dxf>
      <font>
        <b val="0"/>
        <i/>
        <name val="Times New Roman"/>
        <family val="1"/>
      </font>
    </dxf>
  </rfmt>
  <rcc rId="5058" sId="1" odxf="1" dxf="1">
    <nc r="C455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059" sId="1" odxf="1" dxf="1">
    <nc r="D455" t="inlineStr">
      <is>
        <t>13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060" sId="1" odxf="1" dxf="1">
    <nc r="E455" t="inlineStr">
      <is>
        <t>99900 83590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455" start="0" length="0">
    <dxf>
      <font>
        <b val="0"/>
        <i/>
        <name val="Times New Roman"/>
        <family val="1"/>
      </font>
    </dxf>
  </rfmt>
  <rfmt sheetId="1" sqref="G455" start="0" length="0">
    <dxf>
      <font>
        <b val="0"/>
        <i/>
        <name val="Times New Roman"/>
        <family val="1"/>
      </font>
    </dxf>
  </rfmt>
  <rfmt sheetId="1" sqref="H455" start="0" length="0">
    <dxf>
      <font>
        <b val="0"/>
        <i/>
        <name val="Times New Roman"/>
        <family val="1"/>
      </font>
    </dxf>
  </rfmt>
  <rcc rId="5061" sId="1" odxf="1" dxf="1">
    <nc r="A456" t="inlineStr">
      <is>
        <t xml:space="preserve">Фонд оплаты труда учреждений </t>
      </is>
    </nc>
    <odxf>
      <font>
        <b/>
        <name val="Times New Roman"/>
        <family val="1"/>
      </font>
      <numFmt numFmtId="0" formatCode="General"/>
      <alignment vertical="center"/>
    </odxf>
    <ndxf>
      <font>
        <b val="0"/>
        <name val="Times New Roman"/>
        <family val="1"/>
      </font>
      <numFmt numFmtId="30" formatCode="@"/>
      <alignment vertical="top"/>
    </ndxf>
  </rcc>
  <rfmt sheetId="1" sqref="B456" start="0" length="0">
    <dxf>
      <font>
        <b val="0"/>
        <name val="Times New Roman"/>
        <family val="1"/>
      </font>
    </dxf>
  </rfmt>
  <rcc rId="5062" sId="1" odxf="1" dxf="1">
    <nc r="C456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063" sId="1" odxf="1" dxf="1">
    <nc r="D456" t="inlineStr">
      <is>
        <t>13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064" sId="1" odxf="1" dxf="1">
    <nc r="E456" t="inlineStr">
      <is>
        <t>99900 83590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065" sId="1" odxf="1" dxf="1">
    <nc r="F456" t="inlineStr">
      <is>
        <t>111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G456" start="0" length="0">
    <dxf>
      <font>
        <b val="0"/>
        <name val="Times New Roman"/>
        <family val="1"/>
      </font>
    </dxf>
  </rfmt>
  <rfmt sheetId="1" sqref="H456" start="0" length="0">
    <dxf>
      <font>
        <b val="0"/>
        <name val="Times New Roman"/>
        <family val="1"/>
      </font>
    </dxf>
  </rfmt>
  <rcc rId="5066" sId="1" odxf="1" dxf="1">
    <nc r="A457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b/>
        <name val="Times New Roman"/>
        <family val="1"/>
      </font>
      <fill>
        <patternFill patternType="none"/>
      </fill>
    </odxf>
    <ndxf>
      <font>
        <b val="0"/>
        <color indexed="8"/>
        <name val="Times New Roman"/>
        <family val="1"/>
      </font>
      <fill>
        <patternFill patternType="solid"/>
      </fill>
    </ndxf>
  </rcc>
  <rfmt sheetId="1" sqref="B457" start="0" length="0">
    <dxf>
      <font>
        <b val="0"/>
        <name val="Times New Roman"/>
        <family val="1"/>
      </font>
    </dxf>
  </rfmt>
  <rcc rId="5067" sId="1" odxf="1" dxf="1">
    <nc r="C457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068" sId="1" odxf="1" dxf="1">
    <nc r="D457" t="inlineStr">
      <is>
        <t>13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069" sId="1" odxf="1" dxf="1">
    <nc r="E457" t="inlineStr">
      <is>
        <t>99900 83590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070" sId="1" odxf="1" dxf="1">
    <nc r="F457" t="inlineStr">
      <is>
        <t>119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G457" start="0" length="0">
    <dxf>
      <font>
        <b val="0"/>
        <name val="Times New Roman"/>
        <family val="1"/>
      </font>
    </dxf>
  </rfmt>
  <rfmt sheetId="1" sqref="H457" start="0" length="0">
    <dxf>
      <font>
        <b val="0"/>
        <name val="Times New Roman"/>
        <family val="1"/>
      </font>
    </dxf>
  </rfmt>
  <rrc rId="5071" sId="1" ref="A458:XFD459" action="insertRow"/>
  <rcc rId="5072" sId="1">
    <nc r="A458" t="inlineStr">
      <is>
        <t>Фонд оплаты труда государственных (муниципальных) органов</t>
      </is>
    </nc>
  </rcc>
  <rcc rId="5073" sId="1">
    <nc r="C458" t="inlineStr">
      <is>
        <t>01</t>
      </is>
    </nc>
  </rcc>
  <rcc rId="5074" sId="1">
    <nc r="D458" t="inlineStr">
      <is>
        <t>03</t>
      </is>
    </nc>
  </rcc>
  <rcc rId="5075" sId="1">
    <nc r="E458" t="inlineStr">
      <is>
        <t>99900 81020</t>
      </is>
    </nc>
  </rcc>
  <rcc rId="5076" sId="1">
    <nc r="F458" t="inlineStr">
      <is>
        <t>121</t>
      </is>
    </nc>
  </rcc>
  <rfmt sheetId="1" sqref="G458" start="0" length="0">
    <dxf>
      <fill>
        <patternFill patternType="solid">
          <bgColor theme="0"/>
        </patternFill>
      </fill>
    </dxf>
  </rfmt>
  <rfmt sheetId="1" sqref="H458" start="0" length="0">
    <dxf>
      <fill>
        <patternFill patternType="solid">
          <bgColor theme="0"/>
        </patternFill>
      </fill>
    </dxf>
  </rfmt>
  <rcc rId="5077" sId="1">
    <nc r="A459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5078" sId="1">
    <nc r="C459" t="inlineStr">
      <is>
        <t>01</t>
      </is>
    </nc>
  </rcc>
  <rcc rId="5079" sId="1">
    <nc r="D459" t="inlineStr">
      <is>
        <t>03</t>
      </is>
    </nc>
  </rcc>
  <rcc rId="5080" sId="1">
    <nc r="E459" t="inlineStr">
      <is>
        <t>99900 81020</t>
      </is>
    </nc>
  </rcc>
  <rcc rId="5081" sId="1">
    <nc r="F459" t="inlineStr">
      <is>
        <t>129</t>
      </is>
    </nc>
  </rcc>
  <rfmt sheetId="1" sqref="G459" start="0" length="0">
    <dxf>
      <fill>
        <patternFill patternType="solid">
          <bgColor theme="0"/>
        </patternFill>
      </fill>
    </dxf>
  </rfmt>
  <rfmt sheetId="1" sqref="H459" start="0" length="0">
    <dxf>
      <fill>
        <patternFill patternType="solid">
          <bgColor theme="0"/>
        </patternFill>
      </fill>
    </dxf>
  </rfmt>
  <rcc rId="5082" sId="1">
    <nc r="B453" t="inlineStr">
      <is>
        <t>977</t>
      </is>
    </nc>
  </rcc>
  <rcc rId="5083" sId="1" numFmtId="30">
    <nc r="B454" t="inlineStr">
      <is>
        <t>977</t>
      </is>
    </nc>
  </rcc>
  <rcc rId="5084" sId="1" numFmtId="30">
    <nc r="B455" t="inlineStr">
      <is>
        <t>977</t>
      </is>
    </nc>
  </rcc>
  <rcc rId="5085" sId="1" numFmtId="30">
    <nc r="B456" t="inlineStr">
      <is>
        <t>977</t>
      </is>
    </nc>
  </rcc>
  <rcc rId="5086" sId="1" numFmtId="30">
    <nc r="B457" t="inlineStr">
      <is>
        <t>977</t>
      </is>
    </nc>
  </rcc>
  <rcc rId="5087" sId="1" numFmtId="30">
    <nc r="B458" t="inlineStr">
      <is>
        <t>977</t>
      </is>
    </nc>
  </rcc>
  <rcc rId="5088" sId="1" numFmtId="30">
    <nc r="B459" t="inlineStr">
      <is>
        <t>977</t>
      </is>
    </nc>
  </rcc>
  <rcc rId="5089" sId="1" numFmtId="4">
    <nc r="G456">
      <v>3415.7</v>
    </nc>
  </rcc>
  <rcc rId="5090" sId="1" numFmtId="4">
    <nc r="H456">
      <v>3415.7</v>
    </nc>
  </rcc>
  <rcc rId="5091" sId="1" numFmtId="4">
    <nc r="G457">
      <v>1031.5999999999999</v>
    </nc>
  </rcc>
  <rcc rId="5092" sId="1" numFmtId="4">
    <nc r="H457">
      <v>1031.5999999999999</v>
    </nc>
  </rcc>
  <rcc rId="5093" sId="1" numFmtId="4">
    <nc r="G458">
      <v>1421.1</v>
    </nc>
  </rcc>
  <rcc rId="5094" sId="1" numFmtId="4">
    <nc r="G459">
      <v>429.2</v>
    </nc>
  </rcc>
  <rcc rId="5095" sId="1" numFmtId="4">
    <nc r="H458">
      <v>1421.1</v>
    </nc>
  </rcc>
  <rcc rId="5096" sId="1" numFmtId="4">
    <nc r="H459">
      <v>429.2</v>
    </nc>
  </rcc>
  <rcc rId="5097" sId="1">
    <nc r="G455">
      <f>SUM(G456:G459)</f>
    </nc>
  </rcc>
  <rcc rId="5098" sId="1">
    <nc r="H455">
      <f>SUM(H456:H459)</f>
    </nc>
  </rcc>
  <rcc rId="5099" sId="1">
    <nc r="G453">
      <f>G454</f>
    </nc>
  </rcc>
  <rcc rId="5100" sId="1">
    <nc r="H453">
      <f>H454</f>
    </nc>
  </rcc>
  <rcc rId="5101" sId="1">
    <oc r="G447">
      <f>G448+G497</f>
    </oc>
    <nc r="G447">
      <f>G448+G453</f>
    </nc>
  </rcc>
  <rcc rId="5102" sId="1">
    <oc r="H447">
      <f>H448+H497</f>
    </oc>
    <nc r="H447">
      <f>H448+H453</f>
    </nc>
  </rcc>
</revisions>
</file>

<file path=xl/revisions/revisionLog3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03" sId="1">
    <oc r="E454" t="inlineStr">
      <is>
        <t>99900 83500</t>
      </is>
    </oc>
    <nc r="E454" t="inlineStr">
      <is>
        <t>99900 83200</t>
      </is>
    </nc>
  </rcc>
  <rcc rId="5104" sId="1">
    <oc r="E455" t="inlineStr">
      <is>
        <t>99900 83590</t>
      </is>
    </oc>
    <nc r="E455" t="inlineStr">
      <is>
        <t>99900 83220</t>
      </is>
    </nc>
  </rcc>
  <rcc rId="5105" sId="1">
    <oc r="E456" t="inlineStr">
      <is>
        <t>99900 83590</t>
      </is>
    </oc>
    <nc r="E456" t="inlineStr">
      <is>
        <t>99900 83220</t>
      </is>
    </nc>
  </rcc>
  <rcc rId="5106" sId="1">
    <oc r="E457" t="inlineStr">
      <is>
        <t>99900 83590</t>
      </is>
    </oc>
    <nc r="E457" t="inlineStr">
      <is>
        <t>99900 83220</t>
      </is>
    </nc>
  </rcc>
  <rcc rId="5107" sId="1">
    <oc r="E458" t="inlineStr">
      <is>
        <t>99900 81020</t>
      </is>
    </oc>
    <nc r="E458" t="inlineStr">
      <is>
        <t>99900 83220</t>
      </is>
    </nc>
  </rcc>
  <rcc rId="5108" sId="1">
    <oc r="E459" t="inlineStr">
      <is>
        <t>99900 81020</t>
      </is>
    </oc>
    <nc r="E459" t="inlineStr">
      <is>
        <t>99900 83220</t>
      </is>
    </nc>
  </rcc>
  <rcc rId="5109" sId="1">
    <oc r="A454" t="inlineStr">
      <is>
        <t>Расходы на обеспечение деятельности (оказание услуг) муниципальных учреждений</t>
      </is>
    </oc>
    <nc r="A454"/>
  </rcc>
  <rcc rId="5110" sId="1" xfDxf="1" dxf="1">
    <oc r="A455" t="inlineStr">
      <is>
        <t>Расходы на обеспечение деятельности (оказание услуг) учреждений хозяйственного обслуживания</t>
      </is>
    </oc>
    <nc r="A455" t="inlineStr">
      <is>
        <t>Расходы на обеспечение деятельности учреждений по инфраструктуре</t>
      </is>
    </nc>
    <ndxf>
      <font>
        <i/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454">
    <dxf>
      <fill>
        <patternFill>
          <bgColor rgb="FFFFFF00"/>
        </patternFill>
      </fill>
    </dxf>
  </rfmt>
  <rcv guid="{9D6EBFCB-9822-4AA9-8E93-9467BFFED620}" action="delete"/>
  <rdn rId="0" localSheetId="1" customView="1" name="Z_9D6EBFCB_9822_4AA9_8E93_9467BFFED620_.wvu.PrintArea" hidden="1" oldHidden="1">
    <formula>Ведом.структура!$A$1:$H$483</formula>
    <oldFormula>Ведом.структура!$A$1:$H$483</oldFormula>
  </rdn>
  <rdn rId="0" localSheetId="1" customView="1" name="Z_9D6EBFCB_9822_4AA9_8E93_9467BFFED620_.wvu.FilterData" hidden="1" oldHidden="1">
    <formula>Ведом.структура!$A$14:$J$486</formula>
    <oldFormula>Ведом.структура!$A$14:$J$486</oldFormula>
  </rdn>
  <rcv guid="{9D6EBFCB-9822-4AA9-8E93-9467BFFED620}" action="add"/>
</revisions>
</file>

<file path=xl/revisions/revisionLog3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113" sId="1" ref="A92:XFD92" action="insertRow"/>
  <rfmt sheetId="1" sqref="A92" start="0" length="0">
    <dxf>
      <font>
        <i/>
        <color indexed="8"/>
        <name val="Times New Roman"/>
        <family val="1"/>
      </font>
    </dxf>
  </rfmt>
  <rcc rId="5114" sId="1" odxf="1" dxf="1" numFmtId="30">
    <nc r="B92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115" sId="1" odxf="1" dxf="1">
    <nc r="C9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116" sId="1" odxf="1" dxf="1">
    <nc r="D92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92" start="0" length="0">
    <dxf>
      <font>
        <i/>
        <name val="Times New Roman"/>
        <family val="1"/>
      </font>
    </dxf>
  </rfmt>
  <rfmt sheetId="1" sqref="F92" start="0" length="0">
    <dxf>
      <font>
        <i/>
        <name val="Times New Roman"/>
        <family val="1"/>
      </font>
    </dxf>
  </rfmt>
  <rcc rId="5117" sId="1" odxf="1" dxf="1">
    <nc r="G92">
      <f>G93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9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5118" sId="1">
    <nc r="E92" t="inlineStr">
      <is>
        <t>99900 83200</t>
      </is>
    </nc>
  </rcc>
  <rcc rId="5119" sId="1">
    <nc r="H92">
      <f>H93</f>
    </nc>
  </rcc>
  <rfmt sheetId="1" sqref="A92">
    <dxf>
      <fill>
        <patternFill patternType="solid">
          <bgColor rgb="FFFFFF00"/>
        </patternFill>
      </fill>
    </dxf>
  </rfmt>
</revisions>
</file>

<file path=xl/revisions/revisionLog3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20" sId="1">
    <oc r="G151">
      <f>SUM(G152:G153)</f>
    </oc>
    <nc r="G151">
      <f>SUM(G152:G153)</f>
    </nc>
  </rcc>
  <rcc rId="5121" sId="1">
    <oc r="G146">
      <f>SUM(G147:G150)</f>
    </oc>
    <nc r="G146">
      <f>SUM(G147:G150)</f>
    </nc>
  </rcc>
  <rfmt sheetId="1" sqref="G117:H117 G121:H121" start="0" length="2147483647">
    <dxf>
      <font>
        <i val="0"/>
      </font>
    </dxf>
  </rfmt>
  <rfmt sheetId="1" sqref="G173:H173" start="0" length="2147483647">
    <dxf>
      <font>
        <i val="0"/>
      </font>
    </dxf>
  </rfmt>
</revisions>
</file>

<file path=xl/revisions/revisionLog3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28" sId="1">
    <oc r="H3" t="inlineStr">
      <is>
        <t>от "__" ___ 2024    № ___</t>
      </is>
    </oc>
    <nc r="H3" t="inlineStr">
      <is>
        <t>от "09" апреля 2024    № 318</t>
      </is>
    </nc>
  </rcc>
  <rcv guid="{E50FE2FB-E2CD-42FB-A643-54AB564D1B47}" action="delete"/>
  <rdn rId="0" localSheetId="1" customView="1" name="Z_E50FE2FB_E2CD_42FB_A643_54AB564D1B47_.wvu.PrintArea" hidden="1" oldHidden="1">
    <formula>Ведом.структура!$A$1:$H$488</formula>
    <oldFormula>Ведом.структура!$A$5:$H$488</oldFormula>
  </rdn>
  <rdn rId="0" localSheetId="1" customView="1" name="Z_E50FE2FB_E2CD_42FB_A643_54AB564D1B47_.wvu.FilterData" hidden="1" oldHidden="1">
    <formula>Ведом.структура!$A$18:$J$491</formula>
    <oldFormula>Ведом.структура!$A$18:$J$491</oldFormula>
  </rdn>
  <rcv guid="{E50FE2FB-E2CD-42FB-A643-54AB564D1B47}" action="add"/>
</revisions>
</file>

<file path=xl/revisions/revisionLog3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31" sId="1" numFmtId="4">
    <oc r="G227">
      <v>5645.8528500000002</v>
    </oc>
    <nc r="G227">
      <v>5645.8527999999997</v>
    </nc>
  </rcc>
  <rcc rId="5132" sId="1" numFmtId="4">
    <oc r="H227">
      <v>5645.8528500000002</v>
    </oc>
    <nc r="H227">
      <v>5645.8527999999997</v>
    </nc>
  </rcc>
  <rcc rId="5133" sId="1" numFmtId="4">
    <oc r="G237">
      <v>19.642790000000002</v>
    </oc>
    <nc r="G237">
      <v>19.642800000000001</v>
    </nc>
  </rcc>
  <rcc rId="5134" sId="1" numFmtId="4">
    <oc r="H237">
      <v>19.642790000000002</v>
    </oc>
    <nc r="H237">
      <v>19.642800000000001</v>
    </nc>
  </rcc>
</revisions>
</file>

<file path=xl/revisions/revisionLog3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35" sId="1" numFmtId="34">
    <oc r="G490">
      <v>1620068.9379400001</v>
    </oc>
    <nc r="G490">
      <v>1620068.9379</v>
    </nc>
  </rcc>
  <rcc rId="5136" sId="1" numFmtId="34">
    <oc r="H490">
      <v>1357882.0801299999</v>
    </oc>
    <nc r="H490">
      <v>1357882.0800900001</v>
    </nc>
  </rcc>
</revisions>
</file>

<file path=xl/revisions/revisionLog3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37" sId="1" numFmtId="4">
    <oc r="G118">
      <v>112261.7</v>
    </oc>
    <nc r="G118">
      <f>112261.7-7900</f>
    </nc>
  </rcc>
</revisions>
</file>

<file path=xl/revisions/revisionLog3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38" sId="1" numFmtId="34">
    <oc r="G490">
      <v>1620068.9379</v>
    </oc>
    <nc r="G490">
      <v>1612168.9379</v>
    </nc>
  </rcc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4" sId="1" numFmtId="4">
    <oc r="G391">
      <v>0</v>
    </oc>
    <nc r="G391">
      <v>773.4</v>
    </nc>
  </rcc>
  <rcc rId="485" sId="1" numFmtId="4">
    <oc r="H391">
      <v>0</v>
    </oc>
    <nc r="H391">
      <v>773.4</v>
    </nc>
  </rcc>
  <rcc rId="486" sId="1" numFmtId="4">
    <oc r="G392">
      <v>0</v>
    </oc>
    <nc r="G392">
      <v>233.6</v>
    </nc>
  </rcc>
  <rcc rId="487" sId="1" numFmtId="4">
    <oc r="H392">
      <v>0</v>
    </oc>
    <nc r="H392">
      <v>233.6</v>
    </nc>
  </rcc>
  <rcc rId="488" sId="1" numFmtId="4">
    <oc r="G394">
      <v>0</v>
    </oc>
    <nc r="G394">
      <v>8228.2999999999993</v>
    </nc>
  </rcc>
  <rcc rId="489" sId="1" numFmtId="4">
    <oc r="H394">
      <v>0</v>
    </oc>
    <nc r="H394">
      <v>8228.2999999999993</v>
    </nc>
  </rcc>
  <rcc rId="490" sId="1" numFmtId="4">
    <oc r="G396">
      <v>0</v>
    </oc>
    <nc r="G396">
      <v>2485</v>
    </nc>
  </rcc>
  <rcc rId="491" sId="1" numFmtId="4">
    <oc r="H396">
      <v>0</v>
    </oc>
    <nc r="H396">
      <v>2485</v>
    </nc>
  </rcc>
  <rfmt sheetId="1" sqref="G396:H396">
    <dxf>
      <fill>
        <patternFill patternType="solid">
          <bgColor rgb="FF92D050"/>
        </patternFill>
      </fill>
    </dxf>
  </rfmt>
  <rfmt sheetId="1" sqref="G394:H394">
    <dxf>
      <fill>
        <patternFill patternType="solid">
          <bgColor rgb="FF92D050"/>
        </patternFill>
      </fill>
    </dxf>
  </rfmt>
  <rfmt sheetId="1" sqref="G391:H392">
    <dxf>
      <fill>
        <patternFill patternType="solid">
          <bgColor rgb="FF92D050"/>
        </patternFill>
      </fill>
    </dxf>
  </rfmt>
  <rfmt sheetId="1" sqref="G407:H407">
    <dxf>
      <fill>
        <patternFill patternType="solid">
          <bgColor rgb="FF92D050"/>
        </patternFill>
      </fill>
    </dxf>
  </rfmt>
  <rcc rId="492" sId="1" numFmtId="4">
    <oc r="G407">
      <v>0</v>
    </oc>
    <nc r="G407">
      <v>190.2</v>
    </nc>
  </rcc>
  <rcc rId="493" sId="1" numFmtId="4">
    <oc r="H407">
      <v>0</v>
    </oc>
    <nc r="H407">
      <v>190.2</v>
    </nc>
  </rcc>
</revisions>
</file>

<file path=xl/revisions/revisionLog3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41" sId="1">
    <oc r="H3" t="inlineStr">
      <is>
        <t>от "___" июня 2024    №___</t>
      </is>
    </oc>
    <nc r="H3" t="inlineStr">
      <is>
        <t>от "14" июня 2024    № 331</t>
      </is>
    </nc>
  </rcc>
</revisions>
</file>

<file path=xl/revisions/revisionLog3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57" sId="1" numFmtId="34">
    <oc r="G491">
      <v>1418128.2079</v>
    </oc>
    <nc r="G491">
      <v>1427807.2379000001</v>
    </nc>
  </rcc>
</revisions>
</file>

<file path=xl/revisions/revisionLog3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58" sId="1" numFmtId="34">
    <oc r="G491">
      <v>1427807.2379000001</v>
    </oc>
    <nc r="G491">
      <v>1418128.2079</v>
    </nc>
  </rcc>
  <rcc rId="5159" sId="1" numFmtId="34">
    <oc r="H491">
      <v>1357882.0800900001</v>
    </oc>
    <nc r="H491">
      <v>1338394.9200899999</v>
    </nc>
  </rcc>
  <rcc rId="5160" sId="1" numFmtId="4">
    <oc r="H119">
      <v>713.9</v>
    </oc>
    <nc r="H119">
      <v>0</v>
    </nc>
  </rcc>
  <rfmt sheetId="1" sqref="G119">
    <dxf>
      <fill>
        <patternFill>
          <bgColor theme="0"/>
        </patternFill>
      </fill>
    </dxf>
  </rfmt>
</revisions>
</file>

<file path=xl/revisions/revisionLog3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61" sId="1" numFmtId="4">
    <oc r="G173">
      <f>80336.9-18626.92-4882.54082-44.8-5.0343-7900</f>
    </oc>
    <nc r="G173">
      <v>56777.604879999999</v>
    </nc>
  </rcc>
  <rcc rId="5162" sId="1" numFmtId="4">
    <nc r="H307">
      <v>735.98</v>
    </nc>
  </rcc>
  <rcc rId="5163" sId="1">
    <oc r="H305">
      <f>SUM(H306:H306)</f>
    </oc>
    <nc r="H305">
      <f>SUM(H306:H306)</f>
    </nc>
  </rcc>
  <rcc rId="5164" sId="1">
    <oc r="H304">
      <f>H305+H308</f>
    </oc>
    <nc r="H304">
      <f>H305+H308+H307</f>
    </nc>
  </rcc>
  <rcc rId="5165" sId="1" numFmtId="4">
    <oc r="H306">
      <v>17764.599999999999</v>
    </oc>
    <nc r="H306">
      <v>17742.52</v>
    </nc>
  </rcc>
</revisions>
</file>

<file path=xl/revisions/revisionLog3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66" sId="1" odxf="1" dxf="1">
    <nc r="A460" t="inlineStr">
      <is>
        <t>Расходы на обеспечение деятельности учреждений по инфраструктуре</t>
      </is>
    </nc>
    <odxf>
      <font>
        <b/>
        <i val="0"/>
        <name val="Times New Roman"/>
        <family val="1"/>
      </font>
      <fill>
        <patternFill patternType="solid">
          <bgColor rgb="FFFFFF00"/>
        </patternFill>
      </fill>
      <alignment vertical="top"/>
    </odxf>
    <ndxf>
      <font>
        <b val="0"/>
        <i/>
        <color indexed="8"/>
        <name val="Times New Roman"/>
        <family val="1"/>
      </font>
      <fill>
        <patternFill patternType="none">
          <bgColor indexed="65"/>
        </patternFill>
      </fill>
      <alignment vertical="center"/>
    </ndxf>
  </rcc>
</revisions>
</file>

<file path=xl/revisions/revisionLog3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71" sId="1">
    <oc r="H3" t="inlineStr">
      <is>
        <t>от "___" ______ 2024    № ____</t>
      </is>
    </oc>
    <nc r="H3" t="inlineStr">
      <is>
        <t>от "08" августа  2024    № 344</t>
      </is>
    </nc>
  </rcc>
</revisions>
</file>

<file path=xl/revisions/revisionLog3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172" sId="1" ref="A120:XFD121" action="insertRow"/>
  <rcc rId="5173" sId="1" odxf="1" dxf="1">
    <nc r="A120" t="inlineStr">
      <is>
    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    </is>
    </nc>
    <odxf>
      <font>
        <i val="0"/>
        <name val="Times New Roman"/>
        <family val="1"/>
      </font>
      <alignment horizontal="left" vertical="center"/>
    </odxf>
    <ndxf>
      <font>
        <i/>
        <name val="Times New Roman"/>
        <family val="1"/>
      </font>
      <alignment horizontal="general" vertical="top"/>
    </ndxf>
  </rcc>
  <rfmt sheetId="1" sqref="B120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5174" sId="1" odxf="1" dxf="1">
    <nc r="C120" t="inlineStr">
      <is>
        <t>04</t>
      </is>
    </nc>
    <odxf>
      <font>
        <i val="0"/>
        <name val="Times New Roman"/>
        <family val="1"/>
      </font>
      <fill>
        <patternFill patternType="solid">
          <bgColor indexed="9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5175" sId="1" odxf="1" dxf="1">
    <nc r="D120" t="inlineStr">
      <is>
        <t>09</t>
      </is>
    </nc>
    <odxf>
      <font>
        <i val="0"/>
        <name val="Times New Roman"/>
        <family val="1"/>
      </font>
      <fill>
        <patternFill patternType="solid">
          <bgColor indexed="9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5176" sId="1" odxf="1" dxf="1">
    <nc r="E120" t="inlineStr">
      <is>
        <t>043R1 722Д0</t>
      </is>
    </nc>
    <odxf>
      <font>
        <i val="0"/>
        <name val="Times New Roman"/>
        <family val="1"/>
      </font>
      <fill>
        <patternFill patternType="solid">
          <bgColor indexed="9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F120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5177" sId="1" odxf="1" dxf="1">
    <nc r="G120">
      <f>G121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178" sId="1" odxf="1" dxf="1">
    <nc r="H120">
      <f>H121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I120" start="0" length="0">
    <dxf>
      <font>
        <b/>
        <name val="Times New Roman CYR"/>
        <family val="1"/>
      </font>
    </dxf>
  </rfmt>
  <rfmt sheetId="1" sqref="J120" start="0" length="0">
    <dxf>
      <font>
        <b/>
        <name val="Times New Roman CYR"/>
        <family val="1"/>
      </font>
    </dxf>
  </rfmt>
  <rfmt sheetId="1" sqref="A120:XFD120" start="0" length="0">
    <dxf>
      <font>
        <b/>
        <name val="Times New Roman CYR"/>
        <family val="1"/>
      </font>
    </dxf>
  </rfmt>
  <rcc rId="5179" sId="1" odxf="1" dxf="1">
    <nc r="A121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fmt sheetId="1" sqref="B121" start="0" length="0">
    <dxf>
      <fill>
        <patternFill patternType="none">
          <bgColor indexed="65"/>
        </patternFill>
      </fill>
    </dxf>
  </rfmt>
  <rcc rId="5180" sId="1" odxf="1" dxf="1">
    <nc r="C121" t="inlineStr">
      <is>
        <t>04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5181" sId="1" odxf="1" dxf="1">
    <nc r="D121" t="inlineStr">
      <is>
        <t>09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5182" sId="1" odxf="1" dxf="1">
    <nc r="E121" t="inlineStr">
      <is>
        <t>043R1 722Д0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5183" sId="1" odxf="1" dxf="1">
    <nc r="F121" t="inlineStr">
      <is>
        <t>244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184" sId="1" numFmtId="4">
    <nc r="G121">
      <v>100000</v>
    </nc>
  </rcc>
  <rcc rId="5185" sId="1" numFmtId="4">
    <nc r="H121">
      <v>100000</v>
    </nc>
  </rcc>
  <rfmt sheetId="1" sqref="I121" start="0" length="0">
    <dxf>
      <font>
        <b/>
        <name val="Times New Roman CYR"/>
        <family val="1"/>
      </font>
    </dxf>
  </rfmt>
  <rfmt sheetId="1" sqref="J121" start="0" length="0">
    <dxf>
      <font>
        <b/>
        <name val="Times New Roman CYR"/>
        <family val="1"/>
      </font>
    </dxf>
  </rfmt>
  <rfmt sheetId="1" sqref="A121:XFD121" start="0" length="0">
    <dxf>
      <font>
        <b/>
        <name val="Times New Roman CYR"/>
        <family val="1"/>
      </font>
    </dxf>
  </rfmt>
  <rcc rId="5186" sId="1">
    <nc r="B120" t="inlineStr">
      <is>
        <t>968</t>
      </is>
    </nc>
  </rcc>
  <rcc rId="5187" sId="1">
    <nc r="B121" t="inlineStr">
      <is>
        <t>968</t>
      </is>
    </nc>
  </rcc>
  <rcc rId="5188" sId="1">
    <oc r="G114">
      <f>G115</f>
    </oc>
    <nc r="G114">
      <f>G115</f>
    </nc>
  </rcc>
  <rcc rId="5189" sId="1">
    <oc r="G115">
      <f>G116</f>
    </oc>
    <nc r="G115">
      <f>G116+G120</f>
    </nc>
  </rcc>
  <rcc rId="5190" sId="1">
    <oc r="H115">
      <f>H116</f>
    </oc>
    <nc r="H115">
      <f>H116+H120</f>
    </nc>
  </rcc>
  <rcc rId="5191" sId="1" numFmtId="4">
    <oc r="G311">
      <v>100000</v>
    </oc>
    <nc r="G311">
      <v>0</v>
    </nc>
  </rcc>
  <rcc rId="5192" sId="1" numFmtId="4">
    <oc r="H311">
      <v>100000</v>
    </oc>
    <nc r="H311">
      <v>0</v>
    </nc>
  </rcc>
  <rrc rId="5193" sId="1" ref="A310:XFD310" action="deleteRow">
    <undo index="65535" exp="ref" v="1" dr="H310" r="H306" sId="1"/>
    <undo index="65535" exp="ref" v="1" dr="G310" r="G306" sId="1"/>
    <rfmt sheetId="1" xfDxf="1" sqref="A310:XFD310" start="0" length="0">
      <dxf>
        <font>
          <b/>
          <i/>
          <name val="Times New Roman CYR"/>
          <family val="1"/>
        </font>
        <alignment wrapText="1"/>
      </dxf>
    </rfmt>
    <rcc rId="0" sId="1" dxf="1">
      <nc r="A310" t="inlineStr">
        <is>
      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      </is>
      </nc>
      <ndxf>
        <font>
          <b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0" t="inlineStr">
        <is>
          <t>971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0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0" t="inlineStr">
        <is>
          <t>09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0" t="inlineStr">
        <is>
          <t>043R1 722Д0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10" start="0" length="0">
      <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10">
        <f>G311</f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10">
        <f>H311</f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194" sId="1" ref="A310:XFD310" action="deleteRow">
    <rfmt sheetId="1" xfDxf="1" sqref="A310:XFD310" start="0" length="0">
      <dxf>
        <font>
          <b/>
          <i/>
          <name val="Times New Roman CYR"/>
          <family val="1"/>
        </font>
        <alignment wrapText="1"/>
      </dxf>
    </rfmt>
    <rcc rId="0" sId="1" dxf="1">
      <nc r="A310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0" t="inlineStr">
        <is>
          <t>971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0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0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0" t="inlineStr">
        <is>
          <t>043R1 722Д0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10" t="inlineStr">
        <is>
          <t>244</t>
        </is>
      </nc>
      <ndxf>
        <font>
          <b val="0"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10">
        <v>0</v>
      </nc>
      <ndxf>
        <font>
          <b val="0"/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310">
        <v>0</v>
      </nc>
      <ndxf>
        <font>
          <b val="0"/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195" sId="1" numFmtId="4">
    <oc r="G308">
      <v>16744.73</v>
    </oc>
    <nc r="G308">
      <f>16744.73-3092.78</f>
    </nc>
  </rcc>
  <rcc rId="5196" sId="1" numFmtId="4">
    <oc r="H308">
      <v>17742.52</v>
    </oc>
    <nc r="H308">
      <f>17742.52-3092.78</f>
    </nc>
  </rcc>
  <rrc rId="5197" sId="1" ref="A117:XFD117" action="insertRow"/>
  <rrc rId="5198" sId="1" ref="A117:XFD117" action="insertRow"/>
  <rcc rId="5199" sId="1">
    <nc r="A117" t="inlineStr">
      <is>
        <t xml:space="preserve">Расходы на содержание автомобильных дорог общего пользования местного значения </t>
      </is>
    </nc>
  </rcc>
  <rcc rId="5200" sId="1">
    <nc r="C117" t="inlineStr">
      <is>
        <t>04</t>
      </is>
    </nc>
  </rcc>
  <rcc rId="5201" sId="1">
    <nc r="D117" t="inlineStr">
      <is>
        <t>09</t>
      </is>
    </nc>
  </rcc>
  <rcc rId="5202" sId="1">
    <nc r="E117" t="inlineStr">
      <is>
        <t>04304 82200</t>
      </is>
    </nc>
  </rcc>
  <rfmt sheetId="1" sqref="F117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5203" sId="1" odxf="1" dxf="1">
    <nc r="G117">
      <f>G118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204" sId="1" odxf="1" dxf="1">
    <nc r="H117">
      <f>SUM(H118:H118)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I117" start="0" length="0">
    <dxf>
      <font>
        <i val="0"/>
        <name val="Times New Roman CYR"/>
        <family val="1"/>
      </font>
    </dxf>
  </rfmt>
  <rfmt sheetId="1" sqref="J117" start="0" length="0">
    <dxf>
      <font>
        <i val="0"/>
        <name val="Times New Roman CYR"/>
        <family val="1"/>
      </font>
    </dxf>
  </rfmt>
  <rfmt sheetId="1" sqref="A117:XFD117" start="0" length="0">
    <dxf>
      <font>
        <i val="0"/>
        <name val="Times New Roman CYR"/>
        <family val="1"/>
      </font>
    </dxf>
  </rfmt>
  <rfmt sheetId="1" sqref="A118" start="0" length="0">
    <dxf>
      <font>
        <i val="0"/>
        <name val="Times New Roman"/>
        <family val="1"/>
      </font>
      <alignment horizontal="left" vertical="center"/>
    </dxf>
  </rfmt>
  <rfmt sheetId="1" sqref="B118" start="0" length="0">
    <dxf>
      <font>
        <i val="0"/>
        <name val="Times New Roman"/>
        <family val="1"/>
      </font>
    </dxf>
  </rfmt>
  <rcc rId="5205" sId="1" odxf="1" dxf="1">
    <nc r="C118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206" sId="1" odxf="1" dxf="1">
    <nc r="D118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207" sId="1" odxf="1" dxf="1">
    <nc r="E118" t="inlineStr">
      <is>
        <t>04304 82200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118" start="0" length="0">
    <dxf>
      <fill>
        <patternFill patternType="solid">
          <bgColor theme="0"/>
        </patternFill>
      </fill>
    </dxf>
  </rfmt>
  <rfmt sheetId="1" sqref="G118" start="0" length="0">
    <dxf>
      <font>
        <i val="0"/>
        <name val="Times New Roman"/>
        <family val="1"/>
      </font>
    </dxf>
  </rfmt>
  <rfmt sheetId="1" sqref="H118" start="0" length="0">
    <dxf>
      <font>
        <i val="0"/>
        <name val="Times New Roman"/>
        <family val="1"/>
      </font>
    </dxf>
  </rfmt>
  <rfmt sheetId="1" sqref="I118" start="0" length="0">
    <dxf>
      <font>
        <b/>
        <name val="Times New Roman CYR"/>
        <family val="1"/>
      </font>
    </dxf>
  </rfmt>
  <rfmt sheetId="1" sqref="J118" start="0" length="0">
    <dxf>
      <font>
        <b/>
        <name val="Times New Roman CYR"/>
        <family val="1"/>
      </font>
    </dxf>
  </rfmt>
  <rfmt sheetId="1" sqref="A118:XFD118" start="0" length="0">
    <dxf>
      <font>
        <b/>
        <name val="Times New Roman CYR"/>
        <family val="1"/>
      </font>
    </dxf>
  </rfmt>
  <rcc rId="5208" sId="1">
    <nc r="F118" t="inlineStr">
      <is>
        <t>622</t>
      </is>
    </nc>
  </rcc>
  <rcc rId="5209" sId="1">
    <nc r="A118" t="inlineStr">
      <is>
        <t>Субсидии автономным учреждениям на иные цели</t>
      </is>
    </nc>
  </rcc>
  <rcc rId="5210" sId="1" numFmtId="4">
    <nc r="G118">
      <v>3092.78</v>
    </nc>
  </rcc>
  <rcc rId="5211" sId="1" numFmtId="4">
    <nc r="H118">
      <v>3092.78</v>
    </nc>
  </rcc>
  <rcc rId="5212" sId="1">
    <oc r="G116">
      <f>G119</f>
    </oc>
    <nc r="G116">
      <f>G119+G117</f>
    </nc>
  </rcc>
  <rcc rId="5213" sId="1">
    <oc r="H116">
      <f>H119</f>
    </oc>
    <nc r="H116">
      <f>H119+H117</f>
    </nc>
  </rcc>
  <rcc rId="5214" sId="1">
    <nc r="B117" t="inlineStr">
      <is>
        <t>968</t>
      </is>
    </nc>
  </rcc>
  <rcc rId="5215" sId="1">
    <nc r="B118" t="inlineStr">
      <is>
        <t>968</t>
      </is>
    </nc>
  </rcc>
  <rcc rId="5216" sId="1">
    <nc r="A311" t="inlineStr">
      <is>
        <t>Иные межбюджетные трансферты</t>
      </is>
    </nc>
  </rcc>
  <rrc rId="5217" sId="1" ref="A311:XFD311" action="insertRow"/>
  <rcc rId="5218" sId="1">
    <nc r="B311" t="inlineStr">
      <is>
        <t>971</t>
      </is>
    </nc>
  </rcc>
  <rcc rId="5219" sId="1">
    <nc r="C311" t="inlineStr">
      <is>
        <t>04</t>
      </is>
    </nc>
  </rcc>
  <rcc rId="5220" sId="1">
    <nc r="D311" t="inlineStr">
      <is>
        <t>09</t>
      </is>
    </nc>
  </rcc>
  <rcc rId="5221" sId="1">
    <nc r="E311" t="inlineStr">
      <is>
        <t>04304 S1Д0</t>
      </is>
    </nc>
  </rcc>
  <rfmt sheetId="1" sqref="A311:XFD311" start="0" length="2147483647">
    <dxf>
      <font>
        <i/>
      </font>
    </dxf>
  </rfmt>
  <rcc rId="5222" sId="1" odxf="1" dxf="1">
    <nc r="A311" t="inlineStr">
      <is>
        <t>На дорожную деятельность в отношении автомобильных дорог общего пользования местного значения</t>
      </is>
    </nc>
    <ndxf>
      <font>
        <color indexed="8"/>
        <name val="Times New Roman"/>
        <family val="1"/>
      </font>
      <fill>
        <patternFill patternType="solid">
          <bgColor indexed="9"/>
        </patternFill>
      </fill>
    </ndxf>
  </rcc>
  <rcc rId="5223" sId="1" numFmtId="4">
    <nc r="G311">
      <f>G312</f>
    </nc>
  </rcc>
  <rcc rId="5224" sId="1" numFmtId="4">
    <nc r="H311">
      <f>H312</f>
    </nc>
  </rcc>
  <rcc rId="5225" sId="1">
    <oc r="G308">
      <f>G307+#REF!+G309</f>
    </oc>
    <nc r="G308">
      <f>G309+G311</f>
    </nc>
  </rcc>
  <rcc rId="5226" sId="1">
    <oc r="H308">
      <f>H307+#REF!+H309</f>
    </oc>
    <nc r="H308">
      <f>H309+H311</f>
    </nc>
  </rcc>
</revisions>
</file>

<file path=xl/revisions/revisionLog3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28" sId="1">
    <oc r="H3" t="inlineStr">
      <is>
        <t>от "___" ноября  2024    №____</t>
      </is>
    </oc>
    <nc r="H3" t="inlineStr">
      <is>
        <t>от "15" ноября 2024    № 5</t>
      </is>
    </nc>
  </rcc>
</revisions>
</file>

<file path=xl/revisions/revisionLog3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29" sId="1">
    <oc r="H1" t="inlineStr">
      <is>
        <t>Приложение №6</t>
      </is>
    </oc>
    <nc r="H1" t="inlineStr">
      <is>
        <t>Приложение № 6</t>
      </is>
    </nc>
  </rcc>
</revisions>
</file>

<file path=xl/revisions/revisionLog3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30" sId="1">
    <oc r="G177">
      <f>56777.6048799999-7900</f>
    </oc>
    <nc r="G177">
      <f>56777.6048799999-7900-6193.65901</f>
    </nc>
  </rcc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4" sId="1" numFmtId="4">
    <oc r="G392">
      <v>233.6</v>
    </oc>
    <nc r="G392">
      <v>233.5</v>
    </nc>
  </rcc>
  <rcc rId="495" sId="1" numFmtId="4">
    <oc r="H392">
      <v>233.6</v>
    </oc>
    <nc r="H392">
      <v>233.5</v>
    </nc>
  </rcc>
  <rcc rId="496" sId="1" numFmtId="4">
    <oc r="G460">
      <v>0</v>
    </oc>
    <nc r="G460">
      <v>27284.1</v>
    </nc>
  </rcc>
  <rcc rId="497" sId="1" numFmtId="4">
    <oc r="H460">
      <v>0</v>
    </oc>
    <nc r="H460">
      <v>27284.1</v>
    </nc>
  </rcc>
  <rfmt sheetId="1" sqref="G460:H460">
    <dxf>
      <fill>
        <patternFill patternType="solid">
          <bgColor rgb="FF92D050"/>
        </patternFill>
      </fill>
    </dxf>
  </rfmt>
  <rcc rId="498" sId="1" odxf="1" dxf="1" numFmtId="4">
    <oc r="G472">
      <v>0</v>
    </oc>
    <nc r="G472">
      <v>753.9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499" sId="1" odxf="1" dxf="1" numFmtId="4">
    <oc r="H472">
      <v>0</v>
    </oc>
    <nc r="H472">
      <v>753.9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500" sId="1" odxf="1" dxf="1" numFmtId="4">
    <oc r="G473">
      <v>0</v>
    </oc>
    <nc r="G473">
      <v>227.7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501" sId="1" odxf="1" dxf="1" numFmtId="4">
    <oc r="H473">
      <v>0</v>
    </oc>
    <nc r="H473">
      <v>227.7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502" sId="1" odxf="1" dxf="1" numFmtId="4">
    <oc r="G475">
      <v>0</v>
    </oc>
    <nc r="G475">
      <v>5099.1000000000004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503" sId="1" odxf="1" dxf="1" numFmtId="4">
    <oc r="H475">
      <v>0</v>
    </oc>
    <nc r="H475">
      <v>5099.1000000000004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504" sId="1" odxf="1" dxf="1" numFmtId="4">
    <oc r="G477">
      <v>0</v>
    </oc>
    <nc r="G477">
      <v>1540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cc rId="505" sId="1" odxf="1" dxf="1" numFmtId="4">
    <oc r="H477">
      <v>0</v>
    </oc>
    <nc r="H477">
      <v>1540</v>
    </nc>
    <odxf>
      <fill>
        <patternFill patternType="none">
          <bgColor indexed="65"/>
        </patternFill>
      </fill>
    </odxf>
    <ndxf>
      <fill>
        <patternFill patternType="solid">
          <bgColor rgb="FF92D050"/>
        </patternFill>
      </fill>
    </ndxf>
  </rcc>
  <rfmt sheetId="1" sqref="I392" start="0" length="0">
    <dxf>
      <numFmt numFmtId="165" formatCode="0.00000"/>
    </dxf>
  </rfmt>
  <rcc rId="506" sId="1" numFmtId="4">
    <nc r="G426">
      <v>1406.3</v>
    </nc>
  </rcc>
  <rcc rId="507" sId="1" numFmtId="4">
    <nc r="H426">
      <v>1406.3</v>
    </nc>
  </rcc>
  <rcc rId="508" sId="1">
    <nc r="I392">
      <f>H347+H352+H361+H371+H378+H391+H392+H394+H396+H407+H460+H472+H473+H475+H477+H426</f>
    </nc>
  </rcc>
  <rfmt sheetId="1" sqref="G426:H426">
    <dxf>
      <fill>
        <patternFill patternType="solid">
          <bgColor rgb="FF92D050"/>
        </patternFill>
      </fill>
    </dxf>
  </rfmt>
</revisions>
</file>

<file path=xl/revisions/revisionLog3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31" sId="1" numFmtId="34">
    <oc r="G495">
      <v>7900</v>
    </oc>
    <nc r="G495">
      <f>7900+6190</f>
    </nc>
  </rcc>
  <rrc rId="5232" sId="1" ref="A280:XFD286" action="insertRow"/>
  <rfmt sheetId="1" sqref="A280" start="0" length="0">
    <dxf>
      <font>
        <b/>
        <color indexed="8"/>
        <name val="Times New Roman"/>
        <family val="1"/>
      </font>
      <fill>
        <patternFill>
          <bgColor indexed="15"/>
        </patternFill>
      </fill>
    </dxf>
  </rfmt>
  <rfmt sheetId="1" sqref="B28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C28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D28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28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28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G28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H28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A280:XFD280" start="0" length="0">
    <dxf>
      <fill>
        <patternFill patternType="solid">
          <bgColor indexed="45"/>
        </patternFill>
      </fill>
    </dxf>
  </rfmt>
  <rfmt sheetId="1" sqref="A281" start="0" length="0">
    <dxf>
      <font>
        <b/>
        <color indexed="8"/>
        <name val="Times New Roman"/>
        <family val="1"/>
      </font>
      <fill>
        <patternFill>
          <bgColor indexed="41"/>
        </patternFill>
      </fill>
    </dxf>
  </rfmt>
  <rfmt sheetId="1" sqref="B28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C28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28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28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28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28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H28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A281:XFD281" start="0" length="0">
    <dxf>
      <fill>
        <patternFill patternType="solid">
          <bgColor indexed="45"/>
        </patternFill>
      </fill>
    </dxf>
  </rfmt>
  <rfmt sheetId="1" sqref="A282" start="0" length="0">
    <dxf>
      <font>
        <b/>
        <color indexed="8"/>
        <name val="Times New Roman"/>
        <family val="1"/>
      </font>
      <fill>
        <patternFill patternType="none"/>
      </fill>
      <alignment horizontal="general" vertical="top"/>
    </dxf>
  </rfmt>
  <rfmt sheetId="1" sqref="B282" start="0" length="0">
    <dxf>
      <font>
        <b/>
        <name val="Times New Roman"/>
        <family val="1"/>
      </font>
    </dxf>
  </rfmt>
  <rfmt sheetId="1" sqref="C282" start="0" length="0">
    <dxf>
      <font>
        <b/>
        <name val="Times New Roman"/>
        <family val="1"/>
      </font>
    </dxf>
  </rfmt>
  <rfmt sheetId="1" sqref="D282" start="0" length="0">
    <dxf>
      <font>
        <b/>
        <name val="Times New Roman"/>
        <family val="1"/>
      </font>
    </dxf>
  </rfmt>
  <rfmt sheetId="1" sqref="E282" start="0" length="0">
    <dxf>
      <font>
        <b/>
        <name val="Times New Roman"/>
        <family val="1"/>
      </font>
    </dxf>
  </rfmt>
  <rfmt sheetId="1" sqref="F282" start="0" length="0">
    <dxf>
      <font>
        <b/>
        <name val="Times New Roman"/>
        <family val="1"/>
      </font>
    </dxf>
  </rfmt>
  <rfmt sheetId="1" sqref="G282" start="0" length="0">
    <dxf>
      <font>
        <b/>
        <name val="Times New Roman"/>
        <family val="1"/>
      </font>
    </dxf>
  </rfmt>
  <rfmt sheetId="1" sqref="H282" start="0" length="0">
    <dxf>
      <font>
        <b/>
        <name val="Times New Roman"/>
        <family val="1"/>
      </font>
    </dxf>
  </rfmt>
  <rfmt sheetId="1" sqref="A282:XFD282" start="0" length="0">
    <dxf>
      <font>
        <i val="0"/>
        <name val="Times New Roman CYR"/>
        <family val="1"/>
      </font>
    </dxf>
  </rfmt>
  <rfmt sheetId="1" sqref="A283" start="0" length="0">
    <dxf>
      <font>
        <b/>
        <i/>
        <color indexed="8"/>
        <name val="Times New Roman"/>
        <family val="1"/>
      </font>
      <fill>
        <patternFill patternType="none"/>
      </fill>
      <alignment horizontal="general"/>
    </dxf>
  </rfmt>
  <rfmt sheetId="1" sqref="B283" start="0" length="0">
    <dxf>
      <font>
        <b/>
        <i/>
        <name val="Times New Roman"/>
        <family val="1"/>
      </font>
    </dxf>
  </rfmt>
  <rfmt sheetId="1" sqref="C283" start="0" length="0">
    <dxf>
      <font>
        <b/>
        <i/>
        <name val="Times New Roman"/>
        <family val="1"/>
      </font>
    </dxf>
  </rfmt>
  <rfmt sheetId="1" sqref="D283" start="0" length="0">
    <dxf>
      <font>
        <b/>
        <i/>
        <name val="Times New Roman"/>
        <family val="1"/>
      </font>
    </dxf>
  </rfmt>
  <rfmt sheetId="1" sqref="E283" start="0" length="0">
    <dxf>
      <font>
        <b/>
        <i/>
        <name val="Times New Roman"/>
        <family val="1"/>
      </font>
    </dxf>
  </rfmt>
  <rfmt sheetId="1" sqref="F283" start="0" length="0">
    <dxf>
      <font>
        <b/>
        <i/>
        <name val="Times New Roman"/>
        <family val="1"/>
      </font>
    </dxf>
  </rfmt>
  <rfmt sheetId="1" sqref="G283" start="0" length="0">
    <dxf>
      <font>
        <b/>
        <i/>
        <name val="Times New Roman"/>
        <family val="1"/>
      </font>
    </dxf>
  </rfmt>
  <rfmt sheetId="1" sqref="H283" start="0" length="0">
    <dxf>
      <font>
        <b/>
        <i/>
        <name val="Times New Roman"/>
        <family val="1"/>
      </font>
    </dxf>
  </rfmt>
  <rfmt sheetId="1" sqref="A283:XFD283" start="0" length="0">
    <dxf>
      <font>
        <i val="0"/>
        <name val="Times New Roman CYR"/>
        <family val="1"/>
      </font>
    </dxf>
  </rfmt>
  <rfmt sheetId="1" sqref="A284" start="0" length="0">
    <dxf>
      <font>
        <i/>
        <color indexed="8"/>
        <name val="Times New Roman"/>
        <family val="1"/>
      </font>
      <fill>
        <patternFill patternType="none"/>
      </fill>
      <alignment horizontal="general" vertical="top"/>
    </dxf>
  </rfmt>
  <rfmt sheetId="1" sqref="B284" start="0" length="0">
    <dxf>
      <font>
        <i/>
        <name val="Times New Roman"/>
        <family val="1"/>
      </font>
    </dxf>
  </rfmt>
  <rfmt sheetId="1" sqref="C284" start="0" length="0">
    <dxf>
      <font>
        <i/>
        <name val="Times New Roman"/>
        <family val="1"/>
      </font>
    </dxf>
  </rfmt>
  <rfmt sheetId="1" sqref="D284" start="0" length="0">
    <dxf>
      <font>
        <i/>
        <name val="Times New Roman"/>
        <family val="1"/>
      </font>
    </dxf>
  </rfmt>
  <rfmt sheetId="1" sqref="E284" start="0" length="0">
    <dxf>
      <font>
        <i/>
        <name val="Times New Roman"/>
        <family val="1"/>
      </font>
    </dxf>
  </rfmt>
  <rfmt sheetId="1" sqref="F284" start="0" length="0">
    <dxf>
      <font>
        <i/>
        <name val="Times New Roman"/>
        <family val="1"/>
      </font>
    </dxf>
  </rfmt>
  <rfmt sheetId="1" sqref="G284" start="0" length="0">
    <dxf>
      <font>
        <i/>
        <name val="Times New Roman"/>
        <family val="1"/>
      </font>
    </dxf>
  </rfmt>
  <rfmt sheetId="1" sqref="H284" start="0" length="0">
    <dxf>
      <font>
        <i/>
        <name val="Times New Roman"/>
        <family val="1"/>
      </font>
    </dxf>
  </rfmt>
  <rfmt sheetId="1" sqref="A284:XFD284" start="0" length="0">
    <dxf>
      <fill>
        <patternFill patternType="solid">
          <bgColor indexed="45"/>
        </patternFill>
      </fill>
    </dxf>
  </rfmt>
  <rfmt sheetId="1" sqref="A285" start="0" length="0">
    <dxf>
      <font>
        <i/>
        <color indexed="8"/>
        <name val="Times New Roman"/>
        <family val="1"/>
      </font>
      <fill>
        <patternFill patternType="none"/>
      </fill>
      <alignment horizontal="general" vertical="top"/>
    </dxf>
  </rfmt>
  <rfmt sheetId="1" sqref="B285" start="0" length="0">
    <dxf>
      <font>
        <i/>
        <name val="Times New Roman"/>
        <family val="1"/>
      </font>
    </dxf>
  </rfmt>
  <rfmt sheetId="1" sqref="C285" start="0" length="0">
    <dxf>
      <font>
        <i/>
        <name val="Times New Roman"/>
        <family val="1"/>
      </font>
    </dxf>
  </rfmt>
  <rfmt sheetId="1" sqref="D285" start="0" length="0">
    <dxf>
      <font>
        <i/>
        <name val="Times New Roman"/>
        <family val="1"/>
      </font>
    </dxf>
  </rfmt>
  <rfmt sheetId="1" sqref="E285" start="0" length="0">
    <dxf>
      <font>
        <i/>
        <name val="Times New Roman"/>
        <family val="1"/>
      </font>
    </dxf>
  </rfmt>
  <rfmt sheetId="1" sqref="F285" start="0" length="0">
    <dxf>
      <font>
        <i/>
        <name val="Times New Roman"/>
        <family val="1"/>
      </font>
    </dxf>
  </rfmt>
  <rfmt sheetId="1" sqref="G285" start="0" length="0">
    <dxf>
      <font>
        <i/>
        <name val="Times New Roman"/>
        <family val="1"/>
      </font>
    </dxf>
  </rfmt>
  <rfmt sheetId="1" sqref="H285" start="0" length="0">
    <dxf>
      <font>
        <i/>
        <name val="Times New Roman"/>
        <family val="1"/>
      </font>
    </dxf>
  </rfmt>
  <rfmt sheetId="1" sqref="A285:XFD285" start="0" length="0">
    <dxf>
      <fill>
        <patternFill patternType="solid">
          <bgColor indexed="45"/>
        </patternFill>
      </fill>
    </dxf>
  </rfmt>
  <rfmt sheetId="1" sqref="A286" start="0" length="0">
    <dxf>
      <font>
        <color indexed="8"/>
        <name val="Times New Roman"/>
        <family val="1"/>
      </font>
      <fill>
        <patternFill>
          <bgColor theme="0"/>
        </patternFill>
      </fill>
      <alignment horizontal="general" vertical="top"/>
    </dxf>
  </rfmt>
  <rfmt sheetId="1" sqref="B286" start="0" length="0">
    <dxf>
      <fill>
        <patternFill patternType="solid">
          <bgColor theme="0"/>
        </patternFill>
      </fill>
    </dxf>
  </rfmt>
  <rfmt sheetId="1" sqref="C286" start="0" length="0">
    <dxf>
      <fill>
        <patternFill patternType="solid">
          <bgColor theme="0"/>
        </patternFill>
      </fill>
    </dxf>
  </rfmt>
  <rfmt sheetId="1" sqref="D286" start="0" length="0">
    <dxf>
      <fill>
        <patternFill patternType="solid">
          <bgColor theme="0"/>
        </patternFill>
      </fill>
    </dxf>
  </rfmt>
  <rfmt sheetId="1" sqref="E286" start="0" length="0">
    <dxf>
      <fill>
        <patternFill patternType="solid">
          <bgColor theme="0"/>
        </patternFill>
      </fill>
    </dxf>
  </rfmt>
  <rfmt sheetId="1" sqref="F286" start="0" length="0">
    <dxf>
      <fill>
        <patternFill patternType="solid">
          <bgColor theme="0"/>
        </patternFill>
      </fill>
    </dxf>
  </rfmt>
  <rfmt sheetId="1" sqref="G286" start="0" length="0">
    <dxf>
      <fill>
        <patternFill patternType="solid">
          <bgColor theme="0"/>
        </patternFill>
      </fill>
    </dxf>
  </rfmt>
  <rfmt sheetId="1" sqref="H286" start="0" length="0">
    <dxf>
      <fill>
        <patternFill patternType="solid">
          <bgColor theme="0"/>
        </patternFill>
      </fill>
    </dxf>
  </rfmt>
  <rfmt sheetId="1" sqref="A286:XFD286" start="0" length="0">
    <dxf>
      <fill>
        <patternFill patternType="solid">
          <bgColor indexed="45"/>
        </patternFill>
      </fill>
    </dxf>
  </rfmt>
  <rcc rId="5233" sId="1" odxf="1" dxf="1">
    <nc r="A280" t="inlineStr">
      <is>
        <t>ОБСЛУЖИВАНИЕ ГОСУДАРСТВЕННОГО И МУНИЦИПАЛЬНОГО ДОЛГА</t>
      </is>
    </nc>
    <ndxf>
      <font>
        <color indexed="8"/>
        <name val="Times New Roman"/>
        <family val="1"/>
      </font>
    </ndxf>
  </rcc>
  <rcc rId="5234" sId="1" numFmtId="30">
    <nc r="B280">
      <v>970</v>
    </nc>
  </rcc>
  <rcc rId="5235" sId="1">
    <nc r="C280" t="inlineStr">
      <is>
        <t>13</t>
      </is>
    </nc>
  </rcc>
  <rcc rId="5236" sId="1">
    <nc r="G280">
      <f>G281</f>
    </nc>
  </rcc>
  <rcc rId="5237" sId="1" odxf="1" dxf="1">
    <nc r="A281" t="inlineStr">
      <is>
        <t>Обслуживание государственного внутреннего и муниципального долга</t>
      </is>
    </nc>
    <ndxf>
      <font>
        <color indexed="8"/>
        <name val="Times New Roman"/>
        <family val="1"/>
      </font>
    </ndxf>
  </rcc>
  <rcc rId="5238" sId="1" numFmtId="30">
    <nc r="B281">
      <v>970</v>
    </nc>
  </rcc>
  <rcc rId="5239" sId="1">
    <nc r="C281" t="inlineStr">
      <is>
        <t>13</t>
      </is>
    </nc>
  </rcc>
  <rcc rId="5240" sId="1">
    <nc r="D281" t="inlineStr">
      <is>
        <t>01</t>
      </is>
    </nc>
  </rcc>
  <rcc rId="5241" sId="1">
    <nc r="G281">
      <f>G282</f>
    </nc>
  </rcc>
  <rcc rId="5242" sId="1">
    <nc r="A282" t="inlineStr">
      <is>
        <t>Муниципальная Программа «Управление муниципальными финансами и муниципальным долгом на 2020-2025 годы</t>
      </is>
    </nc>
  </rcc>
  <rcc rId="5243" sId="1" numFmtId="30">
    <nc r="B282">
      <v>970</v>
    </nc>
  </rcc>
  <rcc rId="5244" sId="1">
    <nc r="C282" t="inlineStr">
      <is>
        <t>13</t>
      </is>
    </nc>
  </rcc>
  <rcc rId="5245" sId="1">
    <nc r="D282" t="inlineStr">
      <is>
        <t>01</t>
      </is>
    </nc>
  </rcc>
  <rcc rId="5246" sId="1">
    <nc r="E282" t="inlineStr">
      <is>
        <t>02000 00000</t>
      </is>
    </nc>
  </rcc>
  <rcc rId="5247" sId="1">
    <nc r="G282">
      <f>G283</f>
    </nc>
  </rcc>
  <rcc rId="5248" sId="1" odxf="1" dxf="1">
    <nc r="A283" t="inlineStr">
      <is>
        <t>Подпрограмма «Управление муниципальным долгом»</t>
      </is>
    </nc>
    <ndxf>
      <alignment vertical="top"/>
      <border outline="0">
        <left/>
        <right/>
        <top/>
        <bottom/>
      </border>
    </ndxf>
  </rcc>
  <rcc rId="5249" sId="1" numFmtId="30">
    <nc r="B283">
      <v>970</v>
    </nc>
  </rcc>
  <rcc rId="5250" sId="1">
    <nc r="C283" t="inlineStr">
      <is>
        <t>13</t>
      </is>
    </nc>
  </rcc>
  <rcc rId="5251" sId="1">
    <nc r="D283" t="inlineStr">
      <is>
        <t>01</t>
      </is>
    </nc>
  </rcc>
  <rcc rId="5252" sId="1">
    <nc r="E283" t="inlineStr">
      <is>
        <t>02300 00000</t>
      </is>
    </nc>
  </rcc>
  <rcc rId="5253" sId="1">
    <nc r="G283">
      <f>G284</f>
    </nc>
  </rcc>
  <rcc rId="5254" sId="1" odxf="1" dxf="1">
    <nc r="A284" t="inlineStr">
      <is>
        <t>Основное мероприятие "Обслуживание муниципального долга"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/>
    </ndxf>
  </rcc>
  <rcc rId="5255" sId="1" numFmtId="30">
    <nc r="B284">
      <v>970</v>
    </nc>
  </rcc>
  <rcc rId="5256" sId="1">
    <nc r="C284" t="inlineStr">
      <is>
        <t>13</t>
      </is>
    </nc>
  </rcc>
  <rcc rId="5257" sId="1">
    <nc r="D284" t="inlineStr">
      <is>
        <t>01</t>
      </is>
    </nc>
  </rcc>
  <rcc rId="5258" sId="1">
    <nc r="E284" t="inlineStr">
      <is>
        <t>02301 00000</t>
      </is>
    </nc>
  </rcc>
  <rcc rId="5259" sId="1">
    <nc r="G284">
      <f>G285</f>
    </nc>
  </rcc>
  <rcc rId="5260" sId="1" odxf="1" dxf="1">
    <nc r="A285" t="inlineStr">
      <is>
        <t>Процентные платежи по муниципальному долгу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/>
    </ndxf>
  </rcc>
  <rcc rId="5261" sId="1" numFmtId="30">
    <nc r="B285">
      <v>970</v>
    </nc>
  </rcc>
  <rcc rId="5262" sId="1">
    <nc r="C285" t="inlineStr">
      <is>
        <t>13</t>
      </is>
    </nc>
  </rcc>
  <rcc rId="5263" sId="1">
    <nc r="D285" t="inlineStr">
      <is>
        <t>01</t>
      </is>
    </nc>
  </rcc>
  <rcc rId="5264" sId="1">
    <nc r="E285" t="inlineStr">
      <is>
        <t>02301 87010</t>
      </is>
    </nc>
  </rcc>
  <rcc rId="5265" sId="1">
    <nc r="G285">
      <f>SUM(G286)</f>
    </nc>
  </rcc>
  <rcc rId="5266" sId="1" odxf="1" dxf="1">
    <nc r="A286" t="inlineStr">
      <is>
        <t>Обслуживание муниципального долга</t>
      </is>
    </nc>
    <ndxf>
      <fill>
        <patternFill patternType="none">
          <bgColor indexed="65"/>
        </patternFill>
      </fill>
      <alignment vertical="bottom" wrapText="0"/>
    </ndxf>
  </rcc>
  <rcc rId="5267" sId="1" odxf="1" dxf="1" numFmtId="30">
    <nc r="B286">
      <v>970</v>
    </nc>
    <ndxf>
      <fill>
        <patternFill patternType="none">
          <bgColor indexed="65"/>
        </patternFill>
      </fill>
    </ndxf>
  </rcc>
  <rcc rId="5268" sId="1" odxf="1" dxf="1">
    <nc r="C286" t="inlineStr">
      <is>
        <t>13</t>
      </is>
    </nc>
    <ndxf>
      <fill>
        <patternFill patternType="none">
          <bgColor indexed="65"/>
        </patternFill>
      </fill>
    </ndxf>
  </rcc>
  <rcc rId="5269" sId="1" odxf="1" dxf="1">
    <nc r="D286" t="inlineStr">
      <is>
        <t>01</t>
      </is>
    </nc>
    <ndxf>
      <fill>
        <patternFill patternType="none">
          <bgColor indexed="65"/>
        </patternFill>
      </fill>
    </ndxf>
  </rcc>
  <rcc rId="5270" sId="1" odxf="1" dxf="1">
    <nc r="E286" t="inlineStr">
      <is>
        <t>02301 87010</t>
      </is>
    </nc>
    <ndxf>
      <fill>
        <patternFill patternType="none">
          <bgColor indexed="65"/>
        </patternFill>
      </fill>
    </ndxf>
  </rcc>
  <rcc rId="5271" sId="1" odxf="1" dxf="1">
    <nc r="F286" t="inlineStr">
      <is>
        <t>730</t>
      </is>
    </nc>
    <ndxf>
      <fill>
        <patternFill patternType="none">
          <bgColor indexed="65"/>
        </patternFill>
      </fill>
    </ndxf>
  </rcc>
  <rfmt sheetId="1" sqref="G286" start="0" length="0">
    <dxf>
      <fill>
        <patternFill patternType="none">
          <bgColor indexed="65"/>
        </patternFill>
      </fill>
    </dxf>
  </rfmt>
  <rcc rId="5272" sId="1">
    <nc r="H280">
      <f>H281</f>
    </nc>
  </rcc>
  <rcc rId="5273" sId="1">
    <nc r="H281">
      <f>H282</f>
    </nc>
  </rcc>
  <rcc rId="5274" sId="1">
    <nc r="H282">
      <f>H283</f>
    </nc>
  </rcc>
  <rcc rId="5275" sId="1">
    <nc r="H283">
      <f>H284</f>
    </nc>
  </rcc>
  <rcc rId="5276" sId="1">
    <nc r="H284">
      <f>H285</f>
    </nc>
  </rcc>
  <rcc rId="5277" sId="1">
    <nc r="H285">
      <f>SUM(H286)</f>
    </nc>
  </rcc>
  <rfmt sheetId="1" sqref="H286" start="0" length="0">
    <dxf>
      <fill>
        <patternFill patternType="none">
          <bgColor indexed="65"/>
        </patternFill>
      </fill>
    </dxf>
  </rfmt>
  <rcc rId="5278" sId="1" numFmtId="4">
    <nc r="G286">
      <v>3.6590099999999999</v>
    </nc>
  </rcc>
  <rcc rId="5279" sId="1" numFmtId="4">
    <nc r="H286">
      <v>0</v>
    </nc>
  </rcc>
  <rcc rId="5280" sId="1">
    <oc r="G271">
      <f>G272+G287</f>
    </oc>
    <nc r="G271">
      <f>G272+G287+G280</f>
    </nc>
  </rcc>
  <rcc rId="5281" sId="1">
    <oc r="H271">
      <f>H272+H287</f>
    </oc>
    <nc r="H271">
      <f>H272+H287+H280</f>
    </nc>
  </rcc>
  <rfmt sheetId="1" sqref="G506" start="0" length="0">
    <dxf>
      <numFmt numFmtId="165" formatCode="0.00000"/>
    </dxf>
  </rfmt>
  <rcc rId="5282" sId="1" numFmtId="34">
    <oc r="G501">
      <v>1410228.2079</v>
    </oc>
    <nc r="G501">
      <v>1404038.2079</v>
    </nc>
  </rcc>
  <rcc rId="5283" sId="1">
    <oc r="G504">
      <f>G501+G502+G503</f>
    </oc>
    <nc r="G504"/>
  </rcc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9" sId="1" numFmtId="4">
    <oc r="G187">
      <v>37305.97</v>
    </oc>
    <nc r="G187">
      <v>42305.97</v>
    </nc>
  </rcc>
  <rcc rId="510" sId="1" numFmtId="4">
    <oc r="G209">
      <v>8922.5</v>
    </oc>
    <nc r="G209">
      <f>8922.5+9186.38</f>
    </nc>
  </rcc>
  <rcc rId="511" sId="1" numFmtId="4">
    <oc r="H209">
      <v>8922.5</v>
    </oc>
    <nc r="H209">
      <f>G209</f>
    </nc>
  </rcc>
  <rcc rId="512" sId="1" numFmtId="4">
    <oc r="G225">
      <v>8362.1</v>
    </oc>
    <nc r="G225">
      <f>8362.1+1011.7</f>
    </nc>
  </rcc>
  <rcc rId="513" sId="1" numFmtId="4">
    <oc r="H225">
      <v>8362.1</v>
    </oc>
    <nc r="H225">
      <f>8362.1+1011.7</f>
    </nc>
  </rcc>
  <rcc rId="514" sId="1" numFmtId="4">
    <oc r="G235">
      <v>13634.52</v>
    </oc>
    <nc r="G235">
      <v>16634.52</v>
    </nc>
  </rcc>
  <rcc rId="515" sId="1" numFmtId="4">
    <oc r="G236">
      <v>34116</v>
    </oc>
    <nc r="G236">
      <v>38116</v>
    </nc>
  </rcc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6" sId="1" numFmtId="4">
    <oc r="G202">
      <v>63055.38</v>
    </oc>
    <nc r="G202">
      <v>73055.38</v>
    </nc>
  </rcc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7" sId="1">
    <oc r="G209">
      <f>8922.5+9186.38</f>
    </oc>
    <nc r="G209">
      <f>8922.5</f>
    </nc>
  </rcc>
  <rcc rId="518" sId="1" numFmtId="4">
    <oc r="G235">
      <v>16634.52</v>
    </oc>
    <nc r="G235">
      <v>8634.52</v>
    </nc>
  </rcc>
  <rcc rId="519" sId="1" numFmtId="4">
    <oc r="G236">
      <v>38116</v>
    </oc>
    <nc r="G236">
      <v>24116</v>
    </nc>
  </rcc>
  <rcc rId="520" sId="1" numFmtId="4">
    <oc r="G202">
      <v>73055.38</v>
    </oc>
    <nc r="G202">
      <v>43055.38</v>
    </nc>
  </rcc>
  <rcc rId="521" sId="1" numFmtId="4">
    <oc r="G187">
      <v>42305.97</v>
    </oc>
    <nc r="G187">
      <v>27305.97</v>
    </nc>
  </rcc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22" sId="1" numFmtId="4">
    <oc r="G435">
      <v>1732.4</v>
    </oc>
    <nc r="G435">
      <v>0</v>
    </nc>
  </rcc>
  <rcc rId="523" sId="1" numFmtId="4">
    <oc r="H435">
      <v>1746.1</v>
    </oc>
    <nc r="H435">
      <v>0</v>
    </nc>
  </rcc>
  <rfmt sheetId="1" sqref="G435:H435">
    <dxf>
      <fill>
        <patternFill>
          <bgColor theme="0"/>
        </patternFill>
      </fill>
    </dxf>
  </rfmt>
  <rfmt sheetId="1" sqref="G433:H433">
    <dxf>
      <fill>
        <patternFill>
          <bgColor rgb="FFFFFF00"/>
        </patternFill>
      </fill>
    </dxf>
  </rfmt>
  <rcc rId="524" sId="1" numFmtId="4">
    <oc r="G433">
      <v>0</v>
    </oc>
    <nc r="G433">
      <f>1732.4+453.1</f>
    </nc>
  </rcc>
  <rcc rId="525" sId="1" numFmtId="4">
    <oc r="H433">
      <v>0</v>
    </oc>
    <nc r="H433">
      <f>1746.1+453.1</f>
    </nc>
  </rcc>
  <rcc rId="526" sId="1" numFmtId="4">
    <oc r="G449">
      <v>573.16999999999996</v>
    </oc>
    <nc r="G449">
      <f>573.17+2919.1</f>
    </nc>
  </rcc>
  <rcc rId="527" sId="1" numFmtId="4">
    <oc r="H449">
      <v>573.16999999999996</v>
    </oc>
    <nc r="H449">
      <f>573.17+2919.1</f>
    </nc>
  </rcc>
  <rcc rId="528" sId="1" numFmtId="4">
    <oc r="G450">
      <v>173.13</v>
    </oc>
    <nc r="G450">
      <f>173.13+881.6</f>
    </nc>
  </rcc>
  <rcc rId="529" sId="1" numFmtId="4">
    <oc r="H450">
      <v>173.13</v>
    </oc>
    <nc r="H450">
      <f>173.13+881.6</f>
    </nc>
  </rcc>
  <rcc rId="530" sId="1" numFmtId="4">
    <oc r="G475">
      <v>5099.1000000000004</v>
    </oc>
    <nc r="G475">
      <v>2180.1</v>
    </nc>
  </rcc>
  <rcc rId="531" sId="1" numFmtId="4">
    <oc r="H475">
      <v>5099.1000000000004</v>
    </oc>
    <nc r="H475">
      <v>2180.1</v>
    </nc>
  </rcc>
  <rcc rId="532" sId="1" numFmtId="4">
    <oc r="G477">
      <v>1540</v>
    </oc>
    <nc r="G477">
      <v>658.4</v>
    </nc>
  </rcc>
  <rcc rId="533" sId="1" numFmtId="4">
    <oc r="H477">
      <v>1540</v>
    </oc>
    <nc r="H477">
      <v>658.4</v>
    </nc>
  </rcc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4" sId="1" numFmtId="4">
    <nc r="G289">
      <v>200</v>
    </nc>
  </rcc>
  <rcc rId="535" sId="1" numFmtId="4">
    <nc r="G292">
      <v>98</v>
    </nc>
  </rcc>
  <rcc rId="536" sId="1">
    <nc r="H292">
      <f>G292</f>
    </nc>
  </rcc>
  <rcc rId="537" sId="1">
    <nc r="H289">
      <f>G289</f>
    </nc>
  </rcc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8" sId="1" odxf="1" dxf="1">
    <nc r="J492">
      <f>G25+G26+G28+G29+G36+G37+G42+G43+G47+G51+G81+G82+G83+G84+G86+G87+G88+G89+G91+G92+G93+G94+G96+G99+G100+G101+G102+G103+G104+G115+G116+G118+G142+G147+G156+G162+G166+G167+G168+G169+G171+G172+G173+G174+G176+G177+G297+G330+G382+G418+G439+G491+G493+G494+G496+G498+G499+G502+G503</f>
    </nc>
    <odxf>
      <numFmt numFmtId="0" formatCode="General"/>
    </odxf>
    <ndxf>
      <numFmt numFmtId="166" formatCode="0.00000"/>
    </ndxf>
  </rcc>
  <rcc rId="539" sId="1" odxf="1" dxf="1">
    <nc r="K492">
      <f>H25+H26+H28+H29+H36+H37+H42+H43+H47+H51+H81+H82+H83+H84+H86+H87+H88+H89+H91+H92+H93+H94+H96+H99+H100+H101+H102+H103+H104+H115+H116+H118+H142+H147+H156+H162+H166+H167+H168+H169+H171+H172+H173+H174+H176+H177+H297+H330+H382+H418+H439+H491+H493+H494+H496+H498+H499+H502+H503</f>
    </nc>
    <odxf>
      <numFmt numFmtId="0" formatCode="General"/>
    </odxf>
    <ndxf>
      <numFmt numFmtId="166" formatCode="0.00000"/>
    </ndxf>
  </rcc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0" sId="1" numFmtId="4">
    <oc r="G371">
      <v>16704.400000000001</v>
    </oc>
    <nc r="G371">
      <f>16704.4-3000</f>
    </nc>
  </rcc>
  <rcc rId="541" sId="1" numFmtId="4">
    <oc r="H371">
      <v>16704.400000000001</v>
    </oc>
    <nc r="H371">
      <f>16704.4-3000</f>
    </nc>
  </rcc>
  <rcc rId="542" sId="1" numFmtId="4">
    <oc r="G347">
      <v>13410.9</v>
    </oc>
    <nc r="G347">
      <f>13410.9-974.59</f>
    </nc>
  </rcc>
  <rcc rId="543" sId="1" numFmtId="4">
    <oc r="H347">
      <v>13410.9</v>
    </oc>
    <nc r="H347">
      <f>13410.9-2485.09</f>
    </nc>
  </rcc>
  <rcc rId="544" sId="1" numFmtId="4">
    <oc r="G460">
      <v>27284.1</v>
    </oc>
    <nc r="G460">
      <f>27284.1-2000</f>
    </nc>
  </rcc>
  <rcc rId="545" sId="1" numFmtId="4">
    <oc r="H460">
      <v>27284.1</v>
    </oc>
    <nc r="H460">
      <f>27284.1-2000</f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5" sId="1">
    <oc r="G139">
      <f>195+181</f>
    </oc>
    <nc r="G139">
      <f>181</f>
    </nc>
  </rcc>
  <rcc rId="616" sId="1">
    <oc r="H139">
      <f>195+181</f>
    </oc>
    <nc r="H139">
      <f>181</f>
    </nc>
  </rcc>
  <rcc rId="617" sId="1" numFmtId="4">
    <oc r="G166">
      <v>1006.04</v>
    </oc>
    <nc r="G166">
      <v>1098.5</v>
    </nc>
  </rcc>
  <rcc rId="618" sId="1" numFmtId="4">
    <oc r="G167">
      <v>303.83999999999997</v>
    </oc>
    <nc r="G167">
      <v>331.68</v>
    </nc>
  </rcc>
  <rcc rId="619" sId="1" numFmtId="4">
    <oc r="H166">
      <v>1006.04</v>
    </oc>
    <nc r="H166">
      <v>1098.5</v>
    </nc>
  </rcc>
  <rcc rId="620" sId="1" numFmtId="4">
    <oc r="H167">
      <v>303.83999999999997</v>
    </oc>
    <nc r="H167">
      <v>331.68</v>
    </nc>
  </rcc>
  <rcc rId="621" sId="1" numFmtId="4">
    <oc r="G171">
      <v>1292.9000000000001</v>
    </oc>
    <nc r="G171">
      <v>1422.1</v>
    </nc>
  </rcc>
  <rcc rId="622" sId="1" numFmtId="4">
    <oc r="G172">
      <v>390.4</v>
    </oc>
    <nc r="G172">
      <v>429.5</v>
    </nc>
  </rcc>
  <rcc rId="623" sId="1" numFmtId="4">
    <oc r="H171">
      <v>1292.9000000000001</v>
    </oc>
    <nc r="H171">
      <v>1422.1</v>
    </nc>
  </rcc>
  <rcc rId="624" sId="1" numFmtId="4">
    <oc r="H172">
      <v>390.4</v>
    </oc>
    <nc r="H172">
      <v>429.5</v>
    </nc>
  </rcc>
  <rcc rId="625" sId="1" numFmtId="4">
    <oc r="G496">
      <v>60.8</v>
    </oc>
    <nc r="G496">
      <v>146.69999999999999</v>
    </nc>
  </rcc>
  <rcc rId="626" sId="1" numFmtId="4">
    <oc r="G498">
      <v>7</v>
    </oc>
    <nc r="G498">
      <v>16.899999999999999</v>
    </nc>
  </rcc>
  <rcc rId="627" sId="1" numFmtId="4">
    <oc r="G499">
      <v>2.1</v>
    </oc>
    <nc r="G499">
      <v>5.0999999999999996</v>
    </nc>
  </rcc>
  <rcc rId="628" sId="1" numFmtId="4">
    <oc r="H496">
      <v>60.8</v>
    </oc>
    <nc r="H496">
      <v>146.69999999999999</v>
    </nc>
  </rcc>
  <rcc rId="629" sId="1" numFmtId="4">
    <oc r="H498">
      <v>7</v>
    </oc>
    <nc r="H498">
      <v>16.899999999999999</v>
    </nc>
  </rcc>
  <rcc rId="630" sId="1" numFmtId="4">
    <oc r="H499">
      <v>2.1</v>
    </oc>
    <nc r="H499">
      <v>5.0999999999999996</v>
    </nc>
  </rcc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6" sId="1">
    <oc r="H99">
      <v>16207.8</v>
    </oc>
    <nc r="H99">
      <f>16207.8-5060.5</f>
    </nc>
  </rcc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="1" sqref="G511" start="0" length="0">
    <dxf>
      <numFmt numFmtId="164" formatCode="_-* #,##0.00\ _₽_-;\-* #,##0.00\ _₽_-;_-* &quot;-&quot;??\ _₽_-;_-@_-"/>
    </dxf>
  </rfmt>
  <rfmt sheetId="1" s="1" sqref="H511" start="0" length="0">
    <dxf>
      <numFmt numFmtId="164" formatCode="_-* #,##0.00\ _₽_-;\-* #,##0.00\ _₽_-;_-* &quot;-&quot;??\ _₽_-;_-@_-"/>
    </dxf>
  </rfmt>
  <rcc rId="547" sId="1" odxf="1" dxf="1" numFmtId="4">
    <nc r="G504">
      <v>8234.2000000000007</v>
    </nc>
    <odxf/>
    <ndxf/>
  </rcc>
  <rcc rId="548" sId="1" odxf="1" dxf="1" numFmtId="4">
    <nc r="H504">
      <v>16402.599999999999</v>
    </nc>
    <odxf/>
    <ndxf/>
  </rcc>
  <rcc rId="549" sId="1" odxf="1" dxf="1">
    <oc r="H507">
      <f>H505-H504</f>
    </oc>
    <nc r="H507">
      <f>891183.7+179884.83</f>
    </nc>
    <odxf>
      <numFmt numFmtId="166" formatCode="0.00000"/>
    </odxf>
    <ndxf>
      <numFmt numFmtId="164" formatCode="_-* #,##0.00\ _₽_-;\-* #,##0.00\ _₽_-;_-* &quot;-&quot;??\ _₽_-;_-@_-"/>
    </ndxf>
  </rcc>
  <rfmt sheetId="1" sqref="G507:H508">
    <dxf>
      <numFmt numFmtId="164" formatCode="_-* #,##0.00\ _₽_-;\-* #,##0.00\ _₽_-;_-* &quot;-&quot;??\ _₽_-;_-@_-"/>
    </dxf>
  </rfmt>
</revisions>
</file>

<file path=xl/revisions/revisionLog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I178" start="0" length="0">
    <dxf>
      <numFmt numFmtId="166" formatCode="0.00000"/>
    </dxf>
  </rfmt>
  <rfmt sheetId="1" sqref="J178" start="0" length="0">
    <dxf>
      <numFmt numFmtId="166" formatCode="0.00000"/>
    </dxf>
  </rfmt>
  <rfmt sheetId="1" sqref="J185" start="0" length="0">
    <dxf>
      <numFmt numFmtId="166" formatCode="0.00000"/>
    </dxf>
  </rfmt>
  <rfmt sheetId="1" sqref="K185" start="0" length="0">
    <dxf>
      <numFmt numFmtId="166" formatCode="0.00000"/>
    </dxf>
  </rfmt>
  <rcc rId="550" sId="1">
    <oc r="G508">
      <f>G506-G507</f>
    </oc>
    <nc r="G508">
      <f>G507-G505</f>
    </nc>
  </rcc>
  <rcc rId="551" sId="1">
    <oc r="H508">
      <f>H506-H507</f>
    </oc>
    <nc r="H508">
      <f>H507-H505</f>
    </nc>
  </rcc>
</revisions>
</file>

<file path=xl/revisions/revisionLog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2" sId="1" numFmtId="4">
    <oc r="G361">
      <v>2592.5</v>
    </oc>
    <nc r="G361">
      <v>5285.6</v>
    </nc>
  </rcc>
  <rcc rId="553" sId="1" numFmtId="4">
    <oc r="H361">
      <v>2592.5</v>
    </oc>
    <nc r="H361">
      <v>4285.6000000000004</v>
    </nc>
  </rcc>
  <rcc rId="554" sId="1">
    <oc r="G371">
      <f>16704.4-3000</f>
    </oc>
    <nc r="G371">
      <f>16704.4-9000+107.9</f>
    </nc>
  </rcc>
  <rcc rId="555" sId="1">
    <oc r="H371">
      <f>16704.4-3000</f>
    </oc>
    <nc r="H371">
      <f>16704.4-10000</f>
    </nc>
  </rcc>
  <rcc rId="556" sId="1" numFmtId="4">
    <oc r="G378">
      <v>2635.2</v>
    </oc>
    <nc r="G378">
      <v>0</v>
    </nc>
  </rcc>
  <rcc rId="557" sId="1" numFmtId="4">
    <oc r="H378">
      <v>2635.2</v>
    </oc>
    <nc r="H378">
      <v>0</v>
    </nc>
  </rcc>
  <rcc rId="558" sId="1">
    <oc r="G460">
      <f>27284.1-2000</f>
    </oc>
    <nc r="G460">
      <f>27284.1-2000</f>
    </nc>
  </rcc>
  <rcc rId="559" sId="1">
    <oc r="H460">
      <f>27284.1-2000</f>
    </oc>
    <nc r="H460">
      <f>27284.1-2000</f>
    </nc>
  </rcc>
</revisions>
</file>

<file path=xl/revisions/revisionLog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0" sId="1" numFmtId="4">
    <oc r="G426">
      <v>1406.3</v>
    </oc>
    <nc r="G426">
      <f>1406.3-400</f>
    </nc>
  </rcc>
  <rcc rId="561" sId="1" numFmtId="4">
    <oc r="H426">
      <v>1406.3</v>
    </oc>
    <nc r="H426">
      <f>1406.3-400</f>
    </nc>
  </rcc>
</revisions>
</file>

<file path=xl/revisions/revisionLog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2" sId="1">
    <oc r="G347">
      <f>13410.9-974.59</f>
    </oc>
    <nc r="G347">
      <f>13410.9-974.59-2000</f>
    </nc>
  </rcc>
  <rcc rId="563" sId="1">
    <oc r="H347">
      <f>13410.9-2485.09</f>
    </oc>
    <nc r="H347">
      <f>13410.9-2485.09-3000</f>
    </nc>
  </rcc>
</revisions>
</file>

<file path=xl/revisions/revisionLog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4" sId="1" odxf="1" dxf="1">
    <nc r="J184">
      <f>G185+G187+G190+G196+G198+G200+G202+G205+G207+G209+G211+G216+G221+G237+G234+G248+G254+G257+G259+G266+G269+G289+G292</f>
    </nc>
    <odxf>
      <numFmt numFmtId="0" formatCode="General"/>
    </odxf>
    <ndxf>
      <numFmt numFmtId="166" formatCode="0.00000"/>
    </ndxf>
  </rcc>
  <rcc rId="575" sId="1" numFmtId="4">
    <oc r="G190">
      <v>64837.2</v>
    </oc>
    <nc r="G190">
      <v>77465.3</v>
    </nc>
  </rcc>
  <rcc rId="576" sId="1" numFmtId="4">
    <oc r="H190">
      <v>64837.2</v>
    </oc>
    <nc r="H190">
      <f>G190</f>
    </nc>
  </rcc>
  <rcc rId="577" sId="1" numFmtId="4">
    <oc r="G198">
      <v>229903.2</v>
    </oc>
    <nc r="G198">
      <v>241729</v>
    </nc>
  </rcc>
  <rcc rId="578" sId="1" numFmtId="4">
    <oc r="H198">
      <v>229903.2</v>
    </oc>
    <nc r="H198">
      <f>G198</f>
    </nc>
  </rcc>
  <rcc rId="579" sId="1" numFmtId="4">
    <oc r="G205">
      <v>27247.5</v>
    </oc>
    <nc r="G205">
      <v>29166.7</v>
    </nc>
  </rcc>
  <rcc rId="580" sId="1" numFmtId="4">
    <oc r="H205">
      <v>27247.5</v>
    </oc>
    <nc r="H205">
      <v>29985</v>
    </nc>
  </rcc>
  <rcc rId="581" sId="1" numFmtId="4">
    <oc r="G211">
      <v>86160.4</v>
    </oc>
    <nc r="G211">
      <v>91225</v>
    </nc>
  </rcc>
  <rcc rId="582" sId="1" numFmtId="4">
    <oc r="H211">
      <v>86160.4</v>
    </oc>
    <nc r="H211">
      <v>91225</v>
    </nc>
  </rcc>
  <rcc rId="583" sId="1" numFmtId="4">
    <oc r="G254">
      <v>5196.8</v>
    </oc>
    <nc r="G254">
      <v>5153.3</v>
    </nc>
  </rcc>
  <rcc rId="584" sId="1" numFmtId="4">
    <oc r="H254">
      <v>5196.8</v>
    </oc>
    <nc r="H254">
      <v>5153.3</v>
    </nc>
  </rcc>
  <rcc rId="585" sId="1" numFmtId="4">
    <oc r="G257">
      <v>4137.3999999999996</v>
    </oc>
    <nc r="G257">
      <v>4805.2</v>
    </nc>
  </rcc>
  <rcc rId="586" sId="1" numFmtId="4">
    <oc r="H257">
      <v>4137.3999999999996</v>
    </oc>
    <nc r="H257">
      <f>G257</f>
    </nc>
  </rcc>
  <rcc rId="587" sId="1" numFmtId="4">
    <oc r="G260">
      <v>59.9</v>
    </oc>
    <nc r="G260">
      <v>59.37</v>
    </nc>
  </rcc>
  <rcc rId="588" sId="1" numFmtId="4">
    <oc r="G261">
      <v>18.100000000000001</v>
    </oc>
    <nc r="G261">
      <v>17.93</v>
    </nc>
  </rcc>
  <rcc rId="589" sId="1" numFmtId="4">
    <oc r="H260">
      <v>59.9</v>
    </oc>
    <nc r="H260">
      <f>G260</f>
    </nc>
  </rcc>
  <rcc rId="590" sId="1" numFmtId="4">
    <oc r="H261">
      <v>18.100000000000001</v>
    </oc>
    <nc r="H261">
      <f>G261</f>
    </nc>
  </rcc>
  <rcc rId="591" sId="1" numFmtId="4">
    <oc r="G297">
      <v>2000</v>
    </oc>
    <nc r="G297">
      <v>1800</v>
    </nc>
  </rcc>
  <rcc rId="592" sId="1" numFmtId="4">
    <oc r="H297">
      <v>2000</v>
    </oc>
    <nc r="H297">
      <v>1800</v>
    </nc>
  </rcc>
</revisions>
</file>

<file path=xl/revisions/revisionLog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3" sId="1" numFmtId="4">
    <oc r="G185">
      <v>122084.7</v>
    </oc>
    <nc r="G185">
      <v>123194.7</v>
    </nc>
  </rcc>
  <rcc rId="594" sId="1" numFmtId="4">
    <oc r="H185">
      <v>122084.7</v>
    </oc>
    <nc r="H185">
      <v>123194.7</v>
    </nc>
  </rcc>
</revisions>
</file>

<file path=xl/revisions/revisionLog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5" sId="1" numFmtId="4">
    <oc r="G267">
      <v>47.9</v>
    </oc>
    <nc r="G267">
      <v>55.37</v>
    </nc>
  </rcc>
  <rcc rId="596" sId="1" numFmtId="4">
    <oc r="G268">
      <v>14.2</v>
    </oc>
    <nc r="G268">
      <v>16.73</v>
    </nc>
  </rcc>
  <rcc rId="597" sId="1" numFmtId="4">
    <oc r="H267">
      <v>47.9</v>
    </oc>
    <nc r="H267">
      <f>G267</f>
    </nc>
  </rcc>
  <rcc rId="598" sId="1" numFmtId="4">
    <oc r="H268">
      <v>14.2</v>
    </oc>
    <nc r="H268">
      <f>G268</f>
    </nc>
  </rcc>
</revisions>
</file>

<file path=xl/revisions/revisionLog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76" sId="1" ref="A153:XFD153" action="insertRow">
    <undo index="65535" exp="area" ref3D="1" dr="$A$485:$XFD$488" dn="Z_E9E577B3_C457_4984_949A_B5AD6CE2E229_.wvu.Rows" sId="1"/>
    <undo index="65535" exp="area" ref3D="1" dr="$A$470:$XFD$473" dn="Z_E9E577B3_C457_4984_949A_B5AD6CE2E229_.wvu.Rows" sId="1"/>
    <undo index="65535" exp="area" ref3D="1" dr="$A$458:$XFD$461" dn="Z_E9E577B3_C457_4984_949A_B5AD6CE2E229_.wvu.Rows" sId="1"/>
    <undo index="65535" exp="area" ref3D="1" dr="$A$441:$XFD$442" dn="Z_E9E577B3_C457_4984_949A_B5AD6CE2E229_.wvu.Rows" sId="1"/>
    <undo index="65535" exp="area" ref3D="1" dr="$A$415:$XFD$420" dn="Z_E9E577B3_C457_4984_949A_B5AD6CE2E229_.wvu.Rows" sId="1"/>
    <undo index="65535" exp="area" ref3D="1" dr="$A$409:$XFD$411" dn="Z_E9E577B3_C457_4984_949A_B5AD6CE2E229_.wvu.Rows" sId="1"/>
    <undo index="65535" exp="area" ref3D="1" dr="$A$404:$XFD$407" dn="Z_E9E577B3_C457_4984_949A_B5AD6CE2E229_.wvu.Rows" sId="1"/>
    <undo index="65535" exp="area" ref3D="1" dr="$A$402:$XFD$402" dn="Z_E9E577B3_C457_4984_949A_B5AD6CE2E229_.wvu.Rows" sId="1"/>
    <undo index="65535" exp="area" ref3D="1" dr="$A$393:$XFD$396" dn="Z_E9E577B3_C457_4984_949A_B5AD6CE2E229_.wvu.Rows" sId="1"/>
    <undo index="65535" exp="area" ref3D="1" dr="$A$379:$XFD$386" dn="Z_E9E577B3_C457_4984_949A_B5AD6CE2E229_.wvu.Rows" sId="1"/>
    <undo index="65535" exp="area" ref3D="1" dr="$A$288:$XFD$292" dn="Z_E9E577B3_C457_4984_949A_B5AD6CE2E229_.wvu.Rows" sId="1"/>
    <undo index="65535" exp="area" ref3D="1" dr="$A$286:$XFD$286" dn="Z_E9E577B3_C457_4984_949A_B5AD6CE2E229_.wvu.Rows" sId="1"/>
    <undo index="65535" exp="area" ref3D="1" dr="$A$265:$XFD$265" dn="Z_E9E577B3_C457_4984_949A_B5AD6CE2E229_.wvu.Rows" sId="1"/>
    <undo index="65535" exp="area" ref3D="1" dr="$A$247:$XFD$249" dn="Z_E9E577B3_C457_4984_949A_B5AD6CE2E229_.wvu.Rows" sId="1"/>
    <undo index="65535" exp="area" ref3D="1" dr="$A$233:$XFD$236" dn="Z_E9E577B3_C457_4984_949A_B5AD6CE2E229_.wvu.Rows" sId="1"/>
    <undo index="65535" exp="area" ref3D="1" dr="$A$229:$XFD$230" dn="Z_E9E577B3_C457_4984_949A_B5AD6CE2E229_.wvu.Rows" sId="1"/>
    <undo index="65535" exp="area" ref3D="1" dr="$A$225:$XFD$227" dn="Z_E9E577B3_C457_4984_949A_B5AD6CE2E229_.wvu.Rows" sId="1"/>
    <undo index="1" exp="area" ref3D="1" dr="$A$219:$XFD$222" dn="Z_E9E577B3_C457_4984_949A_B5AD6CE2E229_.wvu.Rows" sId="1"/>
  </rrc>
  <rrc rId="877" sId="1" ref="A153:XFD153" action="insertRow">
    <undo index="65535" exp="area" ref3D="1" dr="$A$486:$XFD$489" dn="Z_E9E577B3_C457_4984_949A_B5AD6CE2E229_.wvu.Rows" sId="1"/>
    <undo index="65535" exp="area" ref3D="1" dr="$A$471:$XFD$474" dn="Z_E9E577B3_C457_4984_949A_B5AD6CE2E229_.wvu.Rows" sId="1"/>
    <undo index="65535" exp="area" ref3D="1" dr="$A$459:$XFD$462" dn="Z_E9E577B3_C457_4984_949A_B5AD6CE2E229_.wvu.Rows" sId="1"/>
    <undo index="65535" exp="area" ref3D="1" dr="$A$442:$XFD$443" dn="Z_E9E577B3_C457_4984_949A_B5AD6CE2E229_.wvu.Rows" sId="1"/>
    <undo index="65535" exp="area" ref3D="1" dr="$A$416:$XFD$421" dn="Z_E9E577B3_C457_4984_949A_B5AD6CE2E229_.wvu.Rows" sId="1"/>
    <undo index="65535" exp="area" ref3D="1" dr="$A$410:$XFD$412" dn="Z_E9E577B3_C457_4984_949A_B5AD6CE2E229_.wvu.Rows" sId="1"/>
    <undo index="65535" exp="area" ref3D="1" dr="$A$405:$XFD$408" dn="Z_E9E577B3_C457_4984_949A_B5AD6CE2E229_.wvu.Rows" sId="1"/>
    <undo index="65535" exp="area" ref3D="1" dr="$A$403:$XFD$403" dn="Z_E9E577B3_C457_4984_949A_B5AD6CE2E229_.wvu.Rows" sId="1"/>
    <undo index="65535" exp="area" ref3D="1" dr="$A$394:$XFD$397" dn="Z_E9E577B3_C457_4984_949A_B5AD6CE2E229_.wvu.Rows" sId="1"/>
    <undo index="65535" exp="area" ref3D="1" dr="$A$380:$XFD$387" dn="Z_E9E577B3_C457_4984_949A_B5AD6CE2E229_.wvu.Rows" sId="1"/>
    <undo index="65535" exp="area" ref3D="1" dr="$A$289:$XFD$293" dn="Z_E9E577B3_C457_4984_949A_B5AD6CE2E229_.wvu.Rows" sId="1"/>
    <undo index="65535" exp="area" ref3D="1" dr="$A$287:$XFD$287" dn="Z_E9E577B3_C457_4984_949A_B5AD6CE2E229_.wvu.Rows" sId="1"/>
    <undo index="65535" exp="area" ref3D="1" dr="$A$266:$XFD$266" dn="Z_E9E577B3_C457_4984_949A_B5AD6CE2E229_.wvu.Rows" sId="1"/>
    <undo index="65535" exp="area" ref3D="1" dr="$A$248:$XFD$250" dn="Z_E9E577B3_C457_4984_949A_B5AD6CE2E229_.wvu.Rows" sId="1"/>
    <undo index="65535" exp="area" ref3D="1" dr="$A$234:$XFD$237" dn="Z_E9E577B3_C457_4984_949A_B5AD6CE2E229_.wvu.Rows" sId="1"/>
    <undo index="65535" exp="area" ref3D="1" dr="$A$230:$XFD$231" dn="Z_E9E577B3_C457_4984_949A_B5AD6CE2E229_.wvu.Rows" sId="1"/>
    <undo index="65535" exp="area" ref3D="1" dr="$A$226:$XFD$228" dn="Z_E9E577B3_C457_4984_949A_B5AD6CE2E229_.wvu.Rows" sId="1"/>
    <undo index="1" exp="area" ref3D="1" dr="$A$220:$XFD$223" dn="Z_E9E577B3_C457_4984_949A_B5AD6CE2E229_.wvu.Rows" sId="1"/>
  </rrc>
  <rrc rId="878" sId="1" ref="A157:XFD157" action="insertRow">
    <undo index="65535" exp="area" ref3D="1" dr="$A$487:$XFD$490" dn="Z_E9E577B3_C457_4984_949A_B5AD6CE2E229_.wvu.Rows" sId="1"/>
    <undo index="65535" exp="area" ref3D="1" dr="$A$472:$XFD$475" dn="Z_E9E577B3_C457_4984_949A_B5AD6CE2E229_.wvu.Rows" sId="1"/>
    <undo index="65535" exp="area" ref3D="1" dr="$A$460:$XFD$463" dn="Z_E9E577B3_C457_4984_949A_B5AD6CE2E229_.wvu.Rows" sId="1"/>
    <undo index="65535" exp="area" ref3D="1" dr="$A$443:$XFD$444" dn="Z_E9E577B3_C457_4984_949A_B5AD6CE2E229_.wvu.Rows" sId="1"/>
    <undo index="65535" exp="area" ref3D="1" dr="$A$417:$XFD$422" dn="Z_E9E577B3_C457_4984_949A_B5AD6CE2E229_.wvu.Rows" sId="1"/>
    <undo index="65535" exp="area" ref3D="1" dr="$A$411:$XFD$413" dn="Z_E9E577B3_C457_4984_949A_B5AD6CE2E229_.wvu.Rows" sId="1"/>
    <undo index="65535" exp="area" ref3D="1" dr="$A$406:$XFD$409" dn="Z_E9E577B3_C457_4984_949A_B5AD6CE2E229_.wvu.Rows" sId="1"/>
    <undo index="65535" exp="area" ref3D="1" dr="$A$404:$XFD$404" dn="Z_E9E577B3_C457_4984_949A_B5AD6CE2E229_.wvu.Rows" sId="1"/>
    <undo index="65535" exp="area" ref3D="1" dr="$A$395:$XFD$398" dn="Z_E9E577B3_C457_4984_949A_B5AD6CE2E229_.wvu.Rows" sId="1"/>
    <undo index="65535" exp="area" ref3D="1" dr="$A$381:$XFD$388" dn="Z_E9E577B3_C457_4984_949A_B5AD6CE2E229_.wvu.Rows" sId="1"/>
    <undo index="65535" exp="area" ref3D="1" dr="$A$290:$XFD$294" dn="Z_E9E577B3_C457_4984_949A_B5AD6CE2E229_.wvu.Rows" sId="1"/>
    <undo index="65535" exp="area" ref3D="1" dr="$A$288:$XFD$288" dn="Z_E9E577B3_C457_4984_949A_B5AD6CE2E229_.wvu.Rows" sId="1"/>
    <undo index="65535" exp="area" ref3D="1" dr="$A$267:$XFD$267" dn="Z_E9E577B3_C457_4984_949A_B5AD6CE2E229_.wvu.Rows" sId="1"/>
    <undo index="65535" exp="area" ref3D="1" dr="$A$249:$XFD$251" dn="Z_E9E577B3_C457_4984_949A_B5AD6CE2E229_.wvu.Rows" sId="1"/>
    <undo index="65535" exp="area" ref3D="1" dr="$A$235:$XFD$238" dn="Z_E9E577B3_C457_4984_949A_B5AD6CE2E229_.wvu.Rows" sId="1"/>
    <undo index="65535" exp="area" ref3D="1" dr="$A$231:$XFD$232" dn="Z_E9E577B3_C457_4984_949A_B5AD6CE2E229_.wvu.Rows" sId="1"/>
    <undo index="65535" exp="area" ref3D="1" dr="$A$227:$XFD$229" dn="Z_E9E577B3_C457_4984_949A_B5AD6CE2E229_.wvu.Rows" sId="1"/>
    <undo index="1" exp="area" ref3D="1" dr="$A$221:$XFD$224" dn="Z_E9E577B3_C457_4984_949A_B5AD6CE2E229_.wvu.Rows" sId="1"/>
  </rrc>
  <rrc rId="879" sId="1" ref="A157:XFD157" action="insertRow">
    <undo index="65535" exp="area" ref3D="1" dr="$A$488:$XFD$491" dn="Z_E9E577B3_C457_4984_949A_B5AD6CE2E229_.wvu.Rows" sId="1"/>
    <undo index="65535" exp="area" ref3D="1" dr="$A$473:$XFD$476" dn="Z_E9E577B3_C457_4984_949A_B5AD6CE2E229_.wvu.Rows" sId="1"/>
    <undo index="65535" exp="area" ref3D="1" dr="$A$461:$XFD$464" dn="Z_E9E577B3_C457_4984_949A_B5AD6CE2E229_.wvu.Rows" sId="1"/>
    <undo index="65535" exp="area" ref3D="1" dr="$A$444:$XFD$445" dn="Z_E9E577B3_C457_4984_949A_B5AD6CE2E229_.wvu.Rows" sId="1"/>
    <undo index="65535" exp="area" ref3D="1" dr="$A$418:$XFD$423" dn="Z_E9E577B3_C457_4984_949A_B5AD6CE2E229_.wvu.Rows" sId="1"/>
    <undo index="65535" exp="area" ref3D="1" dr="$A$412:$XFD$414" dn="Z_E9E577B3_C457_4984_949A_B5AD6CE2E229_.wvu.Rows" sId="1"/>
    <undo index="65535" exp="area" ref3D="1" dr="$A$407:$XFD$410" dn="Z_E9E577B3_C457_4984_949A_B5AD6CE2E229_.wvu.Rows" sId="1"/>
    <undo index="65535" exp="area" ref3D="1" dr="$A$405:$XFD$405" dn="Z_E9E577B3_C457_4984_949A_B5AD6CE2E229_.wvu.Rows" sId="1"/>
    <undo index="65535" exp="area" ref3D="1" dr="$A$396:$XFD$399" dn="Z_E9E577B3_C457_4984_949A_B5AD6CE2E229_.wvu.Rows" sId="1"/>
    <undo index="65535" exp="area" ref3D="1" dr="$A$382:$XFD$389" dn="Z_E9E577B3_C457_4984_949A_B5AD6CE2E229_.wvu.Rows" sId="1"/>
    <undo index="65535" exp="area" ref3D="1" dr="$A$291:$XFD$295" dn="Z_E9E577B3_C457_4984_949A_B5AD6CE2E229_.wvu.Rows" sId="1"/>
    <undo index="65535" exp="area" ref3D="1" dr="$A$289:$XFD$289" dn="Z_E9E577B3_C457_4984_949A_B5AD6CE2E229_.wvu.Rows" sId="1"/>
    <undo index="65535" exp="area" ref3D="1" dr="$A$268:$XFD$268" dn="Z_E9E577B3_C457_4984_949A_B5AD6CE2E229_.wvu.Rows" sId="1"/>
    <undo index="65535" exp="area" ref3D="1" dr="$A$250:$XFD$252" dn="Z_E9E577B3_C457_4984_949A_B5AD6CE2E229_.wvu.Rows" sId="1"/>
    <undo index="65535" exp="area" ref3D="1" dr="$A$236:$XFD$239" dn="Z_E9E577B3_C457_4984_949A_B5AD6CE2E229_.wvu.Rows" sId="1"/>
    <undo index="65535" exp="area" ref3D="1" dr="$A$232:$XFD$233" dn="Z_E9E577B3_C457_4984_949A_B5AD6CE2E229_.wvu.Rows" sId="1"/>
    <undo index="65535" exp="area" ref3D="1" dr="$A$228:$XFD$230" dn="Z_E9E577B3_C457_4984_949A_B5AD6CE2E229_.wvu.Rows" sId="1"/>
    <undo index="1" exp="area" ref3D="1" dr="$A$222:$XFD$225" dn="Z_E9E577B3_C457_4984_949A_B5AD6CE2E229_.wvu.Rows" sId="1"/>
  </rrc>
  <rcc rId="880" sId="1" odxf="1" dxf="1">
    <nc r="A153" t="inlineStr">
      <is>
        <t>Разработка проектно-сметной документации на строительство системы центрального теплоснабжения в п. Восточный, п. Кедровый и п. Солнечный г.Гусиноозерск</t>
      </is>
    </nc>
    <odxf>
      <font>
        <b/>
        <i val="0"/>
        <name val="Times New Roman"/>
        <family val="1"/>
      </font>
      <alignment horizontal="left" vertical="center"/>
    </odxf>
    <ndxf>
      <font>
        <b val="0"/>
        <i/>
        <name val="Times New Roman"/>
        <family val="1"/>
      </font>
      <alignment horizontal="general" vertical="top"/>
    </ndxf>
  </rcc>
  <rcc rId="881" sId="1" odxf="1" dxf="1">
    <nc r="A154" t="inlineStr">
      <is>
        <t>Иные межбюджетные трансферты</t>
      </is>
    </nc>
    <odxf>
      <font>
        <b/>
        <name val="Times New Roman"/>
        <family val="1"/>
      </font>
    </odxf>
    <ndxf>
      <font>
        <b val="0"/>
        <color indexed="8"/>
        <name val="Times New Roman"/>
        <family val="1"/>
      </font>
    </ndxf>
  </rcc>
  <rcc rId="882" sId="1" odxf="1" dxf="1">
    <nc r="C153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83" sId="1" odxf="1" dxf="1">
    <nc r="D153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84" sId="1" odxf="1" dxf="1">
    <nc r="E153" t="inlineStr">
      <is>
        <t>99900 72900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153" start="0" length="0">
    <dxf>
      <font>
        <b val="0"/>
        <i/>
        <name val="Times New Roman"/>
        <family val="1"/>
      </font>
    </dxf>
  </rfmt>
  <rcc rId="885" sId="1" odxf="1" dxf="1">
    <nc r="G153">
      <f>SUM(G154:G154)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86" sId="1" odxf="1" dxf="1">
    <nc r="H153">
      <f>SUM(H154:H154)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87" sId="1" odxf="1" dxf="1">
    <nc r="C154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8" sId="1" odxf="1" dxf="1">
    <nc r="D154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9" sId="1" odxf="1" dxf="1">
    <nc r="E154" t="inlineStr">
      <is>
        <t>99900 72900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0" sId="1" odxf="1" dxf="1">
    <nc r="F154" t="inlineStr">
      <is>
        <t>540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1" sId="1" odxf="1" dxf="1" numFmtId="4">
    <nc r="G154">
      <v>13510.0304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2" sId="1" odxf="1" dxf="1" numFmtId="4">
    <nc r="H154">
      <v>0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3" sId="1">
    <nc r="B153" t="inlineStr">
      <is>
        <t>968</t>
      </is>
    </nc>
  </rcc>
  <rcc rId="894" sId="1">
    <nc r="B154" t="inlineStr">
      <is>
        <t>968</t>
      </is>
    </nc>
  </rcc>
  <rfmt sheetId="1" sqref="B153" start="0" length="2147483647">
    <dxf>
      <font>
        <b val="0"/>
      </font>
    </dxf>
  </rfmt>
  <rfmt sheetId="1" sqref="B153" start="0" length="2147483647">
    <dxf>
      <font>
        <i/>
      </font>
    </dxf>
  </rfmt>
  <rfmt sheetId="1" sqref="B154" start="0" length="2147483647">
    <dxf>
      <font>
        <b val="0"/>
      </font>
    </dxf>
  </rfmt>
  <rcc rId="895" sId="1" odxf="1" dxf="1">
    <nc r="A157" t="inlineStr">
      <is>
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896" sId="1">
    <nc r="A158" t="inlineStr">
      <is>
        <t>Иные межбюджетные трансферты</t>
      </is>
    </nc>
  </rcc>
  <rcc rId="897" sId="1" odxf="1" dxf="1">
    <nc r="C157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8" sId="1" odxf="1" dxf="1">
    <nc r="D157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9" sId="1" odxf="1" dxf="1">
    <nc r="E157" t="inlineStr">
      <is>
        <t>99900 S2860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57" start="0" length="0">
    <dxf>
      <font>
        <i/>
        <name val="Times New Roman"/>
        <family val="1"/>
      </font>
    </dxf>
  </rfmt>
  <rcc rId="900" sId="1" odxf="1" dxf="1">
    <nc r="G157">
      <f>SUM(G158:G158)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01" sId="1" odxf="1" dxf="1">
    <nc r="H157">
      <f>SUM(H158:H158)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02" sId="1">
    <nc r="C158" t="inlineStr">
      <is>
        <t>05</t>
      </is>
    </nc>
  </rcc>
  <rcc rId="903" sId="1">
    <nc r="D158" t="inlineStr">
      <is>
        <t>02</t>
      </is>
    </nc>
  </rcc>
  <rcc rId="904" sId="1">
    <nc r="E158" t="inlineStr">
      <is>
        <t>99900 S2860</t>
      </is>
    </nc>
  </rcc>
  <rcc rId="905" sId="1">
    <nc r="F158" t="inlineStr">
      <is>
        <t>540</t>
      </is>
    </nc>
  </rcc>
  <rcc rId="906" sId="1" numFmtId="4">
    <nc r="G158">
      <v>14006.39</v>
    </nc>
  </rcc>
  <rcc rId="907" sId="1" numFmtId="4">
    <nc r="H158">
      <v>0</v>
    </nc>
  </rcc>
  <rcc rId="908" sId="1">
    <nc r="B157" t="inlineStr">
      <is>
        <t>968</t>
      </is>
    </nc>
  </rcc>
  <rcc rId="909" sId="1">
    <nc r="B158" t="inlineStr">
      <is>
        <t>968</t>
      </is>
    </nc>
  </rcc>
  <rfmt sheetId="1" sqref="B157" start="0" length="2147483647">
    <dxf>
      <font>
        <i/>
      </font>
    </dxf>
  </rfmt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1" sId="1" numFmtId="4">
    <oc r="G142">
      <v>3</v>
    </oc>
    <nc r="G142">
      <v>3.2</v>
    </nc>
  </rcc>
  <rcc rId="632" sId="1" numFmtId="4">
    <oc r="H142">
      <v>3</v>
    </oc>
    <nc r="H142">
      <v>3.2</v>
    </nc>
  </rcc>
</revisions>
</file>

<file path=xl/revisions/revisionLog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0" sId="1">
    <oc r="G152">
      <f>G155</f>
    </oc>
    <nc r="G152">
      <f>G155+G153+G157</f>
    </nc>
  </rcc>
  <rcc rId="911" sId="1" numFmtId="4">
    <oc r="G517">
      <v>1318350.3748900001</v>
    </oc>
    <nc r="G517">
      <v>1317903.71529</v>
    </nc>
  </rcc>
</revisions>
</file>

<file path=xl/revisions/revisionLog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2" sId="1">
    <oc r="H198">
      <f>G198</f>
    </oc>
    <nc r="H198">
      <f>G198+117.3</f>
    </nc>
  </rcc>
</revisions>
</file>

<file path=xl/revisions/revisionLog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3" sId="1">
    <oc r="A17" t="inlineStr">
      <is>
        <t>Ведомственная структура расходов местного бюджета на 2023-2024 годы</t>
      </is>
    </oc>
    <nc r="A17" t="inlineStr">
      <is>
        <t>Ведомственная структура расходов местного бюджета на 2024-2025 годы</t>
      </is>
    </nc>
  </rcc>
  <rfmt sheetId="1" sqref="F6:H11">
    <dxf>
      <fill>
        <patternFill patternType="solid">
          <bgColor rgb="FFFFFF00"/>
        </patternFill>
      </fill>
    </dxf>
  </rfmt>
  <rcc rId="914" sId="1">
    <oc r="G21">
      <v>2023</v>
    </oc>
    <nc r="G21">
      <v>2024</v>
    </nc>
  </rcc>
  <rcc rId="915" sId="1">
    <oc r="H21">
      <v>2024</v>
    </oc>
    <nc r="H21">
      <v>2025</v>
    </nc>
  </rcc>
  <rcc rId="916" sId="1" numFmtId="4">
    <oc r="G28">
      <v>1188.7</v>
    </oc>
    <nc r="G28"/>
  </rcc>
  <rcc rId="917" sId="1" numFmtId="4">
    <oc r="H28">
      <v>1188.7</v>
    </oc>
    <nc r="H28"/>
  </rcc>
  <rcc rId="918" sId="1" numFmtId="4">
    <oc r="G29">
      <v>359</v>
    </oc>
    <nc r="G29"/>
  </rcc>
  <rcc rId="919" sId="1" numFmtId="4">
    <oc r="H29">
      <v>359</v>
    </oc>
    <nc r="H29"/>
  </rcc>
  <rcc rId="920" sId="1" numFmtId="4">
    <oc r="G31">
      <v>1824.9</v>
    </oc>
    <nc r="G31"/>
  </rcc>
  <rcc rId="921" sId="1" numFmtId="4">
    <oc r="H31">
      <v>1824.9</v>
    </oc>
    <nc r="H31"/>
  </rcc>
  <rcc rId="922" sId="1" numFmtId="4">
    <oc r="G32">
      <v>551.1</v>
    </oc>
    <nc r="G32"/>
  </rcc>
  <rcc rId="923" sId="1" numFmtId="4">
    <oc r="H32">
      <v>551.1</v>
    </oc>
    <nc r="H32"/>
  </rcc>
  <rcc rId="924" sId="1" numFmtId="4">
    <oc r="G39">
      <v>2281</v>
    </oc>
    <nc r="G39"/>
  </rcc>
  <rcc rId="925" sId="1" numFmtId="4">
    <oc r="H39">
      <v>2281</v>
    </oc>
    <nc r="H39"/>
  </rcc>
  <rcc rId="926" sId="1" numFmtId="4">
    <oc r="G40">
      <v>688.9</v>
    </oc>
    <nc r="G40"/>
  </rcc>
  <rcc rId="927" sId="1" numFmtId="4">
    <oc r="H40">
      <v>688.9</v>
    </oc>
    <nc r="H40"/>
  </rcc>
  <rcc rId="928" sId="1" numFmtId="4">
    <oc r="G45">
      <v>12408.1</v>
    </oc>
    <nc r="G45"/>
  </rcc>
  <rcc rId="929" sId="1" numFmtId="4">
    <oc r="H45">
      <v>12408.1</v>
    </oc>
    <nc r="H45"/>
  </rcc>
  <rcc rId="930" sId="1" numFmtId="4">
    <oc r="G46">
      <v>3747.2</v>
    </oc>
    <nc r="G46"/>
  </rcc>
  <rcc rId="931" sId="1" numFmtId="4">
    <oc r="H46">
      <v>3747.2</v>
    </oc>
    <nc r="H46"/>
  </rcc>
  <rcc rId="932" sId="1" numFmtId="4">
    <oc r="G50">
      <v>23.437000000000001</v>
    </oc>
    <nc r="G50"/>
  </rcc>
  <rcc rId="933" sId="1" numFmtId="4">
    <oc r="H50">
      <v>20.759</v>
    </oc>
    <nc r="H50"/>
  </rcc>
  <rcc rId="934" sId="1" numFmtId="4">
    <oc r="G54">
      <v>400</v>
    </oc>
    <nc r="G54"/>
  </rcc>
  <rcc rId="935" sId="1" numFmtId="4">
    <oc r="H54">
      <v>400</v>
    </oc>
    <nc r="H54"/>
  </rcc>
  <rcc rId="936" sId="1" numFmtId="4">
    <oc r="G59">
      <v>100</v>
    </oc>
    <nc r="G59"/>
  </rcc>
  <rcc rId="937" sId="1" numFmtId="4">
    <oc r="H59">
      <v>100</v>
    </oc>
    <nc r="H59"/>
  </rcc>
  <rcc rId="938" sId="1">
    <oc r="G62">
      <f>184+184</f>
    </oc>
    <nc r="G62"/>
  </rcc>
  <rcc rId="939" sId="1">
    <oc r="H62">
      <f>184+184</f>
    </oc>
    <nc r="H62"/>
  </rcc>
  <rcc rId="940" sId="1" numFmtId="4">
    <oc r="G65">
      <v>41</v>
    </oc>
    <nc r="G65"/>
  </rcc>
  <rcc rId="941" sId="1" numFmtId="4">
    <oc r="H65">
      <v>41</v>
    </oc>
    <nc r="H65"/>
  </rcc>
  <rcc rId="942" sId="1" numFmtId="4">
    <oc r="G69">
      <v>300</v>
    </oc>
    <nc r="G69"/>
  </rcc>
  <rcc rId="943" sId="1" numFmtId="4">
    <oc r="H69">
      <v>300</v>
    </oc>
    <nc r="H69"/>
  </rcc>
  <rcc rId="944" sId="1" numFmtId="4">
    <oc r="G73">
      <v>105</v>
    </oc>
    <nc r="G73"/>
  </rcc>
  <rcc rId="945" sId="1" numFmtId="4">
    <oc r="H73">
      <v>105</v>
    </oc>
    <nc r="H73"/>
  </rcc>
  <rcc rId="946" sId="1" numFmtId="4">
    <oc r="G77">
      <v>180</v>
    </oc>
    <nc r="G77"/>
  </rcc>
  <rcc rId="947" sId="1" numFmtId="4">
    <oc r="H77">
      <v>180</v>
    </oc>
    <nc r="H77"/>
  </rcc>
  <rcc rId="948" sId="1" numFmtId="4">
    <oc r="G81">
      <v>200</v>
    </oc>
    <nc r="G81"/>
  </rcc>
  <rcc rId="949" sId="1" numFmtId="4">
    <oc r="H81">
      <v>200</v>
    </oc>
    <nc r="H81"/>
  </rcc>
  <rcc rId="950" sId="1" numFmtId="4">
    <oc r="G84">
      <v>403</v>
    </oc>
    <nc r="G84"/>
  </rcc>
  <rcc rId="951" sId="1" numFmtId="4">
    <oc r="H84">
      <v>403</v>
    </oc>
    <nc r="H84"/>
  </rcc>
  <rcc rId="952" sId="1" numFmtId="4">
    <oc r="G85">
      <v>121.8</v>
    </oc>
    <nc r="G85"/>
  </rcc>
  <rcc rId="953" sId="1" numFmtId="4">
    <oc r="H85">
      <v>121.8</v>
    </oc>
    <nc r="H85"/>
  </rcc>
  <rcc rId="954" sId="1" numFmtId="4">
    <oc r="G86">
      <v>45.5</v>
    </oc>
    <nc r="G86"/>
  </rcc>
  <rcc rId="955" sId="1" numFmtId="4">
    <oc r="H86">
      <v>45.5</v>
    </oc>
    <nc r="H86"/>
  </rcc>
  <rcc rId="956" sId="1" numFmtId="4">
    <oc r="G87">
      <v>65.7</v>
    </oc>
    <nc r="G87"/>
  </rcc>
  <rcc rId="957" sId="1" numFmtId="4">
    <oc r="H87">
      <v>65.7</v>
    </oc>
    <nc r="H87"/>
  </rcc>
  <rcc rId="958" sId="1" numFmtId="4">
    <oc r="G89">
      <v>527.79999999999995</v>
    </oc>
    <nc r="G89"/>
  </rcc>
  <rcc rId="959" sId="1" numFmtId="4">
    <oc r="H89">
      <v>527.79999999999995</v>
    </oc>
    <nc r="H89"/>
  </rcc>
  <rcc rId="960" sId="1" numFmtId="4">
    <oc r="G90">
      <v>159.44</v>
    </oc>
    <nc r="G90"/>
  </rcc>
  <rcc rId="961" sId="1" numFmtId="4">
    <oc r="H90">
      <v>159.44</v>
    </oc>
    <nc r="H90"/>
  </rcc>
  <rcc rId="962" sId="1" numFmtId="4">
    <oc r="G91">
      <v>29</v>
    </oc>
    <nc r="G91"/>
  </rcc>
  <rcc rId="963" sId="1" numFmtId="4">
    <oc r="H91">
      <v>29</v>
    </oc>
    <nc r="H91"/>
  </rcc>
  <rcc rId="964" sId="1" numFmtId="4">
    <oc r="G92">
      <v>47.36</v>
    </oc>
    <nc r="G92"/>
  </rcc>
  <rcc rId="965" sId="1" numFmtId="4">
    <oc r="H92">
      <v>47.36</v>
    </oc>
    <nc r="H92"/>
  </rcc>
  <rcc rId="966" sId="1" numFmtId="4">
    <oc r="G94">
      <v>345.69</v>
    </oc>
    <nc r="G94"/>
  </rcc>
  <rcc rId="967" sId="1" numFmtId="4">
    <oc r="H94">
      <v>345.69</v>
    </oc>
    <nc r="H94"/>
  </rcc>
  <rcc rId="968" sId="1" numFmtId="4">
    <oc r="G95">
      <v>104.4</v>
    </oc>
    <nc r="G95"/>
  </rcc>
  <rcc rId="969" sId="1" numFmtId="4">
    <oc r="H95">
      <v>104.4</v>
    </oc>
    <nc r="H95"/>
  </rcc>
  <rcc rId="970" sId="1" numFmtId="4">
    <oc r="G96">
      <v>22</v>
    </oc>
    <nc r="G96"/>
  </rcc>
  <rcc rId="971" sId="1" numFmtId="4">
    <oc r="H96">
      <v>22</v>
    </oc>
    <nc r="H96"/>
  </rcc>
  <rcc rId="972" sId="1" numFmtId="4">
    <oc r="G97">
      <v>24.21</v>
    </oc>
    <nc r="G97"/>
  </rcc>
  <rcc rId="973" sId="1" numFmtId="4">
    <oc r="H97">
      <v>24.21</v>
    </oc>
    <nc r="H97"/>
  </rcc>
  <rcc rId="974" sId="1" numFmtId="4">
    <oc r="G99">
      <v>3166.5</v>
    </oc>
    <nc r="G99"/>
  </rcc>
  <rcc rId="975" sId="1" numFmtId="4">
    <oc r="H99">
      <v>3166.5</v>
    </oc>
    <nc r="H99"/>
  </rcc>
  <rcc rId="976" sId="1" numFmtId="4">
    <oc r="G102">
      <v>16207.8</v>
    </oc>
    <nc r="G102"/>
  </rcc>
  <rcc rId="977" sId="1">
    <oc r="H102">
      <f>16207.8-5060.5</f>
    </oc>
    <nc r="H102"/>
  </rcc>
  <rcc rId="978" sId="1" numFmtId="4">
    <oc r="G103">
      <v>4894.8</v>
    </oc>
    <nc r="G103"/>
  </rcc>
  <rcc rId="979" sId="1" numFmtId="4">
    <oc r="H103">
      <v>4894.8</v>
    </oc>
    <nc r="H103"/>
  </rcc>
  <rcc rId="980" sId="1" numFmtId="4">
    <oc r="G104">
      <v>250.03637000000001</v>
    </oc>
    <nc r="G104"/>
  </rcc>
  <rcc rId="981" sId="1" numFmtId="4">
    <oc r="H104">
      <v>250</v>
    </oc>
    <nc r="H104"/>
  </rcc>
  <rcc rId="982" sId="1" numFmtId="4">
    <oc r="G105">
      <v>2030</v>
    </oc>
    <nc r="G105"/>
  </rcc>
  <rcc rId="983" sId="1" numFmtId="4">
    <oc r="H105">
      <v>2030</v>
    </oc>
    <nc r="H105"/>
  </rcc>
  <rcc rId="984" sId="1" numFmtId="4">
    <oc r="G106">
      <v>20</v>
    </oc>
    <nc r="G106"/>
  </rcc>
  <rcc rId="985" sId="1" numFmtId="4">
    <oc r="H106">
      <v>20.029299999999999</v>
    </oc>
    <nc r="H106"/>
  </rcc>
  <rcc rId="986" sId="1" numFmtId="4">
    <oc r="G107">
      <v>50</v>
    </oc>
    <nc r="G107"/>
  </rcc>
  <rcc rId="987" sId="1" numFmtId="4">
    <oc r="H107">
      <v>50</v>
    </oc>
    <nc r="H107"/>
  </rcc>
  <rcc rId="988" sId="1" numFmtId="4">
    <oc r="G113">
      <v>1500</v>
    </oc>
    <nc r="G113"/>
  </rcc>
  <rcc rId="989" sId="1" numFmtId="4">
    <oc r="H113">
      <v>1500</v>
    </oc>
    <nc r="H113"/>
  </rcc>
  <rcc rId="990" sId="1" numFmtId="4">
    <oc r="G118">
      <v>22.6</v>
    </oc>
    <nc r="G118"/>
  </rcc>
  <rcc rId="991" sId="1" numFmtId="4">
    <oc r="H118">
      <v>22.6</v>
    </oc>
    <nc r="H118"/>
  </rcc>
  <rcc rId="992" sId="1" numFmtId="4">
    <oc r="G119">
      <v>6.8</v>
    </oc>
    <nc r="G119"/>
  </rcc>
  <rcc rId="993" sId="1" numFmtId="4">
    <oc r="H119">
      <v>6.8</v>
    </oc>
    <nc r="H119"/>
  </rcc>
  <rcc rId="994" sId="1" numFmtId="4">
    <oc r="G121">
      <v>1960.6</v>
    </oc>
    <nc r="G121"/>
  </rcc>
  <rcc rId="995" sId="1" numFmtId="4">
    <oc r="H121">
      <v>1960.6</v>
    </oc>
    <nc r="H121"/>
  </rcc>
  <rcc rId="996" sId="1" numFmtId="4">
    <oc r="G126">
      <v>82141.8</v>
    </oc>
    <nc r="G126"/>
  </rcc>
  <rcc rId="997" sId="1" numFmtId="4">
    <oc r="H126">
      <v>130713.9</v>
    </oc>
    <nc r="H126"/>
  </rcc>
  <rcc rId="998" sId="1" numFmtId="4">
    <oc r="G128">
      <v>374.3</v>
    </oc>
    <nc r="G128"/>
  </rcc>
  <rcc rId="999" sId="1" numFmtId="4">
    <oc r="H128">
      <v>0</v>
    </oc>
    <nc r="H128"/>
  </rcc>
  <rcc rId="1000" sId="1" numFmtId="4">
    <oc r="G130">
      <v>16803.13</v>
    </oc>
    <nc r="G130"/>
  </rcc>
  <rcc rId="1001" sId="1" numFmtId="4">
    <oc r="H130">
      <v>16803.13</v>
    </oc>
    <nc r="H130"/>
  </rcc>
  <rcc rId="1002" sId="1" numFmtId="4">
    <oc r="G132">
      <v>0</v>
    </oc>
    <nc r="G132"/>
  </rcc>
  <rcc rId="1003" sId="1" numFmtId="4">
    <oc r="H132">
      <v>0</v>
    </oc>
    <nc r="H132"/>
  </rcc>
  <rcc rId="1004" sId="1" numFmtId="4">
    <oc r="G138">
      <v>30</v>
    </oc>
    <nc r="G138"/>
  </rcc>
  <rcc rId="1005" sId="1" numFmtId="4">
    <oc r="H138">
      <v>30</v>
    </oc>
    <nc r="H138"/>
  </rcc>
  <rcc rId="1006" sId="1" numFmtId="4">
    <oc r="G142">
      <v>430</v>
    </oc>
    <nc r="G142"/>
  </rcc>
  <rcc rId="1007" sId="1" numFmtId="4">
    <oc r="H142">
      <v>430</v>
    </oc>
    <nc r="H142"/>
  </rcc>
  <rcc rId="1008" sId="1">
    <oc r="G146">
      <f>181</f>
    </oc>
    <nc r="G146"/>
  </rcc>
  <rcc rId="1009" sId="1">
    <oc r="H146">
      <f>181</f>
    </oc>
    <nc r="H146"/>
  </rcc>
  <rcc rId="1010" sId="1" numFmtId="4">
    <oc r="H149">
      <v>3.2</v>
    </oc>
    <nc r="H149"/>
  </rcc>
  <rcc rId="1011" sId="1" numFmtId="4">
    <oc r="G149">
      <v>3.2</v>
    </oc>
    <nc r="G149"/>
  </rcc>
  <rcc rId="1012" sId="1" numFmtId="4">
    <oc r="G154">
      <v>13510.0304</v>
    </oc>
    <nc r="G154"/>
  </rcc>
  <rcc rId="1013" sId="1" numFmtId="4">
    <oc r="H154">
      <v>0</v>
    </oc>
    <nc r="H154"/>
  </rcc>
  <rcc rId="1014" sId="1" numFmtId="4">
    <oc r="G156">
      <v>150</v>
    </oc>
    <nc r="G156"/>
  </rcc>
  <rcc rId="1015" sId="1" numFmtId="4">
    <oc r="H156">
      <v>150</v>
    </oc>
    <nc r="H156"/>
  </rcc>
  <rcc rId="1016" sId="1" numFmtId="4">
    <oc r="G158">
      <v>14006.39</v>
    </oc>
    <nc r="G158"/>
  </rcc>
  <rcc rId="1017" sId="1" numFmtId="4">
    <oc r="H158">
      <v>0</v>
    </oc>
    <nc r="H158"/>
  </rcc>
  <rcc rId="1018" sId="1" numFmtId="4">
    <oc r="G163">
      <v>14478.09729</v>
    </oc>
    <nc r="G163"/>
  </rcc>
  <rcc rId="1019" sId="1" numFmtId="4">
    <oc r="H163">
      <v>16086.76713</v>
    </oc>
    <nc r="H163"/>
  </rcc>
  <rcc rId="1020" sId="1">
    <oc r="G167">
      <f>149279.8+3046.5-25080.96</f>
    </oc>
    <nc r="G167"/>
  </rcc>
  <rcc rId="1021" sId="1" numFmtId="4">
    <oc r="H167">
      <v>0</v>
    </oc>
    <nc r="H167"/>
  </rcc>
  <rcc rId="1022" sId="1" numFmtId="4">
    <oc r="G173">
      <v>4525.3999999999996</v>
    </oc>
    <nc r="G173"/>
  </rcc>
  <rcc rId="1023" sId="1" numFmtId="4">
    <oc r="H173">
      <v>4525.3999999999996</v>
    </oc>
    <nc r="H173"/>
  </rcc>
  <rcc rId="1024" sId="1" numFmtId="4">
    <oc r="G177">
      <v>1083.47</v>
    </oc>
    <nc r="G177"/>
  </rcc>
  <rcc rId="1025" sId="1" numFmtId="4">
    <oc r="H177">
      <v>1083.47</v>
    </oc>
    <nc r="H177"/>
  </rcc>
  <rcc rId="1026" sId="1" numFmtId="4">
    <oc r="G178">
      <v>346.71</v>
    </oc>
    <nc r="G178"/>
  </rcc>
  <rcc rId="1027" sId="1" numFmtId="4">
    <oc r="H178">
      <v>346.71</v>
    </oc>
    <nc r="H178"/>
  </rcc>
  <rcc rId="1028" sId="1" numFmtId="4">
    <oc r="G179">
      <v>35.82</v>
    </oc>
    <nc r="G179"/>
  </rcc>
  <rcc rId="1029" sId="1" numFmtId="4">
    <oc r="H179">
      <v>35.82</v>
    </oc>
    <nc r="H179"/>
  </rcc>
  <rcc rId="1030" sId="1" numFmtId="4">
    <oc r="G180">
      <v>33</v>
    </oc>
    <nc r="G180"/>
  </rcc>
  <rcc rId="1031" sId="1" numFmtId="4">
    <oc r="H180">
      <v>33</v>
    </oc>
    <nc r="H180"/>
  </rcc>
  <rcc rId="1032" sId="1" numFmtId="4">
    <oc r="G182">
      <v>1422.1</v>
    </oc>
    <nc r="G182"/>
  </rcc>
  <rcc rId="1033" sId="1" numFmtId="4">
    <oc r="H182">
      <v>1422.1</v>
    </oc>
    <nc r="H182"/>
  </rcc>
  <rcc rId="1034" sId="1" numFmtId="4">
    <oc r="G183">
      <v>429.5</v>
    </oc>
    <nc r="G183"/>
  </rcc>
  <rcc rId="1035" sId="1" numFmtId="4">
    <oc r="H183">
      <v>429.5</v>
    </oc>
    <nc r="H183"/>
  </rcc>
  <rcc rId="1036" sId="1" numFmtId="4">
    <oc r="G184">
      <v>135</v>
    </oc>
    <nc r="G184"/>
  </rcc>
  <rcc rId="1037" sId="1" numFmtId="4">
    <oc r="H184">
      <v>135</v>
    </oc>
    <nc r="H184"/>
  </rcc>
  <rcc rId="1038" sId="1" numFmtId="4">
    <oc r="G185">
      <v>100.2</v>
    </oc>
    <nc r="G185"/>
  </rcc>
  <rcc rId="1039" sId="1" numFmtId="4">
    <oc r="H185">
      <v>100.2</v>
    </oc>
    <nc r="H185"/>
  </rcc>
  <rcc rId="1040" sId="1" numFmtId="4">
    <oc r="G187">
      <v>110.4</v>
    </oc>
    <nc r="G187"/>
  </rcc>
  <rcc rId="1041" sId="1" numFmtId="4">
    <oc r="H187">
      <v>110.4</v>
    </oc>
    <nc r="H187"/>
  </rcc>
  <rcc rId="1042" sId="1" numFmtId="4">
    <oc r="G188">
      <v>33.299999999999997</v>
    </oc>
    <nc r="G188"/>
  </rcc>
  <rcc rId="1043" sId="1" numFmtId="4">
    <oc r="H188">
      <v>33.299999999999997</v>
    </oc>
    <nc r="H188"/>
  </rcc>
  <rcc rId="1044" sId="1" numFmtId="4">
    <oc r="G196">
      <v>125717.6</v>
    </oc>
    <nc r="G196"/>
  </rcc>
  <rcc rId="1045" sId="1" numFmtId="4">
    <oc r="H196">
      <v>125717.6</v>
    </oc>
    <nc r="H196"/>
  </rcc>
  <rcc rId="1046" sId="1">
    <oc r="G198">
      <f>27305.97-117.3</f>
    </oc>
    <nc r="G198"/>
  </rcc>
  <rcc rId="1047" sId="1">
    <oc r="H198">
      <f>G198+117.3</f>
    </oc>
    <nc r="H198"/>
  </rcc>
  <rcc rId="1048" sId="1" numFmtId="4">
    <oc r="G201">
      <v>87219.199999999997</v>
    </oc>
    <nc r="G201"/>
  </rcc>
  <rcc rId="1049" sId="1" numFmtId="4">
    <oc r="H201">
      <v>87219.199999999997</v>
    </oc>
    <nc r="H201"/>
  </rcc>
  <rcc rId="1050" sId="1" numFmtId="4">
    <oc r="G207">
      <v>30491.200000000001</v>
    </oc>
    <nc r="G207"/>
  </rcc>
  <rcc rId="1051" sId="1" numFmtId="4">
    <oc r="H207">
      <v>35783.1</v>
    </oc>
    <nc r="H207"/>
  </rcc>
  <rcc rId="1052" sId="1" numFmtId="4">
    <oc r="G209">
      <v>244059.9</v>
    </oc>
    <nc r="G209"/>
  </rcc>
  <rcc rId="1053" sId="1">
    <oc r="H209">
      <f>G209</f>
    </oc>
    <nc r="H209"/>
  </rcc>
  <rcc rId="1054" sId="1" numFmtId="4">
    <oc r="G211">
      <v>5922.8</v>
    </oc>
    <nc r="G211"/>
  </rcc>
  <rcc rId="1055" sId="1" numFmtId="4">
    <oc r="H211">
      <v>5935.3</v>
    </oc>
    <nc r="H211"/>
  </rcc>
  <rcc rId="1056" sId="1">
    <oc r="G213">
      <f>43055.38+4690.6-2842-680-2438.8-700.32</f>
    </oc>
    <nc r="G213"/>
  </rcc>
  <rcc rId="1057" sId="1">
    <oc r="H213">
      <f>43055.38+8223</f>
    </oc>
    <nc r="H213"/>
  </rcc>
  <rcc rId="1058" sId="1" numFmtId="4">
    <oc r="G216">
      <v>29166.7</v>
    </oc>
    <nc r="G216"/>
  </rcc>
  <rcc rId="1059" sId="1" numFmtId="4">
    <oc r="H216">
      <v>29985</v>
    </oc>
    <nc r="H216"/>
  </rcc>
  <rcc rId="1060" sId="1" numFmtId="4">
    <oc r="G218">
      <v>576.6</v>
    </oc>
    <nc r="G218"/>
  </rcc>
  <rcc rId="1061" sId="1" numFmtId="4">
    <oc r="H218">
      <v>576.6</v>
    </oc>
    <nc r="H218"/>
  </rcc>
  <rcc rId="1062" sId="1">
    <oc r="G220">
      <f>8922.5</f>
    </oc>
    <nc r="G220"/>
  </rcc>
  <rcc rId="1063" sId="1">
    <oc r="H220">
      <f>G220</f>
    </oc>
    <nc r="H220"/>
  </rcc>
  <rcc rId="1064" sId="1" numFmtId="4">
    <oc r="G222">
      <v>98810</v>
    </oc>
    <nc r="G222"/>
  </rcc>
  <rcc rId="1065" sId="1">
    <oc r="H222">
      <f>G222</f>
    </oc>
    <nc r="H222"/>
  </rcc>
  <rcc rId="1066" sId="1" numFmtId="4">
    <oc r="G228">
      <v>203.2</v>
    </oc>
    <nc r="G228"/>
  </rcc>
  <rcc rId="1067" sId="1" numFmtId="4">
    <oc r="H228">
      <v>203.2</v>
    </oc>
    <nc r="H228"/>
  </rcc>
  <rcc rId="1068" sId="1" numFmtId="4">
    <oc r="G236">
      <v>9373.7900000000009</v>
    </oc>
    <nc r="G236"/>
  </rcc>
  <rcc rId="1069" sId="1" numFmtId="4">
    <oc r="H236">
      <v>9373.7900000000009</v>
    </oc>
    <nc r="H236"/>
  </rcc>
  <rcc rId="1070" sId="1" numFmtId="4">
    <oc r="G246">
      <v>8634.52</v>
    </oc>
    <nc r="G246"/>
  </rcc>
  <rcc rId="1071" sId="1">
    <oc r="H246">
      <f>G246</f>
    </oc>
    <nc r="H246"/>
  </rcc>
  <rcc rId="1072" sId="1" numFmtId="4">
    <oc r="G247">
      <v>24116</v>
    </oc>
    <nc r="G247"/>
  </rcc>
  <rcc rId="1073" sId="1">
    <oc r="H247">
      <f>G247</f>
    </oc>
    <nc r="H247"/>
  </rcc>
  <rcc rId="1074" sId="1" numFmtId="4">
    <oc r="G249">
      <v>9312.7999999999993</v>
    </oc>
    <nc r="G249"/>
  </rcc>
  <rcc rId="1075" sId="1" numFmtId="4">
    <oc r="H249">
      <v>9312.7999999999993</v>
    </oc>
    <nc r="H249"/>
  </rcc>
  <rcc rId="1076" sId="1" numFmtId="4">
    <oc r="G250">
      <v>33017</v>
    </oc>
    <nc r="G250"/>
  </rcc>
  <rcc rId="1077" sId="1" numFmtId="4">
    <oc r="H250">
      <v>33017</v>
    </oc>
    <nc r="H250"/>
  </rcc>
  <rcc rId="1078" sId="1" numFmtId="4">
    <oc r="G259">
      <v>386</v>
    </oc>
    <nc r="G259"/>
  </rcc>
  <rcc rId="1079" sId="1" numFmtId="4">
    <oc r="H259">
      <v>386</v>
    </oc>
    <nc r="H259"/>
  </rcc>
  <rcc rId="1080" sId="1" numFmtId="4">
    <oc r="G265">
      <v>5153.3</v>
    </oc>
    <nc r="G265"/>
  </rcc>
  <rcc rId="1081" sId="1" numFmtId="4">
    <oc r="H265">
      <v>5153.3</v>
    </oc>
    <nc r="H265"/>
  </rcc>
  <rcc rId="1082" sId="1" numFmtId="4">
    <oc r="G268">
      <v>4805.2380000000003</v>
    </oc>
    <nc r="G268"/>
  </rcc>
  <rcc rId="1083" sId="1">
    <oc r="H268">
      <f>G268</f>
    </oc>
    <nc r="H268"/>
  </rcc>
  <rcc rId="1084" sId="1" numFmtId="4">
    <oc r="G269">
      <v>0</v>
    </oc>
    <nc r="G269"/>
  </rcc>
  <rcc rId="1085" sId="1" numFmtId="4">
    <oc r="H269">
      <v>0</v>
    </oc>
    <nc r="H269"/>
  </rcc>
  <rcc rId="1086" sId="1" numFmtId="4">
    <oc r="G271">
      <v>59.37</v>
    </oc>
    <nc r="G271"/>
  </rcc>
  <rcc rId="1087" sId="1">
    <oc r="H271">
      <f>G271</f>
    </oc>
    <nc r="H271"/>
  </rcc>
  <rcc rId="1088" sId="1" numFmtId="4">
    <oc r="G272">
      <v>17.93</v>
    </oc>
    <nc r="G272"/>
  </rcc>
  <rcc rId="1089" sId="1">
    <oc r="H272">
      <f>G272</f>
    </oc>
    <nc r="H272"/>
  </rcc>
  <rcc rId="1090" sId="1" numFmtId="4">
    <oc r="G278">
      <v>55.353999999999999</v>
    </oc>
    <nc r="G278"/>
  </rcc>
  <rcc rId="1091" sId="1">
    <oc r="H278">
      <f>G278</f>
    </oc>
    <nc r="H278"/>
  </rcc>
  <rcc rId="1092" sId="1" numFmtId="4">
    <oc r="G279">
      <v>16.725000000000001</v>
    </oc>
    <nc r="G279"/>
  </rcc>
  <rcc rId="1093" sId="1">
    <oc r="H279">
      <f>G279</f>
    </oc>
    <nc r="H279"/>
  </rcc>
  <rcc rId="1094" sId="1" numFmtId="4">
    <oc r="G283">
      <v>88.8</v>
    </oc>
    <nc r="G283"/>
  </rcc>
  <rcc rId="1095" sId="1" numFmtId="4">
    <oc r="H283">
      <v>89</v>
    </oc>
    <nc r="H283"/>
  </rcc>
  <rcc rId="1096" sId="1" numFmtId="4">
    <oc r="G285">
      <v>736.8</v>
    </oc>
    <nc r="G285"/>
  </rcc>
  <rcc rId="1097" sId="1">
    <oc r="H285">
      <f>G285</f>
    </oc>
    <nc r="H285"/>
  </rcc>
  <rcc rId="1098" sId="1" numFmtId="4">
    <oc r="G286">
      <v>222.51</v>
    </oc>
    <nc r="G286"/>
  </rcc>
  <rcc rId="1099" sId="1">
    <oc r="H286">
      <f>G286</f>
    </oc>
    <nc r="H286"/>
  </rcc>
  <rcc rId="1100" sId="1" numFmtId="4">
    <oc r="G288">
      <v>26863.200000000001</v>
    </oc>
    <nc r="G288"/>
  </rcc>
  <rcc rId="1101" sId="1">
    <oc r="H288">
      <f>G288</f>
    </oc>
    <nc r="H288"/>
  </rcc>
  <rcc rId="1102" sId="1" numFmtId="4">
    <oc r="G289">
      <v>8112.69</v>
    </oc>
    <nc r="G289"/>
  </rcc>
  <rcc rId="1103" sId="1">
    <oc r="H289">
      <f>G289</f>
    </oc>
    <nc r="H289"/>
  </rcc>
  <rcc rId="1104" sId="1" numFmtId="4">
    <oc r="G291">
      <v>1444.92</v>
    </oc>
    <nc r="G291"/>
  </rcc>
  <rcc rId="1105" sId="1">
    <oc r="H291">
      <f>G291</f>
    </oc>
    <nc r="H291"/>
  </rcc>
  <rcc rId="1106" sId="1" numFmtId="4">
    <oc r="G300">
      <v>200</v>
    </oc>
    <nc r="G300"/>
  </rcc>
  <rcc rId="1107" sId="1">
    <oc r="H300">
      <f>G300</f>
    </oc>
    <nc r="H300"/>
  </rcc>
  <rcc rId="1108" sId="1" numFmtId="4">
    <oc r="G303">
      <v>98</v>
    </oc>
    <nc r="G303"/>
  </rcc>
  <rcc rId="1109" sId="1">
    <oc r="H303">
      <f>G303</f>
    </oc>
    <nc r="H303"/>
  </rcc>
  <rcc rId="1110" sId="1" numFmtId="4">
    <oc r="G308">
      <v>1800</v>
    </oc>
    <nc r="G308"/>
  </rcc>
  <rcc rId="1111" sId="1" numFmtId="4">
    <oc r="H308">
      <v>1800</v>
    </oc>
    <nc r="H308"/>
  </rcc>
  <rcc rId="1112" sId="1" numFmtId="4">
    <oc r="G316">
      <v>5632.2</v>
    </oc>
    <nc r="G316"/>
  </rcc>
  <rcc rId="1113" sId="1" numFmtId="4">
    <oc r="H316">
      <v>5632.2</v>
    </oc>
    <nc r="H316"/>
  </rcc>
  <rcc rId="1114" sId="1" numFmtId="4">
    <oc r="G317">
      <v>1700.9</v>
    </oc>
    <nc r="G317"/>
  </rcc>
  <rcc rId="1115" sId="1" numFmtId="4">
    <oc r="H317">
      <v>1700.9</v>
    </oc>
    <nc r="H317"/>
  </rcc>
  <rcc rId="1116" sId="1" numFmtId="4">
    <oc r="G324">
      <v>18167.5</v>
    </oc>
    <nc r="G324"/>
  </rcc>
  <rcc rId="1117" sId="1" numFmtId="4">
    <oc r="H324">
      <v>18335.099999999999</v>
    </oc>
    <nc r="H324"/>
  </rcc>
  <rcc rId="1118" sId="1" numFmtId="4">
    <oc r="G326">
      <v>108.60599000000001</v>
    </oc>
    <nc r="G326"/>
  </rcc>
  <rcc rId="1119" sId="1" numFmtId="4">
    <oc r="H326">
      <v>112.9457</v>
    </oc>
    <nc r="H326"/>
  </rcc>
  <rcc rId="1120" sId="1" numFmtId="4">
    <oc r="G334">
      <v>5008.6000000000004</v>
    </oc>
    <nc r="G334"/>
  </rcc>
  <rcc rId="1121" sId="1" numFmtId="4">
    <oc r="H334">
      <v>5008.6000000000004</v>
    </oc>
    <nc r="H334"/>
  </rcc>
  <rcc rId="1122" sId="1" numFmtId="4">
    <oc r="G335">
      <v>1512.6</v>
    </oc>
    <nc r="G335"/>
  </rcc>
  <rcc rId="1123" sId="1" numFmtId="4">
    <oc r="H335">
      <v>1512.6</v>
    </oc>
    <nc r="H335"/>
  </rcc>
  <rcc rId="1124" sId="1">
    <oc r="G338">
      <f>125+20+15+350</f>
    </oc>
    <nc r="G338"/>
  </rcc>
  <rcc rId="1125" sId="1">
    <oc r="H338">
      <f>125+20+15+350</f>
    </oc>
    <nc r="H338"/>
  </rcc>
  <rcc rId="1126" sId="1" numFmtId="4">
    <oc r="G341">
      <v>172.8</v>
    </oc>
    <nc r="G341"/>
  </rcc>
  <rcc rId="1127" sId="1" numFmtId="4">
    <oc r="H341">
      <v>172.8</v>
    </oc>
    <nc r="H341"/>
  </rcc>
  <rcc rId="1128" sId="1">
    <oc r="G348">
      <f>200+50</f>
    </oc>
    <nc r="G348"/>
  </rcc>
  <rcc rId="1129" sId="1">
    <oc r="H348">
      <f>300+75</f>
    </oc>
    <nc r="H348"/>
  </rcc>
  <rcc rId="1130" sId="1" numFmtId="4">
    <oc r="G356">
      <v>13857.7</v>
    </oc>
    <nc r="G356"/>
  </rcc>
  <rcc rId="1131" sId="1" numFmtId="4">
    <oc r="H356">
      <v>13857.7</v>
    </oc>
    <nc r="H356"/>
  </rcc>
  <rcc rId="1132" sId="1">
    <oc r="G358">
      <f>13410.9-974.59-2000</f>
    </oc>
    <nc r="G358"/>
  </rcc>
  <rcc rId="1133" sId="1">
    <oc r="H358">
      <f>13410.9-2485.09-3000</f>
    </oc>
    <nc r="H358"/>
  </rcc>
  <rcc rId="1134" sId="1" numFmtId="4">
    <oc r="G363">
      <v>105.6</v>
    </oc>
    <nc r="G363"/>
  </rcc>
  <rcc rId="1135" sId="1" numFmtId="4">
    <oc r="H363">
      <v>105.6</v>
    </oc>
    <nc r="H363"/>
  </rcc>
  <rcc rId="1136" sId="1" numFmtId="4">
    <oc r="G370">
      <v>5973.51</v>
    </oc>
    <nc r="G370"/>
  </rcc>
  <rcc rId="1137" sId="1" numFmtId="4">
    <oc r="H370">
      <v>5973.51</v>
    </oc>
    <nc r="H370"/>
  </rcc>
  <rcc rId="1138" sId="1" numFmtId="4">
    <oc r="G372">
      <v>5285.6</v>
    </oc>
    <nc r="G372"/>
  </rcc>
  <rcc rId="1139" sId="1" numFmtId="4">
    <oc r="H372">
      <v>4285.6000000000004</v>
    </oc>
    <nc r="H372"/>
  </rcc>
  <rcc rId="1140" sId="1" numFmtId="4">
    <oc r="G380">
      <v>8921.49</v>
    </oc>
    <nc r="G380"/>
  </rcc>
  <rcc rId="1141" sId="1" numFmtId="4">
    <oc r="H380">
      <v>8921.49</v>
    </oc>
    <nc r="H380"/>
  </rcc>
  <rcc rId="1142" sId="1">
    <oc r="G382">
      <f>16704.4-9000+107.9</f>
    </oc>
    <nc r="G382"/>
  </rcc>
  <rcc rId="1143" sId="1">
    <oc r="H382">
      <f>16704.4-10000</f>
    </oc>
    <nc r="H382"/>
  </rcc>
  <rcc rId="1144" sId="1" numFmtId="4">
    <oc r="G393">
      <v>5356</v>
    </oc>
    <nc r="G393"/>
  </rcc>
  <rcc rId="1145" sId="1" numFmtId="4">
    <oc r="H393">
      <v>5356</v>
    </oc>
    <nc r="H393"/>
  </rcc>
  <rcc rId="1146" sId="1" numFmtId="4">
    <oc r="G402">
      <v>773.4</v>
    </oc>
    <nc r="G402"/>
  </rcc>
  <rcc rId="1147" sId="1" numFmtId="4">
    <oc r="H402">
      <v>773.4</v>
    </oc>
    <nc r="H402"/>
  </rcc>
  <rcc rId="1148" sId="1" numFmtId="4">
    <oc r="G403">
      <v>233.5</v>
    </oc>
    <nc r="G403"/>
  </rcc>
  <rcc rId="1149" sId="1" numFmtId="4">
    <oc r="H403">
      <v>233.5</v>
    </oc>
    <nc r="H403"/>
  </rcc>
  <rcc rId="1150" sId="1" numFmtId="4">
    <oc r="G405">
      <v>8228.2999999999993</v>
    </oc>
    <nc r="G405"/>
  </rcc>
  <rcc rId="1151" sId="1" numFmtId="4">
    <oc r="H405">
      <v>8228.2999999999993</v>
    </oc>
    <nc r="H405"/>
  </rcc>
  <rcc rId="1152" sId="1" numFmtId="4">
    <oc r="G407">
      <v>2485</v>
    </oc>
    <nc r="G407"/>
  </rcc>
  <rcc rId="1153" sId="1" numFmtId="4">
    <oc r="H407">
      <v>2485</v>
    </oc>
    <nc r="H407"/>
  </rcc>
  <rcc rId="1154" sId="1" numFmtId="4">
    <oc r="G408">
      <v>0</v>
    </oc>
    <nc r="G408"/>
  </rcc>
  <rcc rId="1155" sId="1" numFmtId="4">
    <oc r="H408">
      <v>0</v>
    </oc>
    <nc r="H408"/>
  </rcc>
  <rcc rId="1156" sId="1" numFmtId="4">
    <oc r="G409">
      <v>0</v>
    </oc>
    <nc r="G409"/>
  </rcc>
  <rcc rId="1157" sId="1" numFmtId="4">
    <oc r="H409">
      <v>0</v>
    </oc>
    <nc r="H409"/>
  </rcc>
  <rcc rId="1158" sId="1" numFmtId="4">
    <oc r="G418">
      <v>190.2</v>
    </oc>
    <nc r="G418"/>
  </rcc>
  <rcc rId="1159" sId="1" numFmtId="4">
    <oc r="H418">
      <v>190.2</v>
    </oc>
    <nc r="H418"/>
  </rcc>
  <rcc rId="1160" sId="1" numFmtId="4">
    <oc r="G429">
      <v>369.1</v>
    </oc>
    <nc r="G429"/>
  </rcc>
  <rcc rId="1161" sId="1" numFmtId="4">
    <oc r="H429">
      <v>369.1</v>
    </oc>
    <nc r="H429"/>
  </rcc>
  <rcc rId="1162" sId="1">
    <oc r="G437">
      <f>1406.3-400</f>
    </oc>
    <nc r="G437"/>
  </rcc>
  <rcc rId="1163" sId="1">
    <oc r="H437">
      <f>1406.3-400</f>
    </oc>
    <nc r="H437"/>
  </rcc>
  <rcc rId="1164" sId="1" numFmtId="4">
    <oc r="G444">
      <v>2185.4862400000002</v>
    </oc>
    <nc r="G444"/>
  </rcc>
  <rcc rId="1165" sId="1" numFmtId="4">
    <oc r="H444">
      <v>2199.25099</v>
    </oc>
    <nc r="H444"/>
  </rcc>
  <rcc rId="1166" sId="1" numFmtId="4">
    <oc r="G450">
      <v>233.13</v>
    </oc>
    <nc r="G450"/>
  </rcc>
  <rcc rId="1167" sId="1" numFmtId="4">
    <oc r="H450">
      <v>233.13</v>
    </oc>
    <nc r="H450"/>
  </rcc>
  <rcc rId="1168" sId="1" numFmtId="4">
    <oc r="G460">
      <v>3534.3589999999999</v>
    </oc>
    <nc r="G460"/>
  </rcc>
  <rcc rId="1169" sId="1">
    <oc r="H460">
      <f>G460</f>
    </oc>
    <nc r="H460"/>
  </rcc>
  <rcc rId="1170" sId="1" numFmtId="4">
    <oc r="G461">
      <v>1067.441</v>
    </oc>
    <nc r="G461"/>
  </rcc>
  <rcc rId="1171" sId="1">
    <oc r="H461">
      <f>G461</f>
    </oc>
    <nc r="H461"/>
  </rcc>
  <rcc rId="1172" sId="1">
    <oc r="G471">
      <f>27284.1-2000</f>
    </oc>
    <nc r="G471"/>
  </rcc>
  <rcc rId="1173" sId="1">
    <oc r="H471">
      <f>27284.1-2000</f>
    </oc>
    <nc r="H471"/>
  </rcc>
  <rcc rId="1174" sId="1" numFmtId="4">
    <oc r="G473">
      <v>7090.2</v>
    </oc>
    <nc r="G473"/>
  </rcc>
  <rcc rId="1175" sId="1" numFmtId="4">
    <oc r="H473">
      <v>7090.2</v>
    </oc>
    <nc r="H473"/>
  </rcc>
  <rcc rId="1176" sId="1" numFmtId="4">
    <oc r="G483">
      <v>753.9</v>
    </oc>
    <nc r="G483"/>
  </rcc>
  <rcc rId="1177" sId="1" numFmtId="4">
    <oc r="H483">
      <v>753.9</v>
    </oc>
    <nc r="H483"/>
  </rcc>
  <rcc rId="1178" sId="1" numFmtId="4">
    <oc r="G484">
      <v>227.7</v>
    </oc>
    <nc r="G484"/>
  </rcc>
  <rcc rId="1179" sId="1" numFmtId="4">
    <oc r="H484">
      <v>227.7</v>
    </oc>
    <nc r="H484"/>
  </rcc>
  <rcc rId="1180" sId="1" numFmtId="4">
    <oc r="G486">
      <v>2180.1</v>
    </oc>
    <nc r="G486"/>
  </rcc>
  <rcc rId="1181" sId="1" numFmtId="4">
    <oc r="H486">
      <v>2180.1</v>
    </oc>
    <nc r="H486"/>
  </rcc>
  <rcc rId="1182" sId="1" numFmtId="4">
    <oc r="G487">
      <v>0</v>
    </oc>
    <nc r="G487"/>
  </rcc>
  <rcc rId="1183" sId="1" numFmtId="4">
    <oc r="H487">
      <v>0</v>
    </oc>
    <nc r="H487"/>
  </rcc>
  <rcc rId="1184" sId="1" numFmtId="4">
    <oc r="G488">
      <v>658.4</v>
    </oc>
    <nc r="G488"/>
  </rcc>
  <rcc rId="1185" sId="1" numFmtId="4">
    <oc r="H488">
      <v>658.4</v>
    </oc>
    <nc r="H488"/>
  </rcc>
  <rcc rId="1186" sId="1" numFmtId="4">
    <oc r="G489">
      <v>0</v>
    </oc>
    <nc r="G489"/>
  </rcc>
  <rcc rId="1187" sId="1" numFmtId="4">
    <oc r="H489">
      <v>0</v>
    </oc>
    <nc r="H489"/>
  </rcc>
  <rcc rId="1188" sId="1" numFmtId="4">
    <oc r="G490">
      <v>0</v>
    </oc>
    <nc r="G490"/>
  </rcc>
  <rcc rId="1189" sId="1" numFmtId="4">
    <oc r="H490">
      <v>0</v>
    </oc>
    <nc r="H490"/>
  </rcc>
  <rcc rId="1190" sId="1" numFmtId="4">
    <oc r="G491">
      <v>0</v>
    </oc>
    <nc r="G491"/>
  </rcc>
  <rcc rId="1191" sId="1" numFmtId="4">
    <oc r="H491">
      <v>0</v>
    </oc>
    <nc r="H491"/>
  </rcc>
  <rcc rId="1192" sId="1" numFmtId="4">
    <oc r="G492">
      <v>0</v>
    </oc>
    <nc r="G492"/>
  </rcc>
  <rcc rId="1193" sId="1" numFmtId="4">
    <oc r="H492">
      <v>0</v>
    </oc>
    <nc r="H492"/>
  </rcc>
  <rcc rId="1194" sId="1" numFmtId="4">
    <oc r="G499">
      <v>50</v>
    </oc>
    <nc r="G499"/>
  </rcc>
  <rcc rId="1195" sId="1" numFmtId="4">
    <oc r="H499">
      <v>50</v>
    </oc>
    <nc r="H499"/>
  </rcc>
  <rcc rId="1196" sId="1" numFmtId="4">
    <oc r="G502">
      <v>311</v>
    </oc>
    <nc r="G502"/>
  </rcc>
  <rcc rId="1197" sId="1" numFmtId="4">
    <oc r="H502">
      <v>0</v>
    </oc>
    <nc r="H502"/>
  </rcc>
  <rcc rId="1198" sId="1" numFmtId="4">
    <oc r="G504">
      <v>1.3</v>
    </oc>
    <nc r="G504"/>
  </rcc>
  <rcc rId="1199" sId="1" numFmtId="4">
    <oc r="H504">
      <v>0</v>
    </oc>
    <nc r="H504"/>
  </rcc>
  <rcc rId="1200" sId="1" numFmtId="4">
    <oc r="G505">
      <v>0.4</v>
    </oc>
    <nc r="G505"/>
  </rcc>
  <rcc rId="1201" sId="1" numFmtId="4">
    <oc r="H505">
      <v>0</v>
    </oc>
    <nc r="H505"/>
  </rcc>
  <rcc rId="1202" sId="1" numFmtId="4">
    <oc r="G507">
      <v>146.73500000000001</v>
    </oc>
    <nc r="G507"/>
  </rcc>
  <rcc rId="1203" sId="1" numFmtId="4">
    <oc r="H507">
      <v>146.73500000000001</v>
    </oc>
    <nc r="H507"/>
  </rcc>
  <rcc rId="1204" sId="1" numFmtId="4">
    <oc r="G509">
      <v>16.905000000000001</v>
    </oc>
    <nc r="G509"/>
  </rcc>
  <rcc rId="1205" sId="1" numFmtId="4">
    <oc r="H509">
      <v>16.905000000000001</v>
    </oc>
    <nc r="H509"/>
  </rcc>
  <rcc rId="1206" sId="1" numFmtId="4">
    <oc r="G510">
      <v>5.1050000000000004</v>
    </oc>
    <nc r="G510"/>
  </rcc>
  <rcc rId="1207" sId="1" numFmtId="4">
    <oc r="H510">
      <v>5.1050000000000004</v>
    </oc>
    <nc r="H510"/>
  </rcc>
  <rcc rId="1208" sId="1" numFmtId="4">
    <oc r="G513">
      <v>1384.2</v>
    </oc>
    <nc r="G513"/>
  </rcc>
  <rcc rId="1209" sId="1" numFmtId="4">
    <oc r="H513">
      <v>1384.2</v>
    </oc>
    <nc r="H513"/>
  </rcc>
  <rcc rId="1210" sId="1" numFmtId="4">
    <oc r="G514">
      <v>418</v>
    </oc>
    <nc r="G514"/>
  </rcc>
  <rcc rId="1211" sId="1" numFmtId="4">
    <oc r="H514">
      <v>418</v>
    </oc>
    <nc r="H514"/>
  </rcc>
  <rcc rId="1212" sId="1">
    <oc r="G515">
      <f>8234.2+117.3</f>
    </oc>
    <nc r="G515"/>
  </rcc>
  <rcc rId="1213" sId="1" numFmtId="34">
    <oc r="H515">
      <v>16402.599999999999</v>
    </oc>
    <nc r="H515"/>
  </rcc>
  <rcc rId="1214" sId="1">
    <oc r="B448" t="inlineStr">
      <is>
        <t>973</t>
      </is>
    </oc>
    <nc r="B448" t="inlineStr">
      <is>
        <t>975</t>
      </is>
    </nc>
  </rcc>
  <rcc rId="1215" sId="1">
    <oc r="B447" t="inlineStr">
      <is>
        <t>973</t>
      </is>
    </oc>
    <nc r="B447" t="inlineStr">
      <is>
        <t>975</t>
      </is>
    </nc>
  </rcc>
</revisions>
</file>

<file path=xl/revisions/revisionLog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16" sId="1" numFmtId="4">
    <nc r="G356">
      <v>13716.3</v>
    </nc>
  </rcc>
  <rcc rId="1217" sId="1" numFmtId="4">
    <nc r="H356">
      <v>13716.3</v>
    </nc>
  </rcc>
  <rcc rId="1218" sId="1" numFmtId="4">
    <nc r="G370">
      <v>5621</v>
    </nc>
  </rcc>
  <rcc rId="1219" sId="1" numFmtId="4">
    <nc r="H370">
      <v>5621</v>
    </nc>
  </rcc>
  <rcc rId="1220" sId="1" numFmtId="4">
    <nc r="G380">
      <v>9391.7000000000007</v>
    </nc>
  </rcc>
  <rcc rId="1221" sId="1" numFmtId="4">
    <nc r="H380">
      <v>9391.7000000000007</v>
    </nc>
  </rcc>
  <rcc rId="1222" sId="1" numFmtId="4">
    <nc r="G393">
      <v>5031.7</v>
    </nc>
  </rcc>
  <rcc rId="1223" sId="1" numFmtId="4">
    <nc r="H393">
      <v>5031.7</v>
    </nc>
  </rcc>
  <rcc rId="1224" sId="1" numFmtId="4">
    <nc r="G461">
      <v>204.4</v>
    </nc>
  </rcc>
  <rcc rId="1225" sId="1" numFmtId="4">
    <nc r="H461">
      <v>204.4</v>
    </nc>
  </rcc>
  <rcc rId="1226" sId="1" numFmtId="4">
    <nc r="H460">
      <v>676.8</v>
    </nc>
  </rcc>
  <rcc rId="1227" sId="1" numFmtId="4">
    <nc r="G460">
      <v>676.8</v>
    </nc>
  </rcc>
  <rcc rId="1228" sId="1" numFmtId="4">
    <nc r="G444">
      <v>1746.2</v>
    </nc>
  </rcc>
  <rcc rId="1229" sId="1" numFmtId="4">
    <nc r="H444">
      <v>1746.2</v>
    </nc>
  </rcc>
  <rcc rId="1230" sId="1" numFmtId="4">
    <nc r="G473">
      <v>13287.4</v>
    </nc>
  </rcc>
  <rcc rId="1231" sId="1" numFmtId="4">
    <nc r="H473">
      <v>13287.4</v>
    </nc>
  </rcc>
  <rrc rId="1232" sId="1" ref="A434:XFD434" action="insertRow">
    <undo index="65535" exp="area" ref3D="1" dr="$A$489:$XFD$492" dn="Z_E9E577B3_C457_4984_949A_B5AD6CE2E229_.wvu.Rows" sId="1"/>
    <undo index="65535" exp="area" ref3D="1" dr="$A$474:$XFD$477" dn="Z_E9E577B3_C457_4984_949A_B5AD6CE2E229_.wvu.Rows" sId="1"/>
    <undo index="65535" exp="area" ref3D="1" dr="$A$462:$XFD$465" dn="Z_E9E577B3_C457_4984_949A_B5AD6CE2E229_.wvu.Rows" sId="1"/>
    <undo index="65535" exp="area" ref3D="1" dr="$A$445:$XFD$446" dn="Z_E9E577B3_C457_4984_949A_B5AD6CE2E229_.wvu.Rows" sId="1"/>
  </rrc>
  <rrc rId="1233" sId="1" ref="A434:XFD434" action="insertRow">
    <undo index="65535" exp="area" ref3D="1" dr="$A$490:$XFD$493" dn="Z_E9E577B3_C457_4984_949A_B5AD6CE2E229_.wvu.Rows" sId="1"/>
    <undo index="65535" exp="area" ref3D="1" dr="$A$475:$XFD$478" dn="Z_E9E577B3_C457_4984_949A_B5AD6CE2E229_.wvu.Rows" sId="1"/>
    <undo index="65535" exp="area" ref3D="1" dr="$A$463:$XFD$466" dn="Z_E9E577B3_C457_4984_949A_B5AD6CE2E229_.wvu.Rows" sId="1"/>
    <undo index="65535" exp="area" ref3D="1" dr="$A$446:$XFD$447" dn="Z_E9E577B3_C457_4984_949A_B5AD6CE2E229_.wvu.Rows" sId="1"/>
  </rrc>
  <rrc rId="1234" sId="1" ref="A434:XFD434" action="insertRow">
    <undo index="65535" exp="area" ref3D="1" dr="$A$491:$XFD$494" dn="Z_E9E577B3_C457_4984_949A_B5AD6CE2E229_.wvu.Rows" sId="1"/>
    <undo index="65535" exp="area" ref3D="1" dr="$A$476:$XFD$479" dn="Z_E9E577B3_C457_4984_949A_B5AD6CE2E229_.wvu.Rows" sId="1"/>
    <undo index="65535" exp="area" ref3D="1" dr="$A$464:$XFD$467" dn="Z_E9E577B3_C457_4984_949A_B5AD6CE2E229_.wvu.Rows" sId="1"/>
    <undo index="65535" exp="area" ref3D="1" dr="$A$447:$XFD$448" dn="Z_E9E577B3_C457_4984_949A_B5AD6CE2E229_.wvu.Rows" sId="1"/>
  </rrc>
  <rfmt sheetId="1" sqref="A434:H436">
    <dxf>
      <fill>
        <patternFill>
          <bgColor theme="0"/>
        </patternFill>
      </fill>
    </dxf>
  </rfmt>
  <rcc rId="1235" sId="1" odxf="1" dxf="1">
    <nc r="A434" t="inlineStr">
      <is>
        <t>Подпрограмма «Другие вопросы в области физической культуры и спорта»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236" sId="1" odxf="1" dxf="1">
    <nc r="B434" t="inlineStr">
      <is>
        <t>975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237" sId="1" odxf="1" dxf="1">
    <nc r="C434" t="inlineStr">
      <is>
        <t>07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238" sId="1" odxf="1" dxf="1">
    <nc r="D434" t="inlineStr">
      <is>
        <t>07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239" sId="1" odxf="1" dxf="1">
    <nc r="E434" t="inlineStr">
      <is>
        <t>09401 00000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F43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1240" sId="1" odxf="1" dxf="1">
    <nc r="A435" t="inlineStr">
      <is>
        <t>Реализация мероприятий регионального проекта "Социальная активность"</t>
      </is>
    </nc>
    <odxf>
      <font>
        <b/>
        <i val="0"/>
        <name val="Times New Roman"/>
        <family val="1"/>
      </font>
      <fill>
        <patternFill patternType="solid">
          <bgColor theme="0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41" sId="1" odxf="1" dxf="1">
    <nc r="B435" t="inlineStr">
      <is>
        <t>975</t>
      </is>
    </nc>
    <odxf>
      <font>
        <b/>
        <i val="0"/>
        <name val="Times New Roman"/>
        <family val="1"/>
      </font>
      <fill>
        <patternFill patternType="solid">
          <bgColor theme="0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42" sId="1" odxf="1" dxf="1">
    <nc r="C435" t="inlineStr">
      <is>
        <t>07</t>
      </is>
    </nc>
    <odxf>
      <font>
        <b/>
        <i val="0"/>
        <name val="Times New Roman"/>
        <family val="1"/>
      </font>
      <fill>
        <patternFill patternType="solid">
          <bgColor theme="0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43" sId="1" odxf="1" dxf="1">
    <nc r="D435" t="inlineStr">
      <is>
        <t>07</t>
      </is>
    </nc>
    <odxf>
      <font>
        <b/>
        <i val="0"/>
        <name val="Times New Roman"/>
        <family val="1"/>
      </font>
      <fill>
        <patternFill patternType="solid">
          <bgColor theme="0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44" sId="1" odxf="1" dxf="1">
    <nc r="E435" t="inlineStr">
      <is>
        <t>09401 83890</t>
      </is>
    </nc>
    <odxf>
      <font>
        <b/>
        <i val="0"/>
        <name val="Times New Roman"/>
        <family val="1"/>
      </font>
      <fill>
        <patternFill patternType="solid">
          <bgColor theme="0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F43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1245" sId="1" odxf="1" dxf="1">
    <nc r="A436" t="inlineStr">
      <is>
        <t>Прочая закупка товаров, работ и услуг для обеспечения государственных (муниципальных) нужд</t>
      </is>
    </nc>
    <odxf>
      <font>
        <b/>
        <name val="Times New Roman"/>
        <family val="1"/>
      </font>
      <fill>
        <patternFill patternType="solid">
          <bgColor theme="0"/>
        </patternFill>
      </fill>
      <alignment horizontal="general" vertical="center"/>
    </odxf>
    <ndxf>
      <font>
        <b val="0"/>
        <name val="Times New Roman"/>
        <family val="1"/>
      </font>
      <fill>
        <patternFill patternType="none">
          <bgColor indexed="65"/>
        </patternFill>
      </fill>
      <alignment horizontal="left" vertical="top"/>
    </ndxf>
  </rcc>
  <rcc rId="1246" sId="1" odxf="1" dxf="1">
    <nc r="B436" t="inlineStr">
      <is>
        <t>975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47" sId="1" odxf="1" dxf="1">
    <nc r="C436" t="inlineStr">
      <is>
        <t>07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48" sId="1" odxf="1" dxf="1">
    <nc r="D436" t="inlineStr">
      <is>
        <t>07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49" sId="1" odxf="1" dxf="1">
    <nc r="E436" t="inlineStr">
      <is>
        <t>09401 83890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50" sId="1" odxf="1" dxf="1">
    <nc r="F436" t="inlineStr">
      <is>
        <t>244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51" sId="1" numFmtId="4">
    <nc r="G436">
      <v>100</v>
    </nc>
  </rcc>
  <rcc rId="1252" sId="1" numFmtId="4">
    <nc r="H436">
      <v>100</v>
    </nc>
  </rcc>
  <rfmt sheetId="1" sqref="G435:H436" start="0" length="2147483647">
    <dxf>
      <font>
        <b val="0"/>
      </font>
    </dxf>
  </rfmt>
  <rcc rId="1253" sId="1">
    <nc r="G435">
      <f>G436</f>
    </nc>
  </rcc>
  <rcc rId="1254" sId="1">
    <nc r="G434">
      <f>G435</f>
    </nc>
  </rcc>
  <rcc rId="1255" sId="1">
    <nc r="H434">
      <f>H435</f>
    </nc>
  </rcc>
  <rcc rId="1256" sId="1">
    <nc r="H435">
      <f>H436</f>
    </nc>
  </rcc>
  <rcc rId="1257" sId="1">
    <oc r="G433">
      <f>G438</f>
    </oc>
    <nc r="G433">
      <f>G438+G434</f>
    </nc>
  </rcc>
  <rcc rId="1258" sId="1">
    <oc r="H433">
      <f>H438</f>
    </oc>
    <nc r="H433">
      <f>H438+H434</f>
    </nc>
  </rcc>
</revisions>
</file>

<file path=xl/revisions/revisionLog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59" sId="1" numFmtId="4">
    <nc r="G430">
      <v>309.10000000000002</v>
    </nc>
  </rcc>
  <rcc rId="1260" sId="1" numFmtId="4">
    <nc r="H430">
      <v>309.10000000000002</v>
    </nc>
  </rcc>
  <rcc rId="1261" sId="1" numFmtId="4">
    <nc r="H429">
      <v>60</v>
    </nc>
  </rcc>
  <rcc rId="1262" sId="1" numFmtId="4">
    <nc r="G429">
      <v>60</v>
    </nc>
  </rcc>
  <rcc rId="1263" sId="1" numFmtId="4">
    <nc r="G453">
      <v>233.1</v>
    </nc>
  </rcc>
  <rcc rId="1264" sId="1" numFmtId="4">
    <nc r="H453">
      <v>233.1</v>
    </nc>
  </rcc>
</revisions>
</file>

<file path=xl/revisions/revisionLog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65" sId="1" ref="A359:XFD359" action="insertRow">
    <undo index="65535" exp="area" ref3D="1" dr="$A$492:$XFD$495" dn="Z_E9E577B3_C457_4984_949A_B5AD6CE2E229_.wvu.Rows" sId="1"/>
    <undo index="65535" exp="area" ref3D="1" dr="$A$477:$XFD$480" dn="Z_E9E577B3_C457_4984_949A_B5AD6CE2E229_.wvu.Rows" sId="1"/>
    <undo index="65535" exp="area" ref3D="1" dr="$A$465:$XFD$468" dn="Z_E9E577B3_C457_4984_949A_B5AD6CE2E229_.wvu.Rows" sId="1"/>
    <undo index="65535" exp="area" ref3D="1" dr="$A$448:$XFD$449" dn="Z_E9E577B3_C457_4984_949A_B5AD6CE2E229_.wvu.Rows" sId="1"/>
    <undo index="65535" exp="area" ref3D="1" dr="$A$419:$XFD$424" dn="Z_E9E577B3_C457_4984_949A_B5AD6CE2E229_.wvu.Rows" sId="1"/>
    <undo index="65535" exp="area" ref3D="1" dr="$A$413:$XFD$415" dn="Z_E9E577B3_C457_4984_949A_B5AD6CE2E229_.wvu.Rows" sId="1"/>
    <undo index="65535" exp="area" ref3D="1" dr="$A$408:$XFD$411" dn="Z_E9E577B3_C457_4984_949A_B5AD6CE2E229_.wvu.Rows" sId="1"/>
    <undo index="65535" exp="area" ref3D="1" dr="$A$406:$XFD$406" dn="Z_E9E577B3_C457_4984_949A_B5AD6CE2E229_.wvu.Rows" sId="1"/>
    <undo index="65535" exp="area" ref3D="1" dr="$A$397:$XFD$400" dn="Z_E9E577B3_C457_4984_949A_B5AD6CE2E229_.wvu.Rows" sId="1"/>
    <undo index="65535" exp="area" ref3D="1" dr="$A$383:$XFD$390" dn="Z_E9E577B3_C457_4984_949A_B5AD6CE2E229_.wvu.Rows" sId="1"/>
  </rrc>
  <rrc rId="1266" sId="1" ref="A359:XFD359" action="insertRow">
    <undo index="65535" exp="area" ref3D="1" dr="$A$493:$XFD$496" dn="Z_E9E577B3_C457_4984_949A_B5AD6CE2E229_.wvu.Rows" sId="1"/>
    <undo index="65535" exp="area" ref3D="1" dr="$A$478:$XFD$481" dn="Z_E9E577B3_C457_4984_949A_B5AD6CE2E229_.wvu.Rows" sId="1"/>
    <undo index="65535" exp="area" ref3D="1" dr="$A$466:$XFD$469" dn="Z_E9E577B3_C457_4984_949A_B5AD6CE2E229_.wvu.Rows" sId="1"/>
    <undo index="65535" exp="area" ref3D="1" dr="$A$449:$XFD$450" dn="Z_E9E577B3_C457_4984_949A_B5AD6CE2E229_.wvu.Rows" sId="1"/>
    <undo index="65535" exp="area" ref3D="1" dr="$A$420:$XFD$425" dn="Z_E9E577B3_C457_4984_949A_B5AD6CE2E229_.wvu.Rows" sId="1"/>
    <undo index="65535" exp="area" ref3D="1" dr="$A$414:$XFD$416" dn="Z_E9E577B3_C457_4984_949A_B5AD6CE2E229_.wvu.Rows" sId="1"/>
    <undo index="65535" exp="area" ref3D="1" dr="$A$409:$XFD$412" dn="Z_E9E577B3_C457_4984_949A_B5AD6CE2E229_.wvu.Rows" sId="1"/>
    <undo index="65535" exp="area" ref3D="1" dr="$A$407:$XFD$407" dn="Z_E9E577B3_C457_4984_949A_B5AD6CE2E229_.wvu.Rows" sId="1"/>
    <undo index="65535" exp="area" ref3D="1" dr="$A$398:$XFD$401" dn="Z_E9E577B3_C457_4984_949A_B5AD6CE2E229_.wvu.Rows" sId="1"/>
    <undo index="65535" exp="area" ref3D="1" dr="$A$384:$XFD$391" dn="Z_E9E577B3_C457_4984_949A_B5AD6CE2E229_.wvu.Rows" sId="1"/>
  </rrc>
  <rm rId="1267" sheetId="1" source="A355:H356" destination="A359:H360" sourceSheetId="1">
    <rfmt sheetId="1" sqref="A359" start="0" length="0">
      <dxf>
        <font>
          <sz val="10"/>
          <color auto="1"/>
          <name val="Times New Roman"/>
          <family val="1"/>
          <charset val="204"/>
          <scheme val="none"/>
        </font>
        <alignment horizontal="left" vertical="center" wrapText="1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59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59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59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59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59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59" start="0" length="0">
      <dxf>
        <font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59" start="0" length="0">
      <dxf>
        <font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60" start="0" length="0">
      <dxf>
        <font>
          <sz val="10"/>
          <color auto="1"/>
          <name val="Times New Roman"/>
          <family val="1"/>
          <charset val="204"/>
          <scheme val="none"/>
        </font>
        <alignment horizontal="left" vertical="center" wrapText="1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0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0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0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0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0" start="0" length="0">
      <dxf>
        <font>
          <sz val="10"/>
          <color auto="1"/>
          <name val="Times New Roman"/>
          <family val="1"/>
          <charset val="204"/>
          <scheme val="none"/>
        </font>
        <numFmt numFmtId="30" formatCode="@"/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60" start="0" length="0">
      <dxf>
        <font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0" start="0" length="0">
      <dxf>
        <font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268" sId="1" ref="A355:XFD355" action="deleteRow">
    <undo index="65535" exp="area" ref3D="1" dr="$A$494:$XFD$497" dn="Z_E9E577B3_C457_4984_949A_B5AD6CE2E229_.wvu.Rows" sId="1"/>
    <undo index="65535" exp="area" ref3D="1" dr="$A$479:$XFD$482" dn="Z_E9E577B3_C457_4984_949A_B5AD6CE2E229_.wvu.Rows" sId="1"/>
    <undo index="65535" exp="area" ref3D="1" dr="$A$467:$XFD$470" dn="Z_E9E577B3_C457_4984_949A_B5AD6CE2E229_.wvu.Rows" sId="1"/>
    <undo index="65535" exp="area" ref3D="1" dr="$A$450:$XFD$451" dn="Z_E9E577B3_C457_4984_949A_B5AD6CE2E229_.wvu.Rows" sId="1"/>
    <undo index="65535" exp="area" ref3D="1" dr="$A$421:$XFD$426" dn="Z_E9E577B3_C457_4984_949A_B5AD6CE2E229_.wvu.Rows" sId="1"/>
    <undo index="65535" exp="area" ref3D="1" dr="$A$415:$XFD$417" dn="Z_E9E577B3_C457_4984_949A_B5AD6CE2E229_.wvu.Rows" sId="1"/>
    <undo index="65535" exp="area" ref3D="1" dr="$A$410:$XFD$413" dn="Z_E9E577B3_C457_4984_949A_B5AD6CE2E229_.wvu.Rows" sId="1"/>
    <undo index="65535" exp="area" ref3D="1" dr="$A$408:$XFD$408" dn="Z_E9E577B3_C457_4984_949A_B5AD6CE2E229_.wvu.Rows" sId="1"/>
    <undo index="65535" exp="area" ref3D="1" dr="$A$399:$XFD$402" dn="Z_E9E577B3_C457_4984_949A_B5AD6CE2E229_.wvu.Rows" sId="1"/>
    <undo index="65535" exp="area" ref3D="1" dr="$A$385:$XFD$392" dn="Z_E9E577B3_C457_4984_949A_B5AD6CE2E229_.wvu.Rows" sId="1"/>
    <rfmt sheetId="1" xfDxf="1" sqref="A355:XFD355" start="0" length="0">
      <dxf>
        <font>
          <name val="Times New Roman CYR"/>
          <family val="1"/>
        </font>
        <alignment wrapText="1"/>
      </dxf>
    </rfmt>
  </rrc>
  <rrc rId="1269" sId="1" ref="A355:XFD355" action="deleteRow">
    <undo index="65535" exp="area" ref3D="1" dr="$A$493:$XFD$496" dn="Z_E9E577B3_C457_4984_949A_B5AD6CE2E229_.wvu.Rows" sId="1"/>
    <undo index="65535" exp="area" ref3D="1" dr="$A$478:$XFD$481" dn="Z_E9E577B3_C457_4984_949A_B5AD6CE2E229_.wvu.Rows" sId="1"/>
    <undo index="65535" exp="area" ref3D="1" dr="$A$466:$XFD$469" dn="Z_E9E577B3_C457_4984_949A_B5AD6CE2E229_.wvu.Rows" sId="1"/>
    <undo index="65535" exp="area" ref3D="1" dr="$A$449:$XFD$450" dn="Z_E9E577B3_C457_4984_949A_B5AD6CE2E229_.wvu.Rows" sId="1"/>
    <undo index="65535" exp="area" ref3D="1" dr="$A$420:$XFD$425" dn="Z_E9E577B3_C457_4984_949A_B5AD6CE2E229_.wvu.Rows" sId="1"/>
    <undo index="65535" exp="area" ref3D="1" dr="$A$414:$XFD$416" dn="Z_E9E577B3_C457_4984_949A_B5AD6CE2E229_.wvu.Rows" sId="1"/>
    <undo index="65535" exp="area" ref3D="1" dr="$A$409:$XFD$412" dn="Z_E9E577B3_C457_4984_949A_B5AD6CE2E229_.wvu.Rows" sId="1"/>
    <undo index="65535" exp="area" ref3D="1" dr="$A$407:$XFD$407" dn="Z_E9E577B3_C457_4984_949A_B5AD6CE2E229_.wvu.Rows" sId="1"/>
    <undo index="65535" exp="area" ref3D="1" dr="$A$398:$XFD$401" dn="Z_E9E577B3_C457_4984_949A_B5AD6CE2E229_.wvu.Rows" sId="1"/>
    <undo index="65535" exp="area" ref3D="1" dr="$A$384:$XFD$391" dn="Z_E9E577B3_C457_4984_949A_B5AD6CE2E229_.wvu.Rows" sId="1"/>
    <rfmt sheetId="1" xfDxf="1" sqref="A355:XFD355" start="0" length="0">
      <dxf>
        <font>
          <name val="Times New Roman CYR"/>
          <family val="1"/>
        </font>
        <alignment wrapText="1"/>
      </dxf>
    </rfmt>
    <rcc rId="0" sId="1" dxf="1">
      <nc r="I355">
        <v>1</v>
      </nc>
      <ndxf>
        <fill>
          <patternFill patternType="solid">
            <bgColor indexed="13"/>
          </patternFill>
        </fill>
      </ndxf>
    </rcc>
  </rrc>
  <rcc rId="1270" sId="1" odxf="1" dxf="1">
    <oc r="A357" t="inlineStr">
      <is>
        <t>На 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 на 2020 год</t>
      </is>
    </oc>
    <nc r="A357" t="inlineStr">
      <is>
    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    </is>
    </nc>
    <odxf>
      <font>
        <color indexed="8"/>
        <name val="Times New Roman"/>
        <family val="1"/>
      </font>
      <alignment horizontal="general" vertical="top"/>
    </odxf>
    <ndxf>
      <font>
        <color indexed="8"/>
        <name val="Times New Roman"/>
        <family val="1"/>
      </font>
      <alignment horizontal="left" vertical="center"/>
    </ndxf>
  </rcc>
  <rcv guid="{E50FE2FB-E2CD-42FB-A643-54AB564D1B47}" action="delete"/>
  <rdn rId="0" localSheetId="1" customView="1" name="Z_E50FE2FB_E2CD_42FB_A643_54AB564D1B47_.wvu.PrintArea" hidden="1" oldHidden="1">
    <formula>Ведом.структура!$A$4:$H$519</formula>
    <oldFormula>Ведом.структура!$A$4:$H$519</oldFormula>
  </rdn>
  <rdn rId="0" localSheetId="1" customView="1" name="Z_E50FE2FB_E2CD_42FB_A643_54AB564D1B47_.wvu.FilterData" hidden="1" oldHidden="1">
    <formula>Ведом.структура!$A$21:$Q$522</formula>
    <oldFormula>Ведом.структура!$A$21:$Q$522</oldFormula>
  </rdn>
  <rcv guid="{E50FE2FB-E2CD-42FB-A643-54AB564D1B47}" action="add"/>
</revisions>
</file>

<file path=xl/revisions/revisionLog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73" sId="1" ref="A373:XFD373" action="deleteRow">
    <undo index="65535" exp="ref" v="1" dr="H373" r="H368" sId="1"/>
    <undo index="65535" exp="ref" v="1" dr="G373" r="G368" sId="1"/>
    <undo index="65535" exp="area" ref3D="1" dr="$A$492:$XFD$495" dn="Z_E9E577B3_C457_4984_949A_B5AD6CE2E229_.wvu.Rows" sId="1"/>
    <undo index="65535" exp="area" ref3D="1" dr="$A$477:$XFD$480" dn="Z_E9E577B3_C457_4984_949A_B5AD6CE2E229_.wvu.Rows" sId="1"/>
    <undo index="65535" exp="area" ref3D="1" dr="$A$465:$XFD$468" dn="Z_E9E577B3_C457_4984_949A_B5AD6CE2E229_.wvu.Rows" sId="1"/>
    <undo index="65535" exp="area" ref3D="1" dr="$A$448:$XFD$449" dn="Z_E9E577B3_C457_4984_949A_B5AD6CE2E229_.wvu.Rows" sId="1"/>
    <undo index="65535" exp="area" ref3D="1" dr="$A$419:$XFD$424" dn="Z_E9E577B3_C457_4984_949A_B5AD6CE2E229_.wvu.Rows" sId="1"/>
    <undo index="65535" exp="area" ref3D="1" dr="$A$413:$XFD$415" dn="Z_E9E577B3_C457_4984_949A_B5AD6CE2E229_.wvu.Rows" sId="1"/>
    <undo index="65535" exp="area" ref3D="1" dr="$A$408:$XFD$411" dn="Z_E9E577B3_C457_4984_949A_B5AD6CE2E229_.wvu.Rows" sId="1"/>
    <undo index="65535" exp="area" ref3D="1" dr="$A$406:$XFD$406" dn="Z_E9E577B3_C457_4984_949A_B5AD6CE2E229_.wvu.Rows" sId="1"/>
    <undo index="65535" exp="area" ref3D="1" dr="$A$397:$XFD$400" dn="Z_E9E577B3_C457_4984_949A_B5AD6CE2E229_.wvu.Rows" sId="1"/>
    <undo index="65535" exp="area" ref3D="1" dr="$A$383:$XFD$390" dn="Z_E9E577B3_C457_4984_949A_B5AD6CE2E229_.wvu.Rows" sId="1"/>
    <rfmt sheetId="1" xfDxf="1" sqref="A373:XFD373" start="0" length="0">
      <dxf>
        <font>
          <name val="Times New Roman CYR"/>
          <family val="1"/>
        </font>
        <alignment wrapText="1"/>
      </dxf>
    </rfmt>
    <rcc rId="0" sId="1" dxf="1">
      <nc r="A373" t="inlineStr">
        <is>
          <t>Иные межбюджетные трансферты на комплектование книжных фондов муниципальных библиотек на 2020 год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3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3" t="inlineStr">
        <is>
          <t>08101 S2E70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3">
        <f>G374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3">
        <f>H374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74" sId="1" ref="A373:XFD373" action="deleteRow">
    <undo index="65535" exp="area" ref3D="1" dr="$A$491:$XFD$494" dn="Z_E9E577B3_C457_4984_949A_B5AD6CE2E229_.wvu.Rows" sId="1"/>
    <undo index="65535" exp="area" ref3D="1" dr="$A$476:$XFD$479" dn="Z_E9E577B3_C457_4984_949A_B5AD6CE2E229_.wvu.Rows" sId="1"/>
    <undo index="65535" exp="area" ref3D="1" dr="$A$464:$XFD$467" dn="Z_E9E577B3_C457_4984_949A_B5AD6CE2E229_.wvu.Rows" sId="1"/>
    <undo index="65535" exp="area" ref3D="1" dr="$A$447:$XFD$448" dn="Z_E9E577B3_C457_4984_949A_B5AD6CE2E229_.wvu.Rows" sId="1"/>
    <undo index="65535" exp="area" ref3D="1" dr="$A$418:$XFD$423" dn="Z_E9E577B3_C457_4984_949A_B5AD6CE2E229_.wvu.Rows" sId="1"/>
    <undo index="65535" exp="area" ref3D="1" dr="$A$412:$XFD$414" dn="Z_E9E577B3_C457_4984_949A_B5AD6CE2E229_.wvu.Rows" sId="1"/>
    <undo index="65535" exp="area" ref3D="1" dr="$A$407:$XFD$410" dn="Z_E9E577B3_C457_4984_949A_B5AD6CE2E229_.wvu.Rows" sId="1"/>
    <undo index="65535" exp="area" ref3D="1" dr="$A$405:$XFD$405" dn="Z_E9E577B3_C457_4984_949A_B5AD6CE2E229_.wvu.Rows" sId="1"/>
    <undo index="65535" exp="area" ref3D="1" dr="$A$396:$XFD$399" dn="Z_E9E577B3_C457_4984_949A_B5AD6CE2E229_.wvu.Rows" sId="1"/>
    <undo index="65535" exp="area" ref3D="1" dr="$A$382:$XFD$389" dn="Z_E9E577B3_C457_4984_949A_B5AD6CE2E229_.wvu.Rows" sId="1"/>
    <rfmt sheetId="1" xfDxf="1" sqref="A373:XFD373" start="0" length="0">
      <dxf>
        <font>
          <name val="Times New Roman CYR"/>
          <family val="1"/>
        </font>
        <alignment wrapText="1"/>
      </dxf>
    </rfmt>
    <rcc rId="0" sId="1" dxf="1">
      <nc r="A373" t="inlineStr">
        <is>
          <t>Субсидии бюджетным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3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3" t="inlineStr">
        <is>
          <t>08101 S2E70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73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73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75" sId="1" ref="A373:XFD373" action="deleteRow">
    <undo index="65535" exp="ref" v="1" dr="H373" r="H368" sId="1"/>
    <undo index="65535" exp="ref" v="1" dr="G373" r="G368" sId="1"/>
    <undo index="65535" exp="area" ref3D="1" dr="$A$490:$XFD$493" dn="Z_E9E577B3_C457_4984_949A_B5AD6CE2E229_.wvu.Rows" sId="1"/>
    <undo index="65535" exp="area" ref3D="1" dr="$A$475:$XFD$478" dn="Z_E9E577B3_C457_4984_949A_B5AD6CE2E229_.wvu.Rows" sId="1"/>
    <undo index="65535" exp="area" ref3D="1" dr="$A$463:$XFD$466" dn="Z_E9E577B3_C457_4984_949A_B5AD6CE2E229_.wvu.Rows" sId="1"/>
    <undo index="65535" exp="area" ref3D="1" dr="$A$446:$XFD$447" dn="Z_E9E577B3_C457_4984_949A_B5AD6CE2E229_.wvu.Rows" sId="1"/>
    <undo index="65535" exp="area" ref3D="1" dr="$A$417:$XFD$422" dn="Z_E9E577B3_C457_4984_949A_B5AD6CE2E229_.wvu.Rows" sId="1"/>
    <undo index="65535" exp="area" ref3D="1" dr="$A$411:$XFD$413" dn="Z_E9E577B3_C457_4984_949A_B5AD6CE2E229_.wvu.Rows" sId="1"/>
    <undo index="65535" exp="area" ref3D="1" dr="$A$406:$XFD$409" dn="Z_E9E577B3_C457_4984_949A_B5AD6CE2E229_.wvu.Rows" sId="1"/>
    <undo index="65535" exp="area" ref3D="1" dr="$A$404:$XFD$404" dn="Z_E9E577B3_C457_4984_949A_B5AD6CE2E229_.wvu.Rows" sId="1"/>
    <undo index="65535" exp="area" ref3D="1" dr="$A$395:$XFD$398" dn="Z_E9E577B3_C457_4984_949A_B5AD6CE2E229_.wvu.Rows" sId="1"/>
    <undo index="65535" exp="area" ref3D="1" dr="$A$381:$XFD$388" dn="Z_E9E577B3_C457_4984_949A_B5AD6CE2E229_.wvu.Rows" sId="1"/>
    <rfmt sheetId="1" xfDxf="1" sqref="A373:XFD373" start="0" length="0">
      <dxf>
        <font>
          <i/>
          <name val="Times New Roman CYR"/>
          <family val="1"/>
        </font>
        <alignment wrapText="1"/>
      </dxf>
    </rfmt>
    <rcc rId="0" sId="1" dxf="1">
      <nc r="A373" t="inlineStr">
        <is>
          <t>На поддержку отрасли культура на2020 год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3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3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3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3" t="inlineStr">
        <is>
          <t>08101 S5190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3">
        <f>G374</f>
      </nc>
      <n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3">
        <f>H374</f>
      </nc>
      <n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76" sId="1" ref="A373:XFD373" action="deleteRow">
    <undo index="65535" exp="area" ref3D="1" dr="$A$489:$XFD$492" dn="Z_E9E577B3_C457_4984_949A_B5AD6CE2E229_.wvu.Rows" sId="1"/>
    <undo index="65535" exp="area" ref3D="1" dr="$A$474:$XFD$477" dn="Z_E9E577B3_C457_4984_949A_B5AD6CE2E229_.wvu.Rows" sId="1"/>
    <undo index="65535" exp="area" ref3D="1" dr="$A$462:$XFD$465" dn="Z_E9E577B3_C457_4984_949A_B5AD6CE2E229_.wvu.Rows" sId="1"/>
    <undo index="65535" exp="area" ref3D="1" dr="$A$445:$XFD$446" dn="Z_E9E577B3_C457_4984_949A_B5AD6CE2E229_.wvu.Rows" sId="1"/>
    <undo index="65535" exp="area" ref3D="1" dr="$A$416:$XFD$421" dn="Z_E9E577B3_C457_4984_949A_B5AD6CE2E229_.wvu.Rows" sId="1"/>
    <undo index="65535" exp="area" ref3D="1" dr="$A$410:$XFD$412" dn="Z_E9E577B3_C457_4984_949A_B5AD6CE2E229_.wvu.Rows" sId="1"/>
    <undo index="65535" exp="area" ref3D="1" dr="$A$405:$XFD$408" dn="Z_E9E577B3_C457_4984_949A_B5AD6CE2E229_.wvu.Rows" sId="1"/>
    <undo index="65535" exp="area" ref3D="1" dr="$A$403:$XFD$403" dn="Z_E9E577B3_C457_4984_949A_B5AD6CE2E229_.wvu.Rows" sId="1"/>
    <undo index="65535" exp="area" ref3D="1" dr="$A$394:$XFD$397" dn="Z_E9E577B3_C457_4984_949A_B5AD6CE2E229_.wvu.Rows" sId="1"/>
    <undo index="65535" exp="area" ref3D="1" dr="$A$380:$XFD$387" dn="Z_E9E577B3_C457_4984_949A_B5AD6CE2E229_.wvu.Rows" sId="1"/>
    <rfmt sheetId="1" xfDxf="1" sqref="A373:XFD373" start="0" length="0">
      <dxf>
        <font>
          <name val="Times New Roman CYR"/>
          <family val="1"/>
        </font>
        <alignment wrapText="1"/>
      </dxf>
    </rfmt>
    <rcc rId="0" sId="1" dxf="1">
      <nc r="A373" t="inlineStr">
        <is>
          <t>Субсидии бюджетным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3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3" t="inlineStr">
        <is>
          <t>08101 S5190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73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73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77" sId="1">
    <oc r="G368">
      <f>G369+G371+G373+#REF!</f>
    </oc>
    <nc r="G368">
      <f>G369+G371</f>
    </nc>
  </rcc>
  <rcc rId="1278" sId="1">
    <oc r="H368">
      <f>H369+H371+H373+#REF!</f>
    </oc>
    <nc r="H368">
      <f>H369+H371</f>
    </nc>
  </rcc>
  <rrc rId="1279" sId="1" ref="A379:XFD379" action="deleteRow">
    <undo index="65535" exp="ref" v="1" dr="H379" r="H374" sId="1"/>
    <undo index="65535" exp="ref" v="1" dr="G379" r="G374" sId="1"/>
    <undo index="65535" exp="area" ref3D="1" dr="$A$488:$XFD$491" dn="Z_E9E577B3_C457_4984_949A_B5AD6CE2E229_.wvu.Rows" sId="1"/>
    <undo index="65535" exp="area" ref3D="1" dr="$A$473:$XFD$476" dn="Z_E9E577B3_C457_4984_949A_B5AD6CE2E229_.wvu.Rows" sId="1"/>
    <undo index="65535" exp="area" ref3D="1" dr="$A$461:$XFD$464" dn="Z_E9E577B3_C457_4984_949A_B5AD6CE2E229_.wvu.Rows" sId="1"/>
    <undo index="65535" exp="area" ref3D="1" dr="$A$444:$XFD$445" dn="Z_E9E577B3_C457_4984_949A_B5AD6CE2E229_.wvu.Rows" sId="1"/>
    <undo index="65535" exp="area" ref3D="1" dr="$A$415:$XFD$420" dn="Z_E9E577B3_C457_4984_949A_B5AD6CE2E229_.wvu.Rows" sId="1"/>
    <undo index="65535" exp="area" ref3D="1" dr="$A$409:$XFD$411" dn="Z_E9E577B3_C457_4984_949A_B5AD6CE2E229_.wvu.Rows" sId="1"/>
    <undo index="65535" exp="area" ref3D="1" dr="$A$404:$XFD$407" dn="Z_E9E577B3_C457_4984_949A_B5AD6CE2E229_.wvu.Rows" sId="1"/>
    <undo index="65535" exp="area" ref3D="1" dr="$A$402:$XFD$402" dn="Z_E9E577B3_C457_4984_949A_B5AD6CE2E229_.wvu.Rows" sId="1"/>
    <undo index="65535" exp="area" ref3D="1" dr="$A$393:$XFD$396" dn="Z_E9E577B3_C457_4984_949A_B5AD6CE2E229_.wvu.Rows" sId="1"/>
    <undo index="65535" exp="area" ref3D="1" dr="$A$379:$XFD$386" dn="Z_E9E577B3_C457_4984_949A_B5AD6CE2E229_.wvu.Rows" sId="1"/>
    <rfmt sheetId="1" xfDxf="1" sqref="A379:XFD379" start="0" length="0">
      <dxf>
        <font>
          <name val="Times New Roman CYR"/>
          <family val="1"/>
        </font>
        <alignment wrapText="1"/>
      </dxf>
    </rfmt>
    <rcc rId="0" sId="1" dxf="1">
      <nc r="A379" t="inlineStr">
        <is>
          <t>На обеспечение развития и укрепления материально-технической базы домов культуры в населенных пунктах с числом жителей до 50 тысяч человек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9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9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9" t="inlineStr">
        <is>
          <t>08201 R4670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9">
        <f>G380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9">
        <f>H380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80" sId="1" ref="A379:XFD379" action="deleteRow">
    <undo index="65535" exp="area" ref3D="1" dr="$A$487:$XFD$490" dn="Z_E9E577B3_C457_4984_949A_B5AD6CE2E229_.wvu.Rows" sId="1"/>
    <undo index="65535" exp="area" ref3D="1" dr="$A$472:$XFD$475" dn="Z_E9E577B3_C457_4984_949A_B5AD6CE2E229_.wvu.Rows" sId="1"/>
    <undo index="65535" exp="area" ref3D="1" dr="$A$460:$XFD$463" dn="Z_E9E577B3_C457_4984_949A_B5AD6CE2E229_.wvu.Rows" sId="1"/>
    <undo index="65535" exp="area" ref3D="1" dr="$A$443:$XFD$444" dn="Z_E9E577B3_C457_4984_949A_B5AD6CE2E229_.wvu.Rows" sId="1"/>
    <undo index="65535" exp="area" ref3D="1" dr="$A$414:$XFD$419" dn="Z_E9E577B3_C457_4984_949A_B5AD6CE2E229_.wvu.Rows" sId="1"/>
    <undo index="65535" exp="area" ref3D="1" dr="$A$408:$XFD$410" dn="Z_E9E577B3_C457_4984_949A_B5AD6CE2E229_.wvu.Rows" sId="1"/>
    <undo index="65535" exp="area" ref3D="1" dr="$A$403:$XFD$406" dn="Z_E9E577B3_C457_4984_949A_B5AD6CE2E229_.wvu.Rows" sId="1"/>
    <undo index="65535" exp="area" ref3D="1" dr="$A$401:$XFD$401" dn="Z_E9E577B3_C457_4984_949A_B5AD6CE2E229_.wvu.Rows" sId="1"/>
    <undo index="65535" exp="area" ref3D="1" dr="$A$392:$XFD$395" dn="Z_E9E577B3_C457_4984_949A_B5AD6CE2E229_.wvu.Rows" sId="1"/>
    <undo index="65535" exp="area" ref3D="1" dr="$A$379:$XFD$385" dn="Z_E9E577B3_C457_4984_949A_B5AD6CE2E229_.wvu.Rows" sId="1"/>
    <rfmt sheetId="1" xfDxf="1" sqref="A379:XFD379" start="0" length="0">
      <dxf>
        <font>
          <name val="Times New Roman CYR"/>
          <family val="1"/>
        </font>
        <alignment wrapText="1"/>
      </dxf>
    </rfmt>
    <rcc rId="0" sId="1" dxf="1">
      <nc r="A379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9" t="inlineStr">
        <is>
          <t>08201 R4670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9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79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379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379" start="0" length="0">
      <dxf>
        <numFmt numFmtId="166" formatCode="0.00000"/>
      </dxf>
    </rfmt>
  </rrc>
  <rcc rId="1281" sId="1">
    <oc r="G374">
      <f>G375+G377+#REF!</f>
    </oc>
    <nc r="G374">
      <f>G375+G377</f>
    </nc>
  </rcc>
  <rcc rId="1282" sId="1">
    <oc r="H374">
      <f>H375+H377+#REF!</f>
    </oc>
    <nc r="H374">
      <f>H375+H377</f>
    </nc>
  </rcc>
</revisions>
</file>

<file path=xl/revisions/revisionLog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83" sId="1" ref="A379:XFD379" action="insertRow">
    <undo index="65535" exp="area" ref3D="1" dr="$A$486:$XFD$489" dn="Z_E9E577B3_C457_4984_949A_B5AD6CE2E229_.wvu.Rows" sId="1"/>
    <undo index="65535" exp="area" ref3D="1" dr="$A$471:$XFD$474" dn="Z_E9E577B3_C457_4984_949A_B5AD6CE2E229_.wvu.Rows" sId="1"/>
    <undo index="65535" exp="area" ref3D="1" dr="$A$459:$XFD$462" dn="Z_E9E577B3_C457_4984_949A_B5AD6CE2E229_.wvu.Rows" sId="1"/>
    <undo index="65535" exp="area" ref3D="1" dr="$A$442:$XFD$443" dn="Z_E9E577B3_C457_4984_949A_B5AD6CE2E229_.wvu.Rows" sId="1"/>
    <undo index="65535" exp="area" ref3D="1" dr="$A$413:$XFD$418" dn="Z_E9E577B3_C457_4984_949A_B5AD6CE2E229_.wvu.Rows" sId="1"/>
    <undo index="65535" exp="area" ref3D="1" dr="$A$407:$XFD$409" dn="Z_E9E577B3_C457_4984_949A_B5AD6CE2E229_.wvu.Rows" sId="1"/>
    <undo index="65535" exp="area" ref3D="1" dr="$A$402:$XFD$405" dn="Z_E9E577B3_C457_4984_949A_B5AD6CE2E229_.wvu.Rows" sId="1"/>
    <undo index="65535" exp="area" ref3D="1" dr="$A$400:$XFD$400" dn="Z_E9E577B3_C457_4984_949A_B5AD6CE2E229_.wvu.Rows" sId="1"/>
    <undo index="65535" exp="area" ref3D="1" dr="$A$391:$XFD$394" dn="Z_E9E577B3_C457_4984_949A_B5AD6CE2E229_.wvu.Rows" sId="1"/>
    <undo index="65535" exp="area" ref3D="1" dr="$A$379:$XFD$384" dn="Z_E9E577B3_C457_4984_949A_B5AD6CE2E229_.wvu.Rows" sId="1"/>
  </rrc>
  <rcc rId="1284" sId="1">
    <nc r="A379" t="inlineStr">
      <is>
        <t>Субсидии автономным учреждениям на иные цели</t>
      </is>
    </nc>
  </rcc>
  <rcc rId="1285" sId="1">
    <nc r="B379" t="inlineStr">
      <is>
        <t>973</t>
      </is>
    </nc>
  </rcc>
  <rcc rId="1286" sId="1">
    <nc r="C379" t="inlineStr">
      <is>
        <t>08</t>
      </is>
    </nc>
  </rcc>
  <rcc rId="1287" sId="1">
    <nc r="D379" t="inlineStr">
      <is>
        <t>01</t>
      </is>
    </nc>
  </rcc>
  <rcc rId="1288" sId="1">
    <nc r="E379" t="inlineStr">
      <is>
        <t>08201 83110</t>
      </is>
    </nc>
  </rcc>
  <rcc rId="1289" sId="1">
    <nc r="F379" t="inlineStr">
      <is>
        <t>622</t>
      </is>
    </nc>
  </rcc>
  <rcc rId="1290" sId="1">
    <oc r="G377">
      <f>SUM(G378:G378)</f>
    </oc>
    <nc r="G377">
      <f>SUM(G378:G379)</f>
    </nc>
  </rcc>
  <rcc rId="1291" sId="1">
    <oc r="H377">
      <f>SUM(H378:H378)</f>
    </oc>
    <nc r="H377">
      <f>SUM(H378:H379)</f>
    </nc>
  </rcc>
  <rcc rId="1292" sId="1">
    <oc r="G382">
      <f>SUM(G383:G385)</f>
    </oc>
    <nc r="G382">
      <f>SUM(G383:G385)</f>
    </nc>
  </rcc>
  <rcc rId="1293" sId="1">
    <oc r="H382">
      <f>SUM(H383:H385)</f>
    </oc>
    <nc r="H382">
      <f>SUM(H383:H385)</f>
    </nc>
  </rcc>
  <rrc rId="1294" sId="1" ref="A392:XFD392" action="deleteRow">
    <undo index="65535" exp="area" ref3D="1" dr="$A$487:$XFD$490" dn="Z_E9E577B3_C457_4984_949A_B5AD6CE2E229_.wvu.Rows" sId="1"/>
    <undo index="65535" exp="area" ref3D="1" dr="$A$472:$XFD$475" dn="Z_E9E577B3_C457_4984_949A_B5AD6CE2E229_.wvu.Rows" sId="1"/>
    <undo index="65535" exp="area" ref3D="1" dr="$A$460:$XFD$463" dn="Z_E9E577B3_C457_4984_949A_B5AD6CE2E229_.wvu.Rows" sId="1"/>
    <undo index="65535" exp="area" ref3D="1" dr="$A$443:$XFD$444" dn="Z_E9E577B3_C457_4984_949A_B5AD6CE2E229_.wvu.Rows" sId="1"/>
    <undo index="65535" exp="area" ref3D="1" dr="$A$414:$XFD$419" dn="Z_E9E577B3_C457_4984_949A_B5AD6CE2E229_.wvu.Rows" sId="1"/>
    <undo index="65535" exp="area" ref3D="1" dr="$A$408:$XFD$410" dn="Z_E9E577B3_C457_4984_949A_B5AD6CE2E229_.wvu.Rows" sId="1"/>
    <undo index="65535" exp="area" ref3D="1" dr="$A$403:$XFD$406" dn="Z_E9E577B3_C457_4984_949A_B5AD6CE2E229_.wvu.Rows" sId="1"/>
    <undo index="65535" exp="area" ref3D="1" dr="$A$401:$XFD$401" dn="Z_E9E577B3_C457_4984_949A_B5AD6CE2E229_.wvu.Rows" sId="1"/>
    <undo index="65535" exp="area" ref3D="1" dr="$A$392:$XFD$395" dn="Z_E9E577B3_C457_4984_949A_B5AD6CE2E229_.wvu.Rows" sId="1"/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Создание и модернизация учреждений культурно-досугового типа в сельской месности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2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084А1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2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2">
        <f>G393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92">
        <f>H393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392" start="0" length="0">
      <dxf>
        <numFmt numFmtId="166" formatCode="0.00000"/>
      </dxf>
    </rfmt>
  </rrc>
  <rrc rId="1295" sId="1" ref="A392:XFD392" action="deleteRow">
    <undo index="65535" exp="ref" v="1" dr="H392" r="H391" sId="1"/>
    <undo index="65535" exp="ref" v="1" dr="G392" r="G391" sId="1"/>
    <undo index="65535" exp="area" ref3D="1" dr="$A$486:$XFD$489" dn="Z_E9E577B3_C457_4984_949A_B5AD6CE2E229_.wvu.Rows" sId="1"/>
    <undo index="65535" exp="area" ref3D="1" dr="$A$471:$XFD$474" dn="Z_E9E577B3_C457_4984_949A_B5AD6CE2E229_.wvu.Rows" sId="1"/>
    <undo index="65535" exp="area" ref3D="1" dr="$A$459:$XFD$462" dn="Z_E9E577B3_C457_4984_949A_B5AD6CE2E229_.wvu.Rows" sId="1"/>
    <undo index="65535" exp="area" ref3D="1" dr="$A$442:$XFD$443" dn="Z_E9E577B3_C457_4984_949A_B5AD6CE2E229_.wvu.Rows" sId="1"/>
    <undo index="65535" exp="area" ref3D="1" dr="$A$413:$XFD$418" dn="Z_E9E577B3_C457_4984_949A_B5AD6CE2E229_.wvu.Rows" sId="1"/>
    <undo index="65535" exp="area" ref3D="1" dr="$A$407:$XFD$409" dn="Z_E9E577B3_C457_4984_949A_B5AD6CE2E229_.wvu.Rows" sId="1"/>
    <undo index="65535" exp="area" ref3D="1" dr="$A$402:$XFD$405" dn="Z_E9E577B3_C457_4984_949A_B5AD6CE2E229_.wvu.Rows" sId="1"/>
    <undo index="65535" exp="area" ref3D="1" dr="$A$400:$XFD$400" dn="Z_E9E577B3_C457_4984_949A_B5AD6CE2E229_.wvu.Rows" sId="1"/>
    <undo index="65535" exp="area" ref3D="1" dr="$A$392:$XFD$394" dn="Z_E9E577B3_C457_4984_949A_B5AD6CE2E229_.wvu.Rows" sId="1"/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2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084А1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2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92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392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392" start="0" length="0">
      <dxf>
        <numFmt numFmtId="166" formatCode="0.00000"/>
      </dxf>
    </rfmt>
  </rrc>
  <rrc rId="1296" sId="1" ref="A392:XFD392" action="deleteRow">
    <undo index="65535" exp="ref" v="1" dr="H392" r="H391" sId="1"/>
    <undo index="65535" exp="ref" v="1" dr="G392" r="G391" sId="1"/>
    <undo index="65535" exp="area" ref3D="1" dr="$A$485:$XFD$488" dn="Z_E9E577B3_C457_4984_949A_B5AD6CE2E229_.wvu.Rows" sId="1"/>
    <undo index="65535" exp="area" ref3D="1" dr="$A$470:$XFD$473" dn="Z_E9E577B3_C457_4984_949A_B5AD6CE2E229_.wvu.Rows" sId="1"/>
    <undo index="65535" exp="area" ref3D="1" dr="$A$458:$XFD$461" dn="Z_E9E577B3_C457_4984_949A_B5AD6CE2E229_.wvu.Rows" sId="1"/>
    <undo index="65535" exp="area" ref3D="1" dr="$A$441:$XFD$442" dn="Z_E9E577B3_C457_4984_949A_B5AD6CE2E229_.wvu.Rows" sId="1"/>
    <undo index="65535" exp="area" ref3D="1" dr="$A$412:$XFD$417" dn="Z_E9E577B3_C457_4984_949A_B5AD6CE2E229_.wvu.Rows" sId="1"/>
    <undo index="65535" exp="area" ref3D="1" dr="$A$406:$XFD$408" dn="Z_E9E577B3_C457_4984_949A_B5AD6CE2E229_.wvu.Rows" sId="1"/>
    <undo index="65535" exp="area" ref3D="1" dr="$A$401:$XFD$404" dn="Z_E9E577B3_C457_4984_949A_B5AD6CE2E229_.wvu.Rows" sId="1"/>
    <undo index="65535" exp="area" ref3D="1" dr="$A$399:$XFD$399" dn="Z_E9E577B3_C457_4984_949A_B5AD6CE2E229_.wvu.Rows" sId="1"/>
    <undo index="65535" exp="area" ref3D="1" dr="$A$392:$XFD$393" dn="Z_E9E577B3_C457_4984_949A_B5AD6CE2E229_.wvu.Rows" sId="1"/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На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2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08400 S2140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2">
        <f>G393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92">
        <f>H393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392" start="0" length="0">
      <dxf>
        <numFmt numFmtId="166" formatCode="0.00000"/>
      </dxf>
    </rfmt>
  </rrc>
  <rrc rId="1297" sId="1" ref="A392:XFD392" action="deleteRow">
    <undo index="65535" exp="area" ref3D="1" dr="$A$484:$XFD$487" dn="Z_E9E577B3_C457_4984_949A_B5AD6CE2E229_.wvu.Rows" sId="1"/>
    <undo index="65535" exp="area" ref3D="1" dr="$A$469:$XFD$472" dn="Z_E9E577B3_C457_4984_949A_B5AD6CE2E229_.wvu.Rows" sId="1"/>
    <undo index="65535" exp="area" ref3D="1" dr="$A$457:$XFD$460" dn="Z_E9E577B3_C457_4984_949A_B5AD6CE2E229_.wvu.Rows" sId="1"/>
    <undo index="65535" exp="area" ref3D="1" dr="$A$440:$XFD$441" dn="Z_E9E577B3_C457_4984_949A_B5AD6CE2E229_.wvu.Rows" sId="1"/>
    <undo index="65535" exp="area" ref3D="1" dr="$A$411:$XFD$416" dn="Z_E9E577B3_C457_4984_949A_B5AD6CE2E229_.wvu.Rows" sId="1"/>
    <undo index="65535" exp="area" ref3D="1" dr="$A$405:$XFD$407" dn="Z_E9E577B3_C457_4984_949A_B5AD6CE2E229_.wvu.Rows" sId="1"/>
    <undo index="65535" exp="area" ref3D="1" dr="$A$400:$XFD$403" dn="Z_E9E577B3_C457_4984_949A_B5AD6CE2E229_.wvu.Rows" sId="1"/>
    <undo index="65535" exp="area" ref3D="1" dr="$A$398:$XFD$398" dn="Z_E9E577B3_C457_4984_949A_B5AD6CE2E229_.wvu.Rows" sId="1"/>
    <undo index="65535" exp="area" ref3D="1" dr="$A$392:$XFD$392" dn="Z_E9E577B3_C457_4984_949A_B5AD6CE2E229_.wvu.Rows" sId="1"/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2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084 02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2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92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392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392" start="0" length="0">
      <dxf>
        <numFmt numFmtId="166" formatCode="0.00000"/>
      </dxf>
    </rfmt>
  </rrc>
  <rrc rId="1298" sId="1" ref="A392:XFD392" action="insertRow">
    <undo index="65535" exp="area" ref3D="1" dr="$A$483:$XFD$486" dn="Z_E9E577B3_C457_4984_949A_B5AD6CE2E229_.wvu.Rows" sId="1"/>
    <undo index="65535" exp="area" ref3D="1" dr="$A$468:$XFD$471" dn="Z_E9E577B3_C457_4984_949A_B5AD6CE2E229_.wvu.Rows" sId="1"/>
    <undo index="65535" exp="area" ref3D="1" dr="$A$456:$XFD$459" dn="Z_E9E577B3_C457_4984_949A_B5AD6CE2E229_.wvu.Rows" sId="1"/>
    <undo index="65535" exp="area" ref3D="1" dr="$A$439:$XFD$440" dn="Z_E9E577B3_C457_4984_949A_B5AD6CE2E229_.wvu.Rows" sId="1"/>
    <undo index="65535" exp="area" ref3D="1" dr="$A$410:$XFD$415" dn="Z_E9E577B3_C457_4984_949A_B5AD6CE2E229_.wvu.Rows" sId="1"/>
    <undo index="65535" exp="area" ref3D="1" dr="$A$404:$XFD$406" dn="Z_E9E577B3_C457_4984_949A_B5AD6CE2E229_.wvu.Rows" sId="1"/>
    <undo index="65535" exp="area" ref3D="1" dr="$A$399:$XFD$402" dn="Z_E9E577B3_C457_4984_949A_B5AD6CE2E229_.wvu.Rows" sId="1"/>
    <undo index="65535" exp="area" ref3D="1" dr="$A$397:$XFD$397" dn="Z_E9E577B3_C457_4984_949A_B5AD6CE2E229_.wvu.Rows" sId="1"/>
  </rrc>
  <rcc rId="1299" sId="1" odxf="1" dxf="1">
    <nc r="A392" t="inlineStr">
      <is>
        <t>Основное мероприятие "Реализация полномочий местного самоуправления в сфере культуры"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300" sId="1" odxf="1" dxf="1">
    <nc r="B392" t="inlineStr">
      <is>
        <t>973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301" sId="1" odxf="1" dxf="1">
    <nc r="C392" t="inlineStr">
      <is>
        <t>08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302" sId="1" odxf="1" dxf="1">
    <nc r="D392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303" sId="1" odxf="1" dxf="1">
    <nc r="E392" t="inlineStr">
      <is>
        <t>08402 00000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304" sId="1">
    <nc r="G392">
      <f>G393+G396</f>
    </nc>
  </rcc>
  <rcc rId="1305" sId="1">
    <nc r="H392">
      <f>H393+H396</f>
    </nc>
  </rcc>
  <rcc rId="1306" sId="1">
    <oc r="G391">
      <f>G394+G397+#REF!+G392</f>
    </oc>
    <nc r="G391">
      <f>G392</f>
    </nc>
  </rcc>
  <rcc rId="1307" sId="1">
    <oc r="H391">
      <f>H394+H397+#REF!+H392</f>
    </oc>
    <nc r="H391">
      <f>H392</f>
    </nc>
  </rcc>
  <rcc rId="1308" sId="1">
    <oc r="H405">
      <f>H406</f>
    </oc>
    <nc r="H405">
      <f>H406</f>
    </nc>
  </rcc>
  <rcc rId="1309" sId="1" odxf="1" dxf="1">
    <oc r="A420" t="inlineStr">
      <is>
        <t>Предоставление мер социальной поддержки по оплате коммунальных услуг педагогическим работникам муниципальных образовательных организаций,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oc>
    <nc r="A420" t="inlineStr">
      <is>
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nc>
    <odxf>
      <alignment vertical="center"/>
    </odxf>
    <ndxf>
      <alignment vertical="top"/>
    </ndxf>
  </rcc>
</revisions>
</file>

<file path=xl/revisions/revisionLog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10" sId="1" numFmtId="4">
    <nc r="G236">
      <v>8280</v>
    </nc>
  </rcc>
  <rcc rId="1311" sId="1" numFmtId="4">
    <nc r="H236">
      <v>0</v>
    </nc>
  </rcc>
  <rfmt sheetId="1" sqref="G236:H236">
    <dxf>
      <fill>
        <patternFill patternType="solid">
          <bgColor rgb="FFFFC000"/>
        </patternFill>
      </fill>
    </dxf>
  </rfmt>
  <rcc rId="1312" sId="1">
    <oc r="A125" t="inlineStr">
      <is>
        <t xml:space="preserve">Содержание автомобильных дорог общего пользования местного значения, в том числе на обеспечение безопасности дорожного движения
</t>
      </is>
    </oc>
    <nc r="A125" t="inlineStr">
      <is>
        <t>На дорожную деятельность в отношении автомобильных дорог общего пользования местного значения</t>
      </is>
    </nc>
  </rcc>
  <rcc rId="1313" sId="1" odxf="1" dxf="1">
    <oc r="G125">
      <f>G126</f>
    </oc>
    <nc r="G125">
      <f>G126</f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1314" sId="1" odxf="1" dxf="1">
    <oc r="A126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126" t="inlineStr">
      <is>
        <t>Субсидии автономным учреждениям на иные цели</t>
      </is>
    </nc>
    <odxf>
      <font>
        <name val="Times New Roman"/>
        <family val="1"/>
      </font>
      <alignment horizontal="general"/>
    </odxf>
    <ndxf>
      <font>
        <color indexed="8"/>
        <name val="Times New Roman"/>
        <family val="1"/>
      </font>
      <alignment horizontal="left"/>
    </ndxf>
  </rcc>
  <rcc rId="1315" sId="1" odxf="1" dxf="1">
    <oc r="F126" t="inlineStr">
      <is>
        <t>621</t>
      </is>
    </oc>
    <nc r="F126" t="inlineStr">
      <is>
        <t>622</t>
      </is>
    </nc>
    <odxf>
      <fill>
        <patternFill>
          <bgColor indexed="9"/>
        </patternFill>
      </fill>
    </odxf>
    <ndxf>
      <fill>
        <patternFill>
          <bgColor theme="0"/>
        </patternFill>
      </fill>
    </ndxf>
  </rcc>
  <rcc rId="1316" sId="1" odxf="1" dxf="1">
    <nc r="G126">
      <f>100713.9</f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317" sId="1" numFmtId="4">
    <nc r="H126">
      <v>50713.9</v>
    </nc>
  </rcc>
  <rfmt sheetId="1" sqref="H126">
    <dxf>
      <fill>
        <patternFill>
          <bgColor rgb="FFFFC000"/>
        </patternFill>
      </fill>
    </dxf>
  </rfmt>
  <rcc rId="1318" sId="1">
    <oc r="E131" t="inlineStr">
      <is>
        <t>110L1 53940</t>
      </is>
    </oc>
    <nc r="E131" t="inlineStr">
      <is>
        <t>110R1 722Д0</t>
      </is>
    </nc>
  </rcc>
  <rcc rId="1319" sId="1" odxf="1" dxf="1">
    <oc r="E132" t="inlineStr">
      <is>
        <t>110L1 53940</t>
      </is>
    </oc>
    <nc r="E132" t="inlineStr">
      <is>
        <t>110R1 722Д0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20" sId="1" numFmtId="4">
    <nc r="G132">
      <v>0</v>
    </nc>
  </rcc>
  <rcc rId="1321" sId="1" numFmtId="4">
    <nc r="H132">
      <v>100000</v>
    </nc>
  </rcc>
  <rfmt sheetId="1" sqref="G132:H132">
    <dxf>
      <fill>
        <patternFill>
          <bgColor rgb="FFFFC000"/>
        </patternFill>
      </fill>
    </dxf>
  </rfmt>
  <rcc rId="1322" sId="1" xfDxf="1" dxf="1">
    <oc r="A131" t="inlineStr">
      <is>
        <t>Приведение в нормативное состояние автомобильных дорог и искусственных дорожных сооружений в рамках реализации национального проекта «Безопасные качественные дороги»</t>
      </is>
    </oc>
    <nc r="A131" t="inlineStr">
      <is>
    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23" sId="1">
    <nc r="G348">
      <f>120</f>
    </nc>
  </rcc>
  <rcc rId="1324" sId="1">
    <nc r="H348">
      <f>120</f>
    </nc>
  </rcc>
  <rfmt sheetId="1" sqref="G348:H348">
    <dxf>
      <fill>
        <patternFill>
          <bgColor rgb="FFFFC000"/>
        </patternFill>
      </fill>
    </dxf>
  </rfmt>
  <rfmt sheetId="1" sqref="A347:H347" start="0" length="2147483647">
    <dxf>
      <font>
        <i/>
      </font>
    </dxf>
  </rfmt>
  <rcc rId="1325" sId="1">
    <nc r="G163">
      <f>15755.6+315.1</f>
    </nc>
  </rcc>
  <rcc rId="1326" sId="1" numFmtId="4">
    <nc r="H163">
      <v>0</v>
    </nc>
  </rcc>
  <rfmt sheetId="1" sqref="G163:H163">
    <dxf>
      <fill>
        <patternFill>
          <bgColor rgb="FFFFC000"/>
        </patternFill>
      </fill>
    </dxf>
  </rfmt>
  <rfmt sheetId="1" sqref="G161:H161" start="0" length="2147483647">
    <dxf>
      <font>
        <i/>
      </font>
    </dxf>
  </rfmt>
  <rcv guid="{E50FE2FB-E2CD-42FB-A643-54AB564D1B47}" action="delete"/>
  <rdn rId="0" localSheetId="1" customView="1" name="Z_E50FE2FB_E2CD_42FB_A643_54AB564D1B47_.wvu.PrintArea" hidden="1" oldHidden="1">
    <formula>Ведом.структура!$A$4:$H$511</formula>
    <oldFormula>Ведом.структура!$A$4:$H$511</oldFormula>
  </rdn>
  <rdn rId="0" localSheetId="1" customView="1" name="Z_E50FE2FB_E2CD_42FB_A643_54AB564D1B47_.wvu.FilterData" hidden="1" oldHidden="1">
    <formula>Ведом.структура!$A$21:$Q$514</formula>
    <oldFormula>Ведом.структура!$A$21:$Q$514</oldFormula>
  </rdn>
  <rcv guid="{E50FE2FB-E2CD-42FB-A643-54AB564D1B47}" action="add"/>
</revisions>
</file>

<file path=xl/revisions/revisionLog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29" sId="1" xfDxf="1" dxf="1">
    <oc r="A219" t="inlineStr">
      <is>
        <t xml:space="preserve">Организация горячего питания обучающихся, получающих основное общее, среднее общее образование в муниципальных образовательных организациях на 2020 год
</t>
      </is>
    </oc>
    <nc r="A219" t="inlineStr">
      <is>
        <t>Организация горячего питания обучающихся, получающих основное общее, среднее общее образование в муниципальных образовательных организациях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30" sId="1">
    <nc r="G220">
      <f>12253.1</f>
    </nc>
  </rcc>
  <rcc rId="1331" sId="1">
    <nc r="H220">
      <f>12415.2</f>
    </nc>
  </rcc>
  <rfmt sheetId="1" sqref="G220:H220">
    <dxf>
      <fill>
        <patternFill patternType="solid">
          <bgColor rgb="FFFFC000"/>
        </patternFill>
      </fill>
    </dxf>
  </rfmt>
  <rcc rId="1332" sId="1" odxf="1" dxf="1">
    <nc r="G249">
      <f>10159.152</f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333" sId="1" odxf="1" dxf="1">
    <nc r="G250">
      <f>32170.648</f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334" sId="1" odxf="1" dxf="1">
    <nc r="H249">
      <f>10159.152</f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335" sId="1" odxf="1" dxf="1">
    <nc r="H250">
      <f>32170.648</f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336" sId="1">
    <oc r="A215" t="inlineStr">
      <is>
    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на 2020 год</t>
      </is>
    </oc>
    <nc r="A215" t="inlineStr">
      <is>
    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    </is>
    </nc>
  </rcc>
  <rcc rId="1337" sId="1" numFmtId="4">
    <nc r="G216">
      <v>28457.8</v>
    </nc>
  </rcc>
  <rcc rId="1338" sId="1" numFmtId="4">
    <nc r="H216">
      <v>28280.1</v>
    </nc>
  </rcc>
  <rfmt sheetId="1" sqref="G216:H216">
    <dxf>
      <fill>
        <patternFill patternType="solid">
          <bgColor rgb="FFFFC000"/>
        </patternFill>
      </fill>
    </dxf>
  </rfmt>
  <rcc rId="1339" sId="1">
    <nc r="G62">
      <f>208</f>
    </nc>
  </rcc>
  <rcc rId="1340" sId="1">
    <nc r="H62">
      <f>208</f>
    </nc>
  </rcc>
  <rfmt sheetId="1" sqref="G62:H62">
    <dxf>
      <fill>
        <patternFill>
          <bgColor rgb="FFFFC000"/>
        </patternFill>
      </fill>
    </dxf>
  </rfmt>
  <rrc rId="1341" sId="1" ref="A200:XFD200" action="deleteRow">
    <undo index="65535" exp="ref" v="1" dr="H200" r="J278" sId="1"/>
    <undo index="65535" exp="ref" v="1" dr="G200" r="I278" sId="1"/>
    <undo index="65535" exp="ref" v="1" dr="H200" r="H194" sId="1"/>
    <undo index="65535" exp="ref" v="1" dr="G200" r="G194" sId="1"/>
    <undo index="65535" exp="area" ref3D="1" dr="$A$484:$XFD$487" dn="Z_E9E577B3_C457_4984_949A_B5AD6CE2E229_.wvu.Rows" sId="1"/>
    <undo index="65535" exp="area" ref3D="1" dr="$A$469:$XFD$472" dn="Z_E9E577B3_C457_4984_949A_B5AD6CE2E229_.wvu.Rows" sId="1"/>
    <undo index="65535" exp="area" ref3D="1" dr="$A$457:$XFD$460" dn="Z_E9E577B3_C457_4984_949A_B5AD6CE2E229_.wvu.Rows" sId="1"/>
    <undo index="65535" exp="area" ref3D="1" dr="$A$440:$XFD$441" dn="Z_E9E577B3_C457_4984_949A_B5AD6CE2E229_.wvu.Rows" sId="1"/>
    <undo index="65535" exp="area" ref3D="1" dr="$A$411:$XFD$416" dn="Z_E9E577B3_C457_4984_949A_B5AD6CE2E229_.wvu.Rows" sId="1"/>
    <undo index="65535" exp="area" ref3D="1" dr="$A$405:$XFD$407" dn="Z_E9E577B3_C457_4984_949A_B5AD6CE2E229_.wvu.Rows" sId="1"/>
    <undo index="65535" exp="area" ref3D="1" dr="$A$400:$XFD$403" dn="Z_E9E577B3_C457_4984_949A_B5AD6CE2E229_.wvu.Rows" sId="1"/>
    <undo index="65535" exp="area" ref3D="1" dr="$A$398:$XFD$398" dn="Z_E9E577B3_C457_4984_949A_B5AD6CE2E229_.wvu.Rows" sId="1"/>
    <undo index="65535" exp="area" ref3D="1" dr="$A$380:$XFD$385" dn="Z_E9E577B3_C457_4984_949A_B5AD6CE2E229_.wvu.Rows" sId="1"/>
    <undo index="65535" exp="area" ref3D="1" dr="$A$292:$XFD$296" dn="Z_E9E577B3_C457_4984_949A_B5AD6CE2E229_.wvu.Rows" sId="1"/>
    <undo index="65535" exp="area" ref3D="1" dr="$A$290:$XFD$290" dn="Z_E9E577B3_C457_4984_949A_B5AD6CE2E229_.wvu.Rows" sId="1"/>
    <undo index="65535" exp="area" ref3D="1" dr="$A$269:$XFD$269" dn="Z_E9E577B3_C457_4984_949A_B5AD6CE2E229_.wvu.Rows" sId="1"/>
    <undo index="65535" exp="area" ref3D="1" dr="$A$251:$XFD$253" dn="Z_E9E577B3_C457_4984_949A_B5AD6CE2E229_.wvu.Rows" sId="1"/>
    <undo index="65535" exp="area" ref3D="1" dr="$A$237:$XFD$240" dn="Z_E9E577B3_C457_4984_949A_B5AD6CE2E229_.wvu.Rows" sId="1"/>
    <undo index="65535" exp="area" ref3D="1" dr="$A$233:$XFD$234" dn="Z_E9E577B3_C457_4984_949A_B5AD6CE2E229_.wvu.Rows" sId="1"/>
    <undo index="65535" exp="area" ref3D="1" dr="$A$229:$XFD$231" dn="Z_E9E577B3_C457_4984_949A_B5AD6CE2E229_.wvu.Rows" sId="1"/>
    <undo index="1" exp="area" ref3D="1" dr="$A$223:$XFD$226" dn="Z_E9E577B3_C457_4984_949A_B5AD6CE2E229_.wvu.Rows" sId="1"/>
    <rfmt sheetId="1" xfDxf="1" sqref="A200:XFD200" start="0" length="0">
      <dxf>
        <font>
          <i/>
          <name val="Times New Roman CYR"/>
          <family val="1"/>
        </font>
        <alignment wrapText="1"/>
      </dxf>
    </rfmt>
    <rcc rId="0" sId="1" dxf="1">
      <nc r="A200" t="inlineStr">
        <is>
          <t>Софинансирование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0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0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0">
        <f>G201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00">
        <f>H201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342" sId="1" ref="A200:XFD200" action="deleteRow">
    <undo index="65535" exp="ref" v="1" dr="G200" r="J195" sId="1"/>
    <undo index="65535" exp="area" ref3D="1" dr="$A$483:$XFD$486" dn="Z_E9E577B3_C457_4984_949A_B5AD6CE2E229_.wvu.Rows" sId="1"/>
    <undo index="65535" exp="area" ref3D="1" dr="$A$468:$XFD$471" dn="Z_E9E577B3_C457_4984_949A_B5AD6CE2E229_.wvu.Rows" sId="1"/>
    <undo index="65535" exp="area" ref3D="1" dr="$A$456:$XFD$459" dn="Z_E9E577B3_C457_4984_949A_B5AD6CE2E229_.wvu.Rows" sId="1"/>
    <undo index="65535" exp="area" ref3D="1" dr="$A$439:$XFD$440" dn="Z_E9E577B3_C457_4984_949A_B5AD6CE2E229_.wvu.Rows" sId="1"/>
    <undo index="65535" exp="area" ref3D="1" dr="$A$410:$XFD$415" dn="Z_E9E577B3_C457_4984_949A_B5AD6CE2E229_.wvu.Rows" sId="1"/>
    <undo index="65535" exp="area" ref3D="1" dr="$A$404:$XFD$406" dn="Z_E9E577B3_C457_4984_949A_B5AD6CE2E229_.wvu.Rows" sId="1"/>
    <undo index="65535" exp="area" ref3D="1" dr="$A$399:$XFD$402" dn="Z_E9E577B3_C457_4984_949A_B5AD6CE2E229_.wvu.Rows" sId="1"/>
    <undo index="65535" exp="area" ref3D="1" dr="$A$397:$XFD$397" dn="Z_E9E577B3_C457_4984_949A_B5AD6CE2E229_.wvu.Rows" sId="1"/>
    <undo index="65535" exp="area" ref3D="1" dr="$A$379:$XFD$384" dn="Z_E9E577B3_C457_4984_949A_B5AD6CE2E229_.wvu.Rows" sId="1"/>
    <undo index="65535" exp="area" ref3D="1" dr="$A$291:$XFD$295" dn="Z_E9E577B3_C457_4984_949A_B5AD6CE2E229_.wvu.Rows" sId="1"/>
    <undo index="65535" exp="area" ref3D="1" dr="$A$289:$XFD$289" dn="Z_E9E577B3_C457_4984_949A_B5AD6CE2E229_.wvu.Rows" sId="1"/>
    <undo index="65535" exp="area" ref3D="1" dr="$A$268:$XFD$268" dn="Z_E9E577B3_C457_4984_949A_B5AD6CE2E229_.wvu.Rows" sId="1"/>
    <undo index="65535" exp="area" ref3D="1" dr="$A$250:$XFD$252" dn="Z_E9E577B3_C457_4984_949A_B5AD6CE2E229_.wvu.Rows" sId="1"/>
    <undo index="65535" exp="area" ref3D="1" dr="$A$236:$XFD$239" dn="Z_E9E577B3_C457_4984_949A_B5AD6CE2E229_.wvu.Rows" sId="1"/>
    <undo index="65535" exp="area" ref3D="1" dr="$A$232:$XFD$233" dn="Z_E9E577B3_C457_4984_949A_B5AD6CE2E229_.wvu.Rows" sId="1"/>
    <undo index="65535" exp="area" ref3D="1" dr="$A$228:$XFD$230" dn="Z_E9E577B3_C457_4984_949A_B5AD6CE2E229_.wvu.Rows" sId="1"/>
    <undo index="1" exp="area" ref3D="1" dr="$A$222:$XFD$225" dn="Z_E9E577B3_C457_4984_949A_B5AD6CE2E229_.wvu.Rows" sId="1"/>
    <rfmt sheetId="1" xfDxf="1" sqref="A200:XFD200" start="0" length="0">
      <dxf>
        <font>
          <name val="Times New Roman CYR"/>
          <family val="1"/>
        </font>
        <alignment wrapText="1"/>
      </dxf>
    </rfmt>
    <rcc rId="0" sId="1" dxf="1">
      <nc r="A200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0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0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0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0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0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343" sId="1">
    <oc r="G194">
      <f>G195+G197+#REF!</f>
    </oc>
    <nc r="G194">
      <f>G195+G197</f>
    </nc>
  </rcc>
  <rcc rId="1344" sId="1">
    <oc r="H194">
      <f>H195+H197+#REF!</f>
    </oc>
    <nc r="H194">
      <f>H195+H197</f>
    </nc>
  </rcc>
  <rcc rId="1345" sId="1">
    <nc r="G257">
      <f>386</f>
    </nc>
  </rcc>
  <rcc rId="1346" sId="1">
    <nc r="H257">
      <f>386</f>
    </nc>
  </rcc>
  <rfmt sheetId="1" sqref="G257:H257">
    <dxf>
      <fill>
        <patternFill patternType="solid">
          <bgColor rgb="FFFFC000"/>
        </patternFill>
      </fill>
    </dxf>
  </rfmt>
  <rcc rId="1347" sId="1">
    <oc r="A256" t="inlineStr">
      <is>
        <t xml:space="preserve">На обеспечение муниципальных дошкольных и общеобразовательных организаций педагогическими работниками   </t>
      </is>
    </oc>
    <nc r="A256" t="inlineStr">
      <is>
        <t>Обеспечение муниципальных дошкольных и общеобразовательных организаций педагогическими работниками</t>
      </is>
    </nc>
  </rcc>
  <rcv guid="{E50FE2FB-E2CD-42FB-A643-54AB564D1B47}" action="delete"/>
  <rdn rId="0" localSheetId="1" customView="1" name="Z_E50FE2FB_E2CD_42FB_A643_54AB564D1B47_.wvu.PrintArea" hidden="1" oldHidden="1">
    <formula>Ведом.структура!$A$4:$H$509</formula>
    <oldFormula>Ведом.структура!$A$4:$H$509</oldFormula>
  </rdn>
  <rdn rId="0" localSheetId="1" customView="1" name="Z_E50FE2FB_E2CD_42FB_A643_54AB564D1B47_.wvu.FilterData" hidden="1" oldHidden="1">
    <formula>Ведом.структура!$A$21:$Q$512</formula>
    <oldFormula>Ведом.структура!$A$21:$Q$512</oldFormula>
  </rdn>
  <rcv guid="{E50FE2FB-E2CD-42FB-A643-54AB564D1B47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33" sId="1" ref="A126:XFD126" action="insertRow">
    <undo index="65535" exp="area" ref3D="1" dr="$A$478:$XFD$481" dn="Z_E9E577B3_C457_4984_949A_B5AD6CE2E229_.wvu.Rows" sId="1"/>
    <undo index="65535" exp="area" ref3D="1" dr="$A$463:$XFD$466" dn="Z_E9E577B3_C457_4984_949A_B5AD6CE2E229_.wvu.Rows" sId="1"/>
    <undo index="65535" exp="area" ref3D="1" dr="$A$451:$XFD$454" dn="Z_E9E577B3_C457_4984_949A_B5AD6CE2E229_.wvu.Rows" sId="1"/>
    <undo index="65535" exp="area" ref3D="1" dr="$A$434:$XFD$435" dn="Z_E9E577B3_C457_4984_949A_B5AD6CE2E229_.wvu.Rows" sId="1"/>
    <undo index="65535" exp="area" ref3D="1" dr="$A$408:$XFD$413" dn="Z_E9E577B3_C457_4984_949A_B5AD6CE2E229_.wvu.Rows" sId="1"/>
    <undo index="65535" exp="area" ref3D="1" dr="$A$402:$XFD$404" dn="Z_E9E577B3_C457_4984_949A_B5AD6CE2E229_.wvu.Rows" sId="1"/>
    <undo index="65535" exp="area" ref3D="1" dr="$A$397:$XFD$400" dn="Z_E9E577B3_C457_4984_949A_B5AD6CE2E229_.wvu.Rows" sId="1"/>
    <undo index="65535" exp="area" ref3D="1" dr="$A$395:$XFD$395" dn="Z_E9E577B3_C457_4984_949A_B5AD6CE2E229_.wvu.Rows" sId="1"/>
    <undo index="65535" exp="area" ref3D="1" dr="$A$386:$XFD$389" dn="Z_E9E577B3_C457_4984_949A_B5AD6CE2E229_.wvu.Rows" sId="1"/>
    <undo index="65535" exp="area" ref3D="1" dr="$A$372:$XFD$379" dn="Z_E9E577B3_C457_4984_949A_B5AD6CE2E229_.wvu.Rows" sId="1"/>
    <undo index="65535" exp="area" ref3D="1" dr="$A$281:$XFD$285" dn="Z_E9E577B3_C457_4984_949A_B5AD6CE2E229_.wvu.Rows" sId="1"/>
    <undo index="65535" exp="area" ref3D="1" dr="$A$279:$XFD$279" dn="Z_E9E577B3_C457_4984_949A_B5AD6CE2E229_.wvu.Rows" sId="1"/>
    <undo index="65535" exp="area" ref3D="1" dr="$A$258:$XFD$258" dn="Z_E9E577B3_C457_4984_949A_B5AD6CE2E229_.wvu.Rows" sId="1"/>
    <undo index="65535" exp="area" ref3D="1" dr="$A$240:$XFD$242" dn="Z_E9E577B3_C457_4984_949A_B5AD6CE2E229_.wvu.Rows" sId="1"/>
    <undo index="65535" exp="area" ref3D="1" dr="$A$226:$XFD$229" dn="Z_E9E577B3_C457_4984_949A_B5AD6CE2E229_.wvu.Rows" sId="1"/>
    <undo index="65535" exp="area" ref3D="1" dr="$A$222:$XFD$223" dn="Z_E9E577B3_C457_4984_949A_B5AD6CE2E229_.wvu.Rows" sId="1"/>
    <undo index="65535" exp="area" ref3D="1" dr="$A$218:$XFD$220" dn="Z_E9E577B3_C457_4984_949A_B5AD6CE2E229_.wvu.Rows" sId="1"/>
    <undo index="1" exp="area" ref3D="1" dr="$A$212:$XFD$215" dn="Z_E9E577B3_C457_4984_949A_B5AD6CE2E229_.wvu.Rows" sId="1"/>
  </rrc>
  <rrc rId="634" sId="1" ref="A126:XFD126" action="insertRow">
    <undo index="65535" exp="area" ref3D="1" dr="$A$479:$XFD$482" dn="Z_E9E577B3_C457_4984_949A_B5AD6CE2E229_.wvu.Rows" sId="1"/>
    <undo index="65535" exp="area" ref3D="1" dr="$A$464:$XFD$467" dn="Z_E9E577B3_C457_4984_949A_B5AD6CE2E229_.wvu.Rows" sId="1"/>
    <undo index="65535" exp="area" ref3D="1" dr="$A$452:$XFD$455" dn="Z_E9E577B3_C457_4984_949A_B5AD6CE2E229_.wvu.Rows" sId="1"/>
    <undo index="65535" exp="area" ref3D="1" dr="$A$435:$XFD$436" dn="Z_E9E577B3_C457_4984_949A_B5AD6CE2E229_.wvu.Rows" sId="1"/>
    <undo index="65535" exp="area" ref3D="1" dr="$A$409:$XFD$414" dn="Z_E9E577B3_C457_4984_949A_B5AD6CE2E229_.wvu.Rows" sId="1"/>
    <undo index="65535" exp="area" ref3D="1" dr="$A$403:$XFD$405" dn="Z_E9E577B3_C457_4984_949A_B5AD6CE2E229_.wvu.Rows" sId="1"/>
    <undo index="65535" exp="area" ref3D="1" dr="$A$398:$XFD$401" dn="Z_E9E577B3_C457_4984_949A_B5AD6CE2E229_.wvu.Rows" sId="1"/>
    <undo index="65535" exp="area" ref3D="1" dr="$A$396:$XFD$396" dn="Z_E9E577B3_C457_4984_949A_B5AD6CE2E229_.wvu.Rows" sId="1"/>
    <undo index="65535" exp="area" ref3D="1" dr="$A$387:$XFD$390" dn="Z_E9E577B3_C457_4984_949A_B5AD6CE2E229_.wvu.Rows" sId="1"/>
    <undo index="65535" exp="area" ref3D="1" dr="$A$373:$XFD$380" dn="Z_E9E577B3_C457_4984_949A_B5AD6CE2E229_.wvu.Rows" sId="1"/>
    <undo index="65535" exp="area" ref3D="1" dr="$A$282:$XFD$286" dn="Z_E9E577B3_C457_4984_949A_B5AD6CE2E229_.wvu.Rows" sId="1"/>
    <undo index="65535" exp="area" ref3D="1" dr="$A$280:$XFD$280" dn="Z_E9E577B3_C457_4984_949A_B5AD6CE2E229_.wvu.Rows" sId="1"/>
    <undo index="65535" exp="area" ref3D="1" dr="$A$259:$XFD$259" dn="Z_E9E577B3_C457_4984_949A_B5AD6CE2E229_.wvu.Rows" sId="1"/>
    <undo index="65535" exp="area" ref3D="1" dr="$A$241:$XFD$243" dn="Z_E9E577B3_C457_4984_949A_B5AD6CE2E229_.wvu.Rows" sId="1"/>
    <undo index="65535" exp="area" ref3D="1" dr="$A$227:$XFD$230" dn="Z_E9E577B3_C457_4984_949A_B5AD6CE2E229_.wvu.Rows" sId="1"/>
    <undo index="65535" exp="area" ref3D="1" dr="$A$223:$XFD$224" dn="Z_E9E577B3_C457_4984_949A_B5AD6CE2E229_.wvu.Rows" sId="1"/>
    <undo index="65535" exp="area" ref3D="1" dr="$A$219:$XFD$221" dn="Z_E9E577B3_C457_4984_949A_B5AD6CE2E229_.wvu.Rows" sId="1"/>
    <undo index="1" exp="area" ref3D="1" dr="$A$213:$XFD$216" dn="Z_E9E577B3_C457_4984_949A_B5AD6CE2E229_.wvu.Rows" sId="1"/>
  </rrc>
  <rfmt sheetId="1" sqref="A126" start="0" length="0">
    <dxf>
      <font>
        <i/>
        <name val="Times New Roman"/>
        <family val="1"/>
      </font>
      <alignment vertical="top"/>
    </dxf>
  </rfmt>
  <rcc rId="635" sId="1" odxf="1" dxf="1">
    <nc r="B12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36" sId="1" odxf="1" dxf="1">
    <nc r="C12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37" sId="1" odxf="1" dxf="1">
    <nc r="D126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26" start="0" length="0">
    <dxf>
      <font>
        <i/>
        <name val="Times New Roman"/>
        <family val="1"/>
      </font>
    </dxf>
  </rfmt>
  <rfmt sheetId="1" sqref="F126" start="0" length="0">
    <dxf>
      <font>
        <i/>
        <name val="Times New Roman"/>
        <family val="1"/>
      </font>
    </dxf>
  </rfmt>
  <rcc rId="638" sId="1" odxf="1" dxf="1">
    <nc r="G126">
      <f>G127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39" sId="1" odxf="1" dxf="1">
    <nc r="H126">
      <f>H127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40" sId="1" numFmtId="30">
    <nc r="B127">
      <v>968</v>
    </nc>
  </rcc>
  <rcc rId="641" sId="1">
    <nc r="C127" t="inlineStr">
      <is>
        <t>04</t>
      </is>
    </nc>
  </rcc>
  <rcc rId="642" sId="1">
    <nc r="D127" t="inlineStr">
      <is>
        <t>09</t>
      </is>
    </nc>
  </rcc>
  <rcc rId="643" sId="1">
    <nc r="E126" t="inlineStr">
      <is>
        <t>110L1 53940</t>
      </is>
    </nc>
  </rcc>
  <rcc rId="644" sId="1" odxf="1" dxf="1">
    <nc r="E127" t="inlineStr">
      <is>
        <t>110L1 53940</t>
      </is>
    </nc>
    <ndxf>
      <font>
        <i/>
        <name val="Times New Roman"/>
        <family val="1"/>
      </font>
    </ndxf>
  </rcc>
  <rfmt sheetId="1" sqref="E127" start="0" length="2147483647">
    <dxf>
      <font>
        <i val="0"/>
      </font>
    </dxf>
  </rfmt>
  <rcc rId="645" sId="1">
    <nc r="F127" t="inlineStr">
      <is>
        <t>622</t>
      </is>
    </nc>
  </rcc>
  <rcc rId="646" sId="1" numFmtId="4">
    <nc r="G127">
      <f>51500</f>
    </nc>
  </rcc>
  <rcc rId="647" sId="1" numFmtId="4">
    <nc r="H127">
      <f>99100</f>
    </nc>
  </rcc>
  <rcc rId="648" sId="1" xfDxf="1" dxf="1">
    <nc r="A127" t="inlineStr">
      <is>
        <t>Субсидии автономным учреждениям на иные цели</t>
      </is>
    </nc>
    <ndxf>
      <font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26" start="0" length="0">
    <dxf>
      <font>
        <i val="0"/>
        <sz val="10"/>
        <color auto="1"/>
        <name val="Arial Cyr"/>
        <family val="1"/>
        <charset val="204"/>
        <scheme val="none"/>
      </font>
      <alignment vertical="bottom" wrapText="0"/>
      <border outline="0">
        <left/>
        <right/>
        <top/>
        <bottom/>
      </border>
    </dxf>
  </rfmt>
  <rfmt sheetId="1" xfDxf="1" sqref="A126" start="0" length="0">
    <dxf>
      <font>
        <sz val="12"/>
        <color rgb="FF000000"/>
        <name val="Times New Roman"/>
        <family val="1"/>
      </font>
    </dxf>
  </rfmt>
  <rcc rId="649" sId="1" odxf="1" dxf="1">
    <nc r="A126" t="inlineStr">
      <is>
        <t>Приведение в нормативное состояние автомобильных дорог и искусственных дорожных сооружений в рамках реализации национального проекта «Безопасные качественные дороги»</t>
      </is>
    </nc>
    <ndxf>
      <font>
        <i/>
        <sz val="12"/>
        <color rgb="FF000000"/>
        <name val="Times New Roman"/>
        <family val="1"/>
      </font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650" sId="1">
    <oc r="G121">
      <f>G124+G122</f>
    </oc>
    <nc r="G121">
      <f>G124+G122+G126</f>
    </nc>
  </rcc>
  <rcc rId="651" sId="1">
    <oc r="H121">
      <f>H124+H122</f>
    </oc>
    <nc r="H121">
      <f>H124+H122+H126</f>
    </nc>
  </rcc>
</revisions>
</file>

<file path=xl/revisions/revisionLog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50" sId="1">
    <oc r="A225" t="inlineStr">
      <is>
        <t>Обеспечение компенсации питания родителям (законным представителям) обучающихся в мцниципальных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 на 2021 год</t>
      </is>
    </oc>
    <nc r="A225" t="inlineStr">
      <is>
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</is>
    </nc>
  </rcc>
  <rcc rId="1351" sId="1">
    <nc r="G226">
      <f>427.2</f>
    </nc>
  </rcc>
  <rcc rId="1352" sId="1">
    <nc r="H226">
      <f>402.1</f>
    </nc>
  </rcc>
  <rfmt sheetId="1" sqref="G226:H226">
    <dxf>
      <fill>
        <patternFill patternType="solid">
          <bgColor rgb="FFFFC000"/>
        </patternFill>
      </fill>
    </dxf>
  </rfmt>
  <rcc rId="1353" sId="1">
    <nc r="G220">
      <f>103849.1</f>
    </nc>
  </rcc>
  <rcc rId="1354" sId="1">
    <nc r="H220">
      <f>103744.8</f>
    </nc>
  </rcc>
  <rfmt sheetId="1" sqref="G220:H220">
    <dxf>
      <fill>
        <patternFill patternType="solid">
          <bgColor rgb="FFFFC000"/>
        </patternFill>
      </fill>
    </dxf>
  </rfmt>
  <rcc rId="1355" sId="1" xfDxf="1" dxf="1">
    <oc r="A219" t="inlineStr">
      <is>
        <t xml:space="preserve">На оплату труда обслуживающего персонала муниципальных общеобразовательных организаций
</t>
      </is>
    </oc>
    <nc r="A219" t="inlineStr">
      <is>
    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    </is>
    </nc>
    <ndxf>
      <font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50FE2FB-E2CD-42FB-A643-54AB564D1B47}" action="delete"/>
  <rdn rId="0" localSheetId="1" customView="1" name="Z_E50FE2FB_E2CD_42FB_A643_54AB564D1B47_.wvu.PrintArea" hidden="1" oldHidden="1">
    <formula>Ведом.структура!$A$4:$H$509</formula>
    <oldFormula>Ведом.структура!$A$4:$H$509</oldFormula>
  </rdn>
  <rdn rId="0" localSheetId="1" customView="1" name="Z_E50FE2FB_E2CD_42FB_A643_54AB564D1B47_.wvu.FilterData" hidden="1" oldHidden="1">
    <formula>Ведом.структура!$A$21:$Q$512</formula>
    <oldFormula>Ведом.структура!$A$21:$Q$512</oldFormula>
  </rdn>
  <rcv guid="{E50FE2FB-E2CD-42FB-A643-54AB564D1B47}" action="add"/>
</revisions>
</file>

<file path=xl/revisions/revisionLog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58" sId="1" xfDxf="1" dxf="1">
    <oc r="A338" t="inlineStr">
      <is>
        <t>Прочие мероприятия, связанные с выполнением обязательств органов местного самоуправления</t>
      </is>
    </oc>
    <nc r="A338" t="inlineStr">
      <is>
        <t>Реализация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59" sId="1">
    <oc r="E338" t="inlineStr">
      <is>
        <t>99900 82900</t>
      </is>
    </oc>
    <nc r="E338" t="inlineStr">
      <is>
        <t>99900 S2980</t>
      </is>
    </nc>
  </rcc>
  <rcc rId="1360" sId="1" odxf="1" dxf="1">
    <oc r="E339" t="inlineStr">
      <is>
        <t>99900 82900</t>
      </is>
    </oc>
    <nc r="E339" t="inlineStr">
      <is>
        <t>99900 S2980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39" start="0" length="2147483647">
    <dxf>
      <font>
        <i val="0"/>
      </font>
    </dxf>
  </rfmt>
  <rcc rId="1361" sId="1">
    <oc r="F339" t="inlineStr">
      <is>
        <t>244</t>
      </is>
    </oc>
    <nc r="F339" t="inlineStr">
      <is>
        <t>243</t>
      </is>
    </nc>
  </rcc>
  <rcc rId="1362" sId="1">
    <nc r="G339">
      <f>10869</f>
    </nc>
  </rcc>
  <rcc rId="1363" sId="1">
    <nc r="H339">
      <f>10869</f>
    </nc>
  </rcc>
  <rcc rId="1364" sId="1" odxf="1" dxf="1">
    <oc r="A339" t="inlineStr">
      <is>
        <t>Прочие закупки товаров, работ и услуг для государственных (муниципальных) нужд</t>
      </is>
    </oc>
    <nc r="A339" t="inlineStr">
      <is>
        <t>Закупка товаров, работ, услуг в целях капитального ремонта государственного (муниципального) имущества</t>
      </is>
    </nc>
    <odxf>
      <fill>
        <patternFill patternType="solid"/>
      </fill>
    </odxf>
    <ndxf>
      <fill>
        <patternFill patternType="none"/>
      </fill>
    </ndxf>
  </rcc>
</revisions>
</file>

<file path=xl/revisions/revisionLog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39:H339">
    <dxf>
      <fill>
        <patternFill patternType="solid">
          <bgColor rgb="FFFFC000"/>
        </patternFill>
      </fill>
    </dxf>
  </rfmt>
</revisions>
</file>

<file path=xl/revisions/revisionLog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65" sId="1" ref="A345:XFD345" action="insertRow">
    <undo index="65535" exp="area" ref3D="1" dr="$A$482:$XFD$485" dn="Z_E9E577B3_C457_4984_949A_B5AD6CE2E229_.wvu.Rows" sId="1"/>
    <undo index="65535" exp="area" ref3D="1" dr="$A$467:$XFD$470" dn="Z_E9E577B3_C457_4984_949A_B5AD6CE2E229_.wvu.Rows" sId="1"/>
    <undo index="65535" exp="area" ref3D="1" dr="$A$455:$XFD$458" dn="Z_E9E577B3_C457_4984_949A_B5AD6CE2E229_.wvu.Rows" sId="1"/>
    <undo index="65535" exp="area" ref3D="1" dr="$A$438:$XFD$439" dn="Z_E9E577B3_C457_4984_949A_B5AD6CE2E229_.wvu.Rows" sId="1"/>
    <undo index="65535" exp="area" ref3D="1" dr="$A$409:$XFD$414" dn="Z_E9E577B3_C457_4984_949A_B5AD6CE2E229_.wvu.Rows" sId="1"/>
    <undo index="65535" exp="area" ref3D="1" dr="$A$403:$XFD$405" dn="Z_E9E577B3_C457_4984_949A_B5AD6CE2E229_.wvu.Rows" sId="1"/>
    <undo index="65535" exp="area" ref3D="1" dr="$A$398:$XFD$401" dn="Z_E9E577B3_C457_4984_949A_B5AD6CE2E229_.wvu.Rows" sId="1"/>
    <undo index="65535" exp="area" ref3D="1" dr="$A$396:$XFD$396" dn="Z_E9E577B3_C457_4984_949A_B5AD6CE2E229_.wvu.Rows" sId="1"/>
    <undo index="65535" exp="area" ref3D="1" dr="$A$378:$XFD$383" dn="Z_E9E577B3_C457_4984_949A_B5AD6CE2E229_.wvu.Rows" sId="1"/>
  </rrc>
  <rrc rId="1366" sId="1" ref="A345:XFD345" action="insertRow">
    <undo index="65535" exp="area" ref3D="1" dr="$A$483:$XFD$486" dn="Z_E9E577B3_C457_4984_949A_B5AD6CE2E229_.wvu.Rows" sId="1"/>
    <undo index="65535" exp="area" ref3D="1" dr="$A$468:$XFD$471" dn="Z_E9E577B3_C457_4984_949A_B5AD6CE2E229_.wvu.Rows" sId="1"/>
    <undo index="65535" exp="area" ref3D="1" dr="$A$456:$XFD$459" dn="Z_E9E577B3_C457_4984_949A_B5AD6CE2E229_.wvu.Rows" sId="1"/>
    <undo index="65535" exp="area" ref3D="1" dr="$A$439:$XFD$440" dn="Z_E9E577B3_C457_4984_949A_B5AD6CE2E229_.wvu.Rows" sId="1"/>
    <undo index="65535" exp="area" ref3D="1" dr="$A$410:$XFD$415" dn="Z_E9E577B3_C457_4984_949A_B5AD6CE2E229_.wvu.Rows" sId="1"/>
    <undo index="65535" exp="area" ref3D="1" dr="$A$404:$XFD$406" dn="Z_E9E577B3_C457_4984_949A_B5AD6CE2E229_.wvu.Rows" sId="1"/>
    <undo index="65535" exp="area" ref3D="1" dr="$A$399:$XFD$402" dn="Z_E9E577B3_C457_4984_949A_B5AD6CE2E229_.wvu.Rows" sId="1"/>
    <undo index="65535" exp="area" ref3D="1" dr="$A$397:$XFD$397" dn="Z_E9E577B3_C457_4984_949A_B5AD6CE2E229_.wvu.Rows" sId="1"/>
    <undo index="65535" exp="area" ref3D="1" dr="$A$379:$XFD$384" dn="Z_E9E577B3_C457_4984_949A_B5AD6CE2E229_.wvu.Rows" sId="1"/>
  </rrc>
  <rcc rId="1367" sId="1" odxf="1" dxf="1">
    <nc r="A345" t="inlineStr">
      <is>
        <t>Проведение комплексных кадастровых работ в рамках федеральной целевой программы "Развитие единой государсвенной системы регистрации прав и кадастрового учета недвижимости"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1368" sId="1">
    <nc r="B345" t="inlineStr">
      <is>
        <t>971</t>
      </is>
    </nc>
  </rcc>
  <rcc rId="1369" sId="1">
    <nc r="C345" t="inlineStr">
      <is>
        <t>04</t>
      </is>
    </nc>
  </rcc>
  <rcc rId="1370" sId="1">
    <nc r="D345" t="inlineStr">
      <is>
        <t>12</t>
      </is>
    </nc>
  </rcc>
  <rcc rId="1371" sId="1">
    <nc r="E345" t="inlineStr">
      <is>
        <t>04201 L5110</t>
      </is>
    </nc>
  </rcc>
  <rcc rId="1372" sId="1">
    <nc r="G345">
      <f>G346</f>
    </nc>
  </rcc>
  <rcc rId="1373" sId="1" odxf="1" dxf="1">
    <nc r="A346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"/>
        <family val="1"/>
      </font>
      <fill>
        <patternFill patternType="none"/>
      </fill>
    </odxf>
    <ndxf>
      <font>
        <i val="0"/>
        <color indexed="8"/>
        <name val="Times New Roman"/>
        <family val="1"/>
      </font>
      <fill>
        <patternFill patternType="solid"/>
      </fill>
    </ndxf>
  </rcc>
  <rcc rId="1374" sId="1" odxf="1" dxf="1">
    <nc r="B346" t="inlineStr">
      <is>
        <t>971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75" sId="1" odxf="1" dxf="1">
    <nc r="C346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76" sId="1" odxf="1" dxf="1">
    <nc r="D346" t="inlineStr">
      <is>
        <t>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77" sId="1" odxf="1" dxf="1">
    <nc r="E346" t="inlineStr">
      <is>
        <t>04201 L5110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78" sId="1" odxf="1" dxf="1">
    <nc r="F346" t="inlineStr">
      <is>
        <t>244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G346" start="0" length="0">
    <dxf>
      <font>
        <i val="0"/>
        <name val="Times New Roman"/>
        <family val="1"/>
      </font>
      <fill>
        <patternFill patternType="solid">
          <bgColor rgb="FFFFC000"/>
        </patternFill>
      </fill>
    </dxf>
  </rfmt>
  <rcc rId="1379" sId="1" numFmtId="4">
    <nc r="G346">
      <v>0</v>
    </nc>
  </rcc>
  <rcc rId="1380" sId="1">
    <nc r="H346">
      <f>608+38.8</f>
    </nc>
  </rcc>
  <rfmt sheetId="1" sqref="H346">
    <dxf>
      <fill>
        <patternFill patternType="solid">
          <bgColor rgb="FFFFC000"/>
        </patternFill>
      </fill>
    </dxf>
  </rfmt>
  <rcc rId="1381" sId="1">
    <nc r="H345">
      <f>H346</f>
    </nc>
  </rcc>
  <rcc rId="1382" sId="1">
    <oc r="G344">
      <f>G347</f>
    </oc>
    <nc r="G344">
      <f>G347+G345</f>
    </nc>
  </rcc>
  <rcc rId="1383" sId="1">
    <oc r="H344">
      <f>H347</f>
    </oc>
    <nc r="H344">
      <f>H347+H345</f>
    </nc>
  </rcc>
  <rcc rId="1384" sId="1" numFmtId="4">
    <nc r="G149">
      <v>3.2</v>
    </nc>
  </rcc>
  <rcc rId="1385" sId="1" numFmtId="4">
    <nc r="H149">
      <v>3.2</v>
    </nc>
  </rcc>
  <rfmt sheetId="1" sqref="G149:H149">
    <dxf>
      <fill>
        <patternFill>
          <bgColor rgb="FFFFC000"/>
        </patternFill>
      </fill>
    </dxf>
  </rfmt>
  <rcc rId="1386" sId="1" numFmtId="4">
    <nc r="G281">
      <v>84.1</v>
    </nc>
  </rcc>
  <rcc rId="1387" sId="1" numFmtId="4">
    <nc r="H281">
      <v>82</v>
    </nc>
  </rcc>
  <rfmt sheetId="1" sqref="G281:H281">
    <dxf>
      <fill>
        <patternFill patternType="solid">
          <bgColor rgb="FFFFC000"/>
        </patternFill>
      </fill>
    </dxf>
  </rfmt>
  <rcc rId="1388" sId="1">
    <oc r="A280" t="inlineStr">
      <is>
        <t>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</t>
      </is>
    </oc>
    <nc r="A280" t="inlineStr">
      <is>
        <t>Администрирование передаваемых органам местного самоуправления государственных полномочий по Закону Республики Бурятия от 8 июля 2008 года № 394-IV «О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образования»</t>
      </is>
    </nc>
  </rcc>
</revisions>
</file>

<file path=xl/revisions/revisionLog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89" sId="1">
    <oc r="A262" t="inlineStr">
      <is>
        <t>Мероприятия по оздоровлению детей, за исключением детей, находящихся в трудной жизненной ситуации</t>
      </is>
    </oc>
    <nc r="A262" t="inlineStr">
      <is>
        <t>Организация и обеспечение отдыха и оздоровления детей в загородных стационарных детских оздоровительных лагерях, оздоровительных лагерях с дневным пребыванием и иных детских лагерях сезонного действия (за исключением загородных стационарных детских оздоровительных лагерей), за исключением организации отдыха детей в каникулярное время и обеспечения прав детей, находящихся в трудной жизненной ситуации, на отдых и оздоровление</t>
      </is>
    </nc>
  </rcc>
  <rcc rId="1390" sId="1" numFmtId="4">
    <nc r="G263">
      <v>5352.5</v>
    </nc>
  </rcc>
  <rcc rId="1391" sId="1" numFmtId="4">
    <nc r="H263">
      <v>5352.5</v>
    </nc>
  </rcc>
  <rfmt sheetId="1" sqref="G263:H263">
    <dxf>
      <fill>
        <patternFill patternType="solid">
          <bgColor rgb="FFFFC000"/>
        </patternFill>
      </fill>
    </dxf>
  </rfmt>
  <rcc rId="1392" sId="1" numFmtId="4">
    <nc r="G324">
      <v>110.4</v>
    </nc>
  </rcc>
  <rcc rId="1393" sId="1" numFmtId="4">
    <nc r="H324">
      <v>114.8</v>
    </nc>
  </rcc>
  <rfmt sheetId="1" sqref="G324:H324">
    <dxf>
      <fill>
        <patternFill>
          <bgColor rgb="FFFFC000"/>
        </patternFill>
      </fill>
    </dxf>
  </rfmt>
  <rfmt sheetId="1" sqref="A208" start="0" length="0">
    <dxf>
      <font>
        <i val="0"/>
        <sz val="12"/>
        <color indexed="8"/>
        <name val="Times New Roman"/>
        <family val="1"/>
      </font>
      <alignment horizontal="justify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rfmt>
  <rcc rId="1394" sId="1" odxf="1" dxf="1">
    <oc r="A208" t="inlineStr">
      <is>
        <t>Ежемесячное денежное вознаграждение  за классное руководство</t>
      </is>
    </oc>
    <nc r="A208" t="inlineStr">
      <is>
        <t>Выплата вознаграждения за выполнение функций классного руководителя педагогическим работникам муниципальных образовательных организаций, реализующих образовательные программы начального общего, основного общего, среднего общего образования</t>
      </is>
    </nc>
    <ndxf>
      <font>
        <i/>
        <sz val="12"/>
        <color indexed="8"/>
        <name val="Times New Roman"/>
        <family val="1"/>
      </font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95" sId="1" numFmtId="4">
    <nc r="G209">
      <v>5608.9</v>
    </nc>
  </rcc>
  <rcc rId="1396" sId="1" numFmtId="4">
    <nc r="H209">
      <v>5468</v>
    </nc>
  </rcc>
  <rfmt sheetId="1" sqref="G209:H209">
    <dxf>
      <fill>
        <patternFill patternType="solid">
          <bgColor rgb="FFFFC000"/>
        </patternFill>
      </fill>
    </dxf>
  </rfmt>
  <rcc rId="1397" sId="1" odxf="1" dxf="1" numFmtId="4">
    <nc r="G84">
      <v>388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398" sId="1" odxf="1" dxf="1" numFmtId="4">
    <nc r="G85">
      <v>117.1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399" sId="1" odxf="1" dxf="1" numFmtId="4">
    <nc r="G86">
      <v>45.5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0" sId="1" odxf="1" dxf="1" numFmtId="4">
    <nc r="G87">
      <v>65.7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1" sId="1" odxf="1" dxf="1" numFmtId="4">
    <nc r="H84">
      <v>388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2" sId="1" odxf="1" dxf="1" numFmtId="4">
    <nc r="H85">
      <v>117.1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3" sId="1" odxf="1" dxf="1" numFmtId="4">
    <nc r="H86">
      <v>45.5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4" sId="1" odxf="1" dxf="1" numFmtId="4">
    <nc r="H87">
      <v>65.7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5" sId="1" odxf="1" dxf="1" numFmtId="4">
    <nc r="G182">
      <v>1715.6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6" sId="1" odxf="1" dxf="1" numFmtId="4">
    <nc r="G183">
      <v>518.1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7" sId="1" odxf="1" dxf="1" numFmtId="4">
    <nc r="G184">
      <v>204.4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8" sId="1" odxf="1" dxf="1" numFmtId="4">
    <nc r="G185">
      <v>60.2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09" sId="1" odxf="1" dxf="1" numFmtId="4">
    <nc r="H182">
      <v>1715.6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0" sId="1" odxf="1" dxf="1" numFmtId="4">
    <nc r="H183">
      <v>518.1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1" sId="1" odxf="1" dxf="1" numFmtId="4">
    <nc r="H184">
      <v>204.4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2" sId="1" odxf="1" dxf="1" numFmtId="4">
    <nc r="H185">
      <v>60.2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3" sId="1" odxf="1" dxf="1" numFmtId="4">
    <nc r="G90">
      <v>152.6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4" sId="1" odxf="1" dxf="1" numFmtId="4">
    <nc r="G91">
      <v>31.1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5" sId="1" odxf="1" dxf="1" numFmtId="4">
    <nc r="G92">
      <v>41.5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6" sId="1" odxf="1" dxf="1" numFmtId="4">
    <nc r="H90">
      <v>152.6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7" sId="1" odxf="1" dxf="1" numFmtId="4">
    <nc r="H91">
      <v>31.1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8" sId="1" odxf="1" dxf="1" numFmtId="4">
    <nc r="H92">
      <v>41.5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19" sId="1" numFmtId="4">
    <nc r="G89">
      <v>505.4</v>
    </nc>
  </rcc>
  <rcc rId="1420" sId="1" numFmtId="4">
    <nc r="H89">
      <v>505.4</v>
    </nc>
  </rcc>
  <rfmt sheetId="1" sqref="G89:H89">
    <dxf>
      <fill>
        <patternFill>
          <bgColor rgb="FFFFC000"/>
        </patternFill>
      </fill>
    </dxf>
  </rfmt>
</revisions>
</file>

<file path=xl/revisions/revisionLog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21" sId="1" numFmtId="4">
    <nc r="G177">
      <v>1083.47</v>
    </nc>
  </rcc>
  <rcc rId="1422" sId="1" numFmtId="4">
    <nc r="H177">
      <v>1083.47</v>
    </nc>
  </rcc>
  <rcc rId="1423" sId="1" odxf="1" dxf="1" numFmtId="4">
    <nc r="G178">
      <v>346.71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24" sId="1" odxf="1" dxf="1" numFmtId="4">
    <nc r="G179">
      <v>30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fmt sheetId="1" sqref="G180" start="0" length="0">
    <dxf>
      <fill>
        <patternFill>
          <bgColor rgb="FFFFC000"/>
        </patternFill>
      </fill>
    </dxf>
  </rfmt>
  <rcc rId="1425" sId="1" odxf="1" dxf="1" numFmtId="4">
    <nc r="H178">
      <v>346.71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26" sId="1" odxf="1" dxf="1" numFmtId="4">
    <nc r="H179">
      <v>30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fmt sheetId="1" sqref="H180" start="0" length="0">
    <dxf>
      <fill>
        <patternFill>
          <bgColor rgb="FFFFC000"/>
        </patternFill>
      </fill>
    </dxf>
  </rfmt>
  <rcc rId="1427" sId="1" numFmtId="4">
    <nc r="G180">
      <v>38.82</v>
    </nc>
  </rcc>
  <rcc rId="1428" sId="1" numFmtId="4">
    <nc r="H180">
      <v>38.82</v>
    </nc>
  </rcc>
  <rfmt sheetId="1" sqref="G177:H177">
    <dxf>
      <fill>
        <patternFill>
          <bgColor rgb="FFFFC000"/>
        </patternFill>
      </fill>
    </dxf>
  </rfmt>
  <rfmt sheetId="1" sqref="A206" start="0" length="0">
    <dxf>
      <font>
        <color indexed="8"/>
        <name val="Times New Roman"/>
        <family val="1"/>
      </font>
      <fill>
        <patternFill patternType="solid"/>
      </fill>
    </dxf>
  </rfmt>
</revisions>
</file>

<file path=xl/revisions/revisionLog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29" sId="1" numFmtId="4">
    <nc r="G207">
      <v>262264.59999999998</v>
    </nc>
  </rcc>
  <rcc rId="1430" sId="1" numFmtId="4">
    <nc r="H207">
      <v>275252.5</v>
    </nc>
  </rcc>
  <rfmt sheetId="1" sqref="G207:H207">
    <dxf>
      <fill>
        <patternFill patternType="solid">
          <bgColor rgb="FFFFC000"/>
        </patternFill>
      </fill>
    </dxf>
  </rfmt>
  <rcc rId="1431" sId="1" numFmtId="4">
    <nc r="G306">
      <v>2000</v>
    </nc>
  </rcc>
  <rcc rId="1432" sId="1" numFmtId="4">
    <nc r="H306">
      <v>2000</v>
    </nc>
  </rcc>
  <rfmt sheetId="1" sqref="G306:H306">
    <dxf>
      <fill>
        <patternFill patternType="solid">
          <bgColor rgb="FFFFC000"/>
        </patternFill>
      </fill>
    </dxf>
  </rfmt>
  <rcc rId="1433" sId="1" numFmtId="4">
    <nc r="G196">
      <v>123392.6</v>
    </nc>
  </rcc>
  <rcc rId="1434" sId="1" numFmtId="4">
    <nc r="H196">
      <v>122660.5</v>
    </nc>
  </rcc>
  <rfmt sheetId="1" sqref="G196:H196">
    <dxf>
      <fill>
        <patternFill patternType="solid">
          <bgColor rgb="FFFFC000"/>
        </patternFill>
      </fill>
    </dxf>
  </rfmt>
  <rcc rId="1435" sId="1" numFmtId="4">
    <nc r="G497">
      <v>311</v>
    </nc>
  </rcc>
  <rcc rId="1436" sId="1" numFmtId="4">
    <nc r="H497">
      <v>311</v>
    </nc>
  </rcc>
  <rcc rId="1437" sId="1" numFmtId="4">
    <nc r="G499">
      <v>1.3</v>
    </nc>
  </rcc>
  <rcc rId="1438" sId="1" numFmtId="4">
    <nc r="H499">
      <v>1.3</v>
    </nc>
  </rcc>
  <rcc rId="1439" sId="1" numFmtId="4">
    <nc r="G500">
      <v>0.4</v>
    </nc>
  </rcc>
  <rcc rId="1440" sId="1" numFmtId="4">
    <nc r="H500">
      <v>0.4</v>
    </nc>
  </rcc>
  <rfmt sheetId="1" sqref="G496:H500">
    <dxf>
      <fill>
        <patternFill>
          <bgColor rgb="FFFFC000"/>
        </patternFill>
      </fill>
    </dxf>
  </rfmt>
  <rcc rId="1441" sId="1" numFmtId="4">
    <nc r="G121">
      <v>3519.7</v>
    </nc>
  </rcc>
  <rcc rId="1442" sId="1" numFmtId="4">
    <nc r="H121">
      <v>3519.7</v>
    </nc>
  </rcc>
  <rcc rId="1443" sId="1" numFmtId="4">
    <nc r="G118">
      <v>40.6</v>
    </nc>
  </rcc>
  <rcc rId="1444" sId="1" numFmtId="4">
    <nc r="H118">
      <v>40.6</v>
    </nc>
  </rcc>
  <rcc rId="1445" sId="1" numFmtId="4">
    <nc r="G119">
      <v>12.2</v>
    </nc>
  </rcc>
  <rcc rId="1446" sId="1" numFmtId="4">
    <nc r="H119">
      <v>12.2</v>
    </nc>
  </rcc>
  <rfmt sheetId="1" sqref="G117:H121">
    <dxf>
      <fill>
        <patternFill>
          <bgColor rgb="FFFFC000"/>
        </patternFill>
      </fill>
    </dxf>
  </rfmt>
  <rcc rId="1447" sId="1" odxf="1" dxf="1" numFmtId="4">
    <nc r="G94">
      <v>329.3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48" sId="1" odxf="1" dxf="1" numFmtId="4">
    <nc r="G95">
      <v>99.39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49" sId="1" odxf="1" dxf="1" numFmtId="4">
    <nc r="G96">
      <v>22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50" sId="1" odxf="1" dxf="1" numFmtId="4">
    <nc r="G97">
      <v>24.21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51" sId="1" odxf="1" dxf="1" numFmtId="4">
    <nc r="H94">
      <v>329.3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52" sId="1" odxf="1" dxf="1" numFmtId="4">
    <nc r="H95">
      <v>99.39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53" sId="1" odxf="1" dxf="1" numFmtId="4">
    <nc r="H96">
      <v>22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54" sId="1" odxf="1" dxf="1" numFmtId="4">
    <nc r="H97">
      <v>24.21</v>
    </nc>
    <odxf>
      <fill>
        <patternFill>
          <bgColor theme="0"/>
        </patternFill>
      </fill>
    </odxf>
    <ndxf>
      <fill>
        <patternFill>
          <bgColor rgb="FFFFC000"/>
        </patternFill>
      </fill>
    </ndxf>
  </rcc>
  <rcc rId="1455" sId="1" numFmtId="4">
    <nc r="G502">
      <v>146.69999999999999</v>
    </nc>
  </rcc>
  <rcc rId="1456" sId="1" numFmtId="4">
    <nc r="H502">
      <v>146.69999999999999</v>
    </nc>
  </rcc>
  <rcc rId="1457" sId="1" numFmtId="4">
    <nc r="G504">
      <v>16.899999999999999</v>
    </nc>
  </rcc>
  <rcc rId="1458" sId="1" numFmtId="4">
    <nc r="H504">
      <v>16.899999999999999</v>
    </nc>
  </rcc>
  <rcc rId="1459" sId="1" numFmtId="4">
    <nc r="G505">
      <v>5.0999999999999996</v>
    </nc>
  </rcc>
  <rcc rId="1460" sId="1" numFmtId="4">
    <nc r="H505">
      <v>5.0999999999999996</v>
    </nc>
  </rcc>
  <rfmt sheetId="1" sqref="G501:H505">
    <dxf>
      <fill>
        <patternFill>
          <bgColor rgb="FFFFC000"/>
        </patternFill>
      </fill>
    </dxf>
  </rfmt>
</revisions>
</file>

<file path=xl/revisions/revisionLog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61" sId="1" odxf="1" dxf="1" numFmtId="4">
    <nc r="G269">
      <v>61.7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62" sId="1" odxf="1" dxf="1" numFmtId="4">
    <nc r="G270">
      <v>18.600000000000001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63" sId="1" odxf="1" dxf="1" numFmtId="4">
    <nc r="H269">
      <v>61.7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64" sId="1" odxf="1" dxf="1" numFmtId="4">
    <nc r="H270">
      <v>18.600000000000001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65" sId="1" numFmtId="4">
    <nc r="G266">
      <v>5578</v>
    </nc>
  </rcc>
  <rcc rId="1466" sId="1" numFmtId="4">
    <nc r="H266">
      <v>5578</v>
    </nc>
  </rcc>
  <rcc rId="1467" sId="1" odxf="1" dxf="1" numFmtId="4">
    <nc r="G276">
      <v>64.3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68" sId="1" odxf="1" dxf="1" numFmtId="4">
    <nc r="G277">
      <v>19.399999999999999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69" sId="1" odxf="1" dxf="1" numFmtId="4">
    <nc r="H276">
      <v>64.3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70" sId="1" odxf="1" dxf="1" numFmtId="4">
    <nc r="H277">
      <v>19.399999999999999</v>
    </nc>
    <odxf>
      <fill>
        <patternFill patternType="none">
          <bgColor indexed="65"/>
        </patternFill>
      </fill>
    </odxf>
    <ndxf>
      <fill>
        <patternFill patternType="solid">
          <bgColor rgb="FFFFC000"/>
        </patternFill>
      </fill>
    </ndxf>
  </rcc>
  <rcc rId="1471" sId="1" numFmtId="4">
    <nc r="G50">
      <v>11.7</v>
    </nc>
  </rcc>
  <rcc rId="1472" sId="1" numFmtId="4">
    <nc r="H50">
      <v>10.5</v>
    </nc>
  </rcc>
  <rfmt sheetId="1" sqref="G50:H50">
    <dxf>
      <fill>
        <patternFill>
          <bgColor rgb="FFFFC000"/>
        </patternFill>
      </fill>
    </dxf>
  </rfmt>
  <rrc rId="1473" sId="1" ref="A189:XFD189" action="insertRow">
    <undo index="65535" exp="area" ref3D="1" dr="$A$484:$XFD$487" dn="Z_E9E577B3_C457_4984_949A_B5AD6CE2E229_.wvu.Rows" sId="1"/>
    <undo index="65535" exp="area" ref3D="1" dr="$A$469:$XFD$472" dn="Z_E9E577B3_C457_4984_949A_B5AD6CE2E229_.wvu.Rows" sId="1"/>
    <undo index="65535" exp="area" ref3D="1" dr="$A$457:$XFD$460" dn="Z_E9E577B3_C457_4984_949A_B5AD6CE2E229_.wvu.Rows" sId="1"/>
    <undo index="65535" exp="area" ref3D="1" dr="$A$440:$XFD$441" dn="Z_E9E577B3_C457_4984_949A_B5AD6CE2E229_.wvu.Rows" sId="1"/>
    <undo index="65535" exp="area" ref3D="1" dr="$A$411:$XFD$416" dn="Z_E9E577B3_C457_4984_949A_B5AD6CE2E229_.wvu.Rows" sId="1"/>
    <undo index="65535" exp="area" ref3D="1" dr="$A$405:$XFD$407" dn="Z_E9E577B3_C457_4984_949A_B5AD6CE2E229_.wvu.Rows" sId="1"/>
    <undo index="65535" exp="area" ref3D="1" dr="$A$400:$XFD$403" dn="Z_E9E577B3_C457_4984_949A_B5AD6CE2E229_.wvu.Rows" sId="1"/>
    <undo index="65535" exp="area" ref3D="1" dr="$A$398:$XFD$398" dn="Z_E9E577B3_C457_4984_949A_B5AD6CE2E229_.wvu.Rows" sId="1"/>
    <undo index="65535" exp="area" ref3D="1" dr="$A$380:$XFD$385" dn="Z_E9E577B3_C457_4984_949A_B5AD6CE2E229_.wvu.Rows" sId="1"/>
    <undo index="65535" exp="area" ref3D="1" dr="$A$290:$XFD$294" dn="Z_E9E577B3_C457_4984_949A_B5AD6CE2E229_.wvu.Rows" sId="1"/>
    <undo index="65535" exp="area" ref3D="1" dr="$A$288:$XFD$288" dn="Z_E9E577B3_C457_4984_949A_B5AD6CE2E229_.wvu.Rows" sId="1"/>
    <undo index="65535" exp="area" ref3D="1" dr="$A$267:$XFD$267" dn="Z_E9E577B3_C457_4984_949A_B5AD6CE2E229_.wvu.Rows" sId="1"/>
    <undo index="65535" exp="area" ref3D="1" dr="$A$249:$XFD$251" dn="Z_E9E577B3_C457_4984_949A_B5AD6CE2E229_.wvu.Rows" sId="1"/>
    <undo index="65535" exp="area" ref3D="1" dr="$A$235:$XFD$238" dn="Z_E9E577B3_C457_4984_949A_B5AD6CE2E229_.wvu.Rows" sId="1"/>
    <undo index="65535" exp="area" ref3D="1" dr="$A$231:$XFD$232" dn="Z_E9E577B3_C457_4984_949A_B5AD6CE2E229_.wvu.Rows" sId="1"/>
    <undo index="65535" exp="area" ref3D="1" dr="$A$227:$XFD$229" dn="Z_E9E577B3_C457_4984_949A_B5AD6CE2E229_.wvu.Rows" sId="1"/>
    <undo index="1" exp="area" ref3D="1" dr="$A$221:$XFD$224" dn="Z_E9E577B3_C457_4984_949A_B5AD6CE2E229_.wvu.Rows" sId="1"/>
  </rrc>
  <rcc rId="1474" sId="1">
    <nc r="B189" t="inlineStr">
      <is>
        <t>968</t>
      </is>
    </nc>
  </rcc>
  <rcc rId="1475" sId="1">
    <nc r="C189" t="inlineStr">
      <is>
        <t>10</t>
      </is>
    </nc>
  </rcc>
  <rcc rId="1476" sId="1">
    <nc r="D189" t="inlineStr">
      <is>
        <t>06</t>
      </is>
    </nc>
  </rcc>
  <rcc rId="1477" sId="1">
    <nc r="E189" t="inlineStr">
      <is>
        <t>99900 73250</t>
      </is>
    </nc>
  </rcc>
  <rcc rId="1478" sId="1">
    <nc r="F189" t="inlineStr">
      <is>
        <t>244</t>
      </is>
    </nc>
  </rcc>
  <rcc rId="1479" sId="1" numFmtId="4">
    <nc r="G189">
      <v>323.89999999999998</v>
    </nc>
  </rcc>
  <rcc rId="1480" sId="1" numFmtId="4">
    <nc r="H189">
      <v>323.89999999999998</v>
    </nc>
  </rcc>
  <rcc rId="1481" sId="1">
    <oc r="G186">
      <f>G187+G188</f>
    </oc>
    <nc r="G186">
      <f>SUM(G187:G189)</f>
    </nc>
  </rcc>
  <rcc rId="1482" sId="1">
    <oc r="H186">
      <f>H187+H188</f>
    </oc>
    <nc r="H186">
      <f>SUM(H187:H189)</f>
    </nc>
  </rcc>
  <rcc rId="1483" sId="1">
    <nc r="A189" t="inlineStr">
      <is>
        <t>Прочие закупки товаров, работ и услуг для государственных (муниципальных) нужд</t>
      </is>
    </nc>
  </rcc>
</revisions>
</file>

<file path=xl/revisions/revisionLog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86:H189">
    <dxf>
      <fill>
        <patternFill>
          <bgColor rgb="FFFFC000"/>
        </patternFill>
      </fill>
    </dxf>
  </rfmt>
  <rrc rId="1484" sId="1" ref="A198:XFD198" action="insertRow">
    <undo index="65535" exp="area" ref3D="1" dr="$A$485:$XFD$488" dn="Z_E9E577B3_C457_4984_949A_B5AD6CE2E229_.wvu.Rows" sId="1"/>
    <undo index="65535" exp="area" ref3D="1" dr="$A$470:$XFD$473" dn="Z_E9E577B3_C457_4984_949A_B5AD6CE2E229_.wvu.Rows" sId="1"/>
    <undo index="65535" exp="area" ref3D="1" dr="$A$458:$XFD$461" dn="Z_E9E577B3_C457_4984_949A_B5AD6CE2E229_.wvu.Rows" sId="1"/>
    <undo index="65535" exp="area" ref3D="1" dr="$A$441:$XFD$442" dn="Z_E9E577B3_C457_4984_949A_B5AD6CE2E229_.wvu.Rows" sId="1"/>
    <undo index="65535" exp="area" ref3D="1" dr="$A$412:$XFD$417" dn="Z_E9E577B3_C457_4984_949A_B5AD6CE2E229_.wvu.Rows" sId="1"/>
    <undo index="65535" exp="area" ref3D="1" dr="$A$406:$XFD$408" dn="Z_E9E577B3_C457_4984_949A_B5AD6CE2E229_.wvu.Rows" sId="1"/>
    <undo index="65535" exp="area" ref3D="1" dr="$A$401:$XFD$404" dn="Z_E9E577B3_C457_4984_949A_B5AD6CE2E229_.wvu.Rows" sId="1"/>
    <undo index="65535" exp="area" ref3D="1" dr="$A$399:$XFD$399" dn="Z_E9E577B3_C457_4984_949A_B5AD6CE2E229_.wvu.Rows" sId="1"/>
    <undo index="65535" exp="area" ref3D="1" dr="$A$381:$XFD$386" dn="Z_E9E577B3_C457_4984_949A_B5AD6CE2E229_.wvu.Rows" sId="1"/>
    <undo index="65535" exp="area" ref3D="1" dr="$A$291:$XFD$295" dn="Z_E9E577B3_C457_4984_949A_B5AD6CE2E229_.wvu.Rows" sId="1"/>
    <undo index="65535" exp="area" ref3D="1" dr="$A$289:$XFD$289" dn="Z_E9E577B3_C457_4984_949A_B5AD6CE2E229_.wvu.Rows" sId="1"/>
    <undo index="65535" exp="area" ref3D="1" dr="$A$268:$XFD$268" dn="Z_E9E577B3_C457_4984_949A_B5AD6CE2E229_.wvu.Rows" sId="1"/>
    <undo index="65535" exp="area" ref3D="1" dr="$A$250:$XFD$252" dn="Z_E9E577B3_C457_4984_949A_B5AD6CE2E229_.wvu.Rows" sId="1"/>
    <undo index="65535" exp="area" ref3D="1" dr="$A$236:$XFD$239" dn="Z_E9E577B3_C457_4984_949A_B5AD6CE2E229_.wvu.Rows" sId="1"/>
    <undo index="65535" exp="area" ref3D="1" dr="$A$232:$XFD$233" dn="Z_E9E577B3_C457_4984_949A_B5AD6CE2E229_.wvu.Rows" sId="1"/>
    <undo index="65535" exp="area" ref3D="1" dr="$A$228:$XFD$230" dn="Z_E9E577B3_C457_4984_949A_B5AD6CE2E229_.wvu.Rows" sId="1"/>
    <undo index="1" exp="area" ref3D="1" dr="$A$222:$XFD$225" dn="Z_E9E577B3_C457_4984_949A_B5AD6CE2E229_.wvu.Rows" sId="1"/>
  </rrc>
  <rrc rId="1485" sId="1" ref="A198:XFD198" action="insertRow">
    <undo index="65535" exp="area" ref3D="1" dr="$A$486:$XFD$489" dn="Z_E9E577B3_C457_4984_949A_B5AD6CE2E229_.wvu.Rows" sId="1"/>
    <undo index="65535" exp="area" ref3D="1" dr="$A$471:$XFD$474" dn="Z_E9E577B3_C457_4984_949A_B5AD6CE2E229_.wvu.Rows" sId="1"/>
    <undo index="65535" exp="area" ref3D="1" dr="$A$459:$XFD$462" dn="Z_E9E577B3_C457_4984_949A_B5AD6CE2E229_.wvu.Rows" sId="1"/>
    <undo index="65535" exp="area" ref3D="1" dr="$A$442:$XFD$443" dn="Z_E9E577B3_C457_4984_949A_B5AD6CE2E229_.wvu.Rows" sId="1"/>
    <undo index="65535" exp="area" ref3D="1" dr="$A$413:$XFD$418" dn="Z_E9E577B3_C457_4984_949A_B5AD6CE2E229_.wvu.Rows" sId="1"/>
    <undo index="65535" exp="area" ref3D="1" dr="$A$407:$XFD$409" dn="Z_E9E577B3_C457_4984_949A_B5AD6CE2E229_.wvu.Rows" sId="1"/>
    <undo index="65535" exp="area" ref3D="1" dr="$A$402:$XFD$405" dn="Z_E9E577B3_C457_4984_949A_B5AD6CE2E229_.wvu.Rows" sId="1"/>
    <undo index="65535" exp="area" ref3D="1" dr="$A$400:$XFD$400" dn="Z_E9E577B3_C457_4984_949A_B5AD6CE2E229_.wvu.Rows" sId="1"/>
    <undo index="65535" exp="area" ref3D="1" dr="$A$382:$XFD$387" dn="Z_E9E577B3_C457_4984_949A_B5AD6CE2E229_.wvu.Rows" sId="1"/>
    <undo index="65535" exp="area" ref3D="1" dr="$A$292:$XFD$296" dn="Z_E9E577B3_C457_4984_949A_B5AD6CE2E229_.wvu.Rows" sId="1"/>
    <undo index="65535" exp="area" ref3D="1" dr="$A$290:$XFD$290" dn="Z_E9E577B3_C457_4984_949A_B5AD6CE2E229_.wvu.Rows" sId="1"/>
    <undo index="65535" exp="area" ref3D="1" dr="$A$269:$XFD$269" dn="Z_E9E577B3_C457_4984_949A_B5AD6CE2E229_.wvu.Rows" sId="1"/>
    <undo index="65535" exp="area" ref3D="1" dr="$A$251:$XFD$253" dn="Z_E9E577B3_C457_4984_949A_B5AD6CE2E229_.wvu.Rows" sId="1"/>
    <undo index="65535" exp="area" ref3D="1" dr="$A$237:$XFD$240" dn="Z_E9E577B3_C457_4984_949A_B5AD6CE2E229_.wvu.Rows" sId="1"/>
    <undo index="65535" exp="area" ref3D="1" dr="$A$233:$XFD$234" dn="Z_E9E577B3_C457_4984_949A_B5AD6CE2E229_.wvu.Rows" sId="1"/>
    <undo index="65535" exp="area" ref3D="1" dr="$A$229:$XFD$231" dn="Z_E9E577B3_C457_4984_949A_B5AD6CE2E229_.wvu.Rows" sId="1"/>
    <undo index="1" exp="area" ref3D="1" dr="$A$223:$XFD$226" dn="Z_E9E577B3_C457_4984_949A_B5AD6CE2E229_.wvu.Rows" sId="1"/>
  </rrc>
  <rcc rId="1486" sId="1" odxf="1" dxf="1">
    <nc r="A198" t="inlineStr">
      <is>
    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87" sId="1" odxf="1" dxf="1">
    <nc r="B198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88" sId="1" odxf="1" dxf="1">
    <nc r="C19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89" sId="1" odxf="1" dxf="1">
    <nc r="D198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90" sId="1" odxf="1" dxf="1">
    <nc r="E198" t="inlineStr">
      <is>
        <t>10101 74650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98" start="0" length="0">
    <dxf>
      <font>
        <i/>
        <name val="Times New Roman"/>
        <family val="1"/>
      </font>
    </dxf>
  </rfmt>
  <rcc rId="1491" sId="1" odxf="1" dxf="1">
    <nc r="G198">
      <f>G199</f>
    </nc>
    <odxf>
      <font>
        <i val="0"/>
        <name val="Times New Roman"/>
        <family val="1"/>
      </font>
      <fill>
        <patternFill patternType="solid">
          <bgColor rgb="FFFFC00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492" sId="1">
    <nc r="A199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493" sId="1">
    <nc r="B199" t="inlineStr">
      <is>
        <t>969</t>
      </is>
    </nc>
  </rcc>
  <rcc rId="1494" sId="1">
    <nc r="C199" t="inlineStr">
      <is>
        <t>07</t>
      </is>
    </nc>
  </rcc>
  <rcc rId="1495" sId="1">
    <nc r="D199" t="inlineStr">
      <is>
        <t>01</t>
      </is>
    </nc>
  </rcc>
  <rcc rId="1496" sId="1">
    <nc r="E199" t="inlineStr">
      <is>
        <t>10101 74650</t>
      </is>
    </nc>
  </rcc>
  <rcc rId="1497" sId="1">
    <nc r="F199" t="inlineStr">
      <is>
        <t>611</t>
      </is>
    </nc>
  </rcc>
  <rcc rId="1498" sId="1">
    <nc r="G199">
      <f>563</f>
    </nc>
  </rcc>
  <rcc rId="1499" sId="1" numFmtId="4">
    <nc r="H199">
      <v>563</v>
    </nc>
  </rcc>
  <rcc rId="1500" sId="1" odxf="1" dxf="1">
    <nc r="H198">
      <f>H199</f>
    </nc>
    <odxf>
      <font>
        <i val="0"/>
        <name val="Times New Roman"/>
        <family val="1"/>
      </font>
      <fill>
        <patternFill patternType="solid">
          <bgColor rgb="FFFFC00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501" sId="1">
    <oc r="G195">
      <f>G196+G200</f>
    </oc>
    <nc r="G195">
      <f>G196+G200+G198</f>
    </nc>
  </rcc>
  <rcc rId="1502" sId="1">
    <oc r="H195">
      <f>H196+H200</f>
    </oc>
    <nc r="H195">
      <f>H196+H200+H198</f>
    </nc>
  </rcc>
</revisions>
</file>

<file path=xl/revisions/revisionLog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03" sId="1" numFmtId="4">
    <oc r="G515">
      <v>1317903.71529</v>
    </oc>
    <nc r="G515"/>
  </rcc>
  <rcc rId="1504" sId="1" numFmtId="4">
    <oc r="H515">
      <v>1219698.56412</v>
    </oc>
    <nc r="H515"/>
  </rcc>
  <rcc rId="1505" sId="1" numFmtId="34">
    <oc r="G516">
      <f>G514-G515</f>
    </oc>
    <nc r="G516">
      <v>946063.3</v>
    </nc>
  </rcc>
  <rcc rId="1506" sId="1">
    <oc r="G518">
      <f>G513-G516</f>
    </oc>
    <nc r="G518">
      <f>G516-G514</f>
    </nc>
  </rcc>
  <rcc rId="1507" sId="1" numFmtId="34">
    <oc r="H516">
      <f>H514-H515</f>
    </oc>
    <nc r="H516">
      <v>980466.1</v>
    </nc>
  </rcc>
  <rcc rId="1508" sId="1">
    <oc r="H518">
      <f>H513-H516</f>
    </oc>
    <nc r="H518">
      <f>H516-H514</f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2" sId="1" numFmtId="4">
    <oc r="G91">
      <v>345.7</v>
    </oc>
    <nc r="G91">
      <v>345.69</v>
    </nc>
  </rcc>
  <rcc rId="653" sId="1" numFmtId="4">
    <oc r="G92">
      <v>104.39</v>
    </oc>
    <nc r="G92">
      <v>104.4</v>
    </nc>
  </rcc>
  <rcc rId="654" sId="1" numFmtId="4">
    <oc r="H92">
      <v>104.39</v>
    </oc>
    <nc r="H92">
      <v>104.4</v>
    </nc>
  </rcc>
  <rcc rId="655" sId="1" numFmtId="4">
    <oc r="H91">
      <v>345.7</v>
    </oc>
    <nc r="H91">
      <v>345.69</v>
    </nc>
  </rcc>
</revisions>
</file>

<file path=xl/revisions/revisionLog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50:H50">
    <dxf>
      <fill>
        <patternFill>
          <bgColor theme="0"/>
        </patternFill>
      </fill>
    </dxf>
  </rfmt>
  <rfmt sheetId="1" sqref="G62:H62">
    <dxf>
      <fill>
        <patternFill>
          <bgColor theme="0"/>
        </patternFill>
      </fill>
    </dxf>
  </rfmt>
  <rfmt sheetId="1" sqref="G84:H93">
    <dxf>
      <fill>
        <patternFill>
          <bgColor theme="0"/>
        </patternFill>
      </fill>
    </dxf>
  </rfmt>
  <rfmt sheetId="1" sqref="G94:H97">
    <dxf>
      <fill>
        <patternFill>
          <bgColor theme="0"/>
        </patternFill>
      </fill>
    </dxf>
  </rfmt>
  <rcc rId="1509" sId="1">
    <oc r="G101">
      <f>SUM(G102:G107)</f>
    </oc>
    <nc r="G101">
      <f>SUM(G102:G107)</f>
    </nc>
  </rcc>
  <rfmt sheetId="1" sqref="G117:H121">
    <dxf>
      <fill>
        <patternFill>
          <bgColor theme="0"/>
        </patternFill>
      </fill>
    </dxf>
  </rfmt>
  <rfmt sheetId="1" sqref="G126:H127">
    <dxf>
      <fill>
        <patternFill>
          <bgColor theme="0"/>
        </patternFill>
      </fill>
    </dxf>
  </rfmt>
  <rrc rId="1510" sId="1" ref="A127:XFD127" action="deleteRow">
    <undo index="65535" exp="ref" v="1" dr="H127" r="H124" sId="1"/>
    <undo index="65535" exp="ref" v="1" dr="G127" r="G124" sId="1"/>
    <undo index="65535" exp="area" ref3D="1" dr="$A$487:$XFD$490" dn="Z_E9E577B3_C457_4984_949A_B5AD6CE2E229_.wvu.Rows" sId="1"/>
    <undo index="65535" exp="area" ref3D="1" dr="$A$472:$XFD$475" dn="Z_E9E577B3_C457_4984_949A_B5AD6CE2E229_.wvu.Rows" sId="1"/>
    <undo index="65535" exp="area" ref3D="1" dr="$A$460:$XFD$463" dn="Z_E9E577B3_C457_4984_949A_B5AD6CE2E229_.wvu.Rows" sId="1"/>
    <undo index="65535" exp="area" ref3D="1" dr="$A$443:$XFD$444" dn="Z_E9E577B3_C457_4984_949A_B5AD6CE2E229_.wvu.Rows" sId="1"/>
    <undo index="65535" exp="area" ref3D="1" dr="$A$414:$XFD$419" dn="Z_E9E577B3_C457_4984_949A_B5AD6CE2E229_.wvu.Rows" sId="1"/>
    <undo index="65535" exp="area" ref3D="1" dr="$A$408:$XFD$410" dn="Z_E9E577B3_C457_4984_949A_B5AD6CE2E229_.wvu.Rows" sId="1"/>
    <undo index="65535" exp="area" ref3D="1" dr="$A$403:$XFD$406" dn="Z_E9E577B3_C457_4984_949A_B5AD6CE2E229_.wvu.Rows" sId="1"/>
    <undo index="65535" exp="area" ref3D="1" dr="$A$401:$XFD$401" dn="Z_E9E577B3_C457_4984_949A_B5AD6CE2E229_.wvu.Rows" sId="1"/>
    <undo index="65535" exp="area" ref3D="1" dr="$A$383:$XFD$388" dn="Z_E9E577B3_C457_4984_949A_B5AD6CE2E229_.wvu.Rows" sId="1"/>
    <undo index="65535" exp="area" ref3D="1" dr="$A$293:$XFD$297" dn="Z_E9E577B3_C457_4984_949A_B5AD6CE2E229_.wvu.Rows" sId="1"/>
    <undo index="65535" exp="area" ref3D="1" dr="$A$291:$XFD$291" dn="Z_E9E577B3_C457_4984_949A_B5AD6CE2E229_.wvu.Rows" sId="1"/>
    <undo index="65535" exp="area" ref3D="1" dr="$A$270:$XFD$270" dn="Z_E9E577B3_C457_4984_949A_B5AD6CE2E229_.wvu.Rows" sId="1"/>
    <undo index="65535" exp="area" ref3D="1" dr="$A$252:$XFD$254" dn="Z_E9E577B3_C457_4984_949A_B5AD6CE2E229_.wvu.Rows" sId="1"/>
    <undo index="65535" exp="area" ref3D="1" dr="$A$238:$XFD$241" dn="Z_E9E577B3_C457_4984_949A_B5AD6CE2E229_.wvu.Rows" sId="1"/>
    <undo index="65535" exp="area" ref3D="1" dr="$A$234:$XFD$235" dn="Z_E9E577B3_C457_4984_949A_B5AD6CE2E229_.wvu.Rows" sId="1"/>
    <undo index="65535" exp="area" ref3D="1" dr="$A$230:$XFD$232" dn="Z_E9E577B3_C457_4984_949A_B5AD6CE2E229_.wvu.Rows" sId="1"/>
    <undo index="1" exp="area" ref3D="1" dr="$A$224:$XFD$227" dn="Z_E9E577B3_C457_4984_949A_B5AD6CE2E229_.wvu.Rows" sId="1"/>
    <rfmt sheetId="1" xfDxf="1" sqref="A127:XFD127" start="0" length="0">
      <dxf>
        <font>
          <i/>
          <name val="Times New Roman CYR"/>
          <family val="1"/>
        </font>
        <alignment wrapText="1"/>
      </dxf>
    </rfmt>
    <rcc rId="0" sId="1" dxf="1">
      <nc r="A127" t="inlineStr">
        <is>
  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7" t="inlineStr">
        <is>
          <t>968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7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7" t="inlineStr">
        <is>
          <t>09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7" t="inlineStr">
        <is>
          <t>11001 S23Д0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27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27">
        <f>G128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27">
        <f>H128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11" sId="1" ref="A127:XFD127" action="deleteRow">
    <undo index="65535" exp="area" ref3D="1" dr="$A$486:$XFD$489" dn="Z_E9E577B3_C457_4984_949A_B5AD6CE2E229_.wvu.Rows" sId="1"/>
    <undo index="65535" exp="area" ref3D="1" dr="$A$471:$XFD$474" dn="Z_E9E577B3_C457_4984_949A_B5AD6CE2E229_.wvu.Rows" sId="1"/>
    <undo index="65535" exp="area" ref3D="1" dr="$A$459:$XFD$462" dn="Z_E9E577B3_C457_4984_949A_B5AD6CE2E229_.wvu.Rows" sId="1"/>
    <undo index="65535" exp="area" ref3D="1" dr="$A$442:$XFD$443" dn="Z_E9E577B3_C457_4984_949A_B5AD6CE2E229_.wvu.Rows" sId="1"/>
    <undo index="65535" exp="area" ref3D="1" dr="$A$413:$XFD$418" dn="Z_E9E577B3_C457_4984_949A_B5AD6CE2E229_.wvu.Rows" sId="1"/>
    <undo index="65535" exp="area" ref3D="1" dr="$A$407:$XFD$409" dn="Z_E9E577B3_C457_4984_949A_B5AD6CE2E229_.wvu.Rows" sId="1"/>
    <undo index="65535" exp="area" ref3D="1" dr="$A$402:$XFD$405" dn="Z_E9E577B3_C457_4984_949A_B5AD6CE2E229_.wvu.Rows" sId="1"/>
    <undo index="65535" exp="area" ref3D="1" dr="$A$400:$XFD$400" dn="Z_E9E577B3_C457_4984_949A_B5AD6CE2E229_.wvu.Rows" sId="1"/>
    <undo index="65535" exp="area" ref3D="1" dr="$A$382:$XFD$387" dn="Z_E9E577B3_C457_4984_949A_B5AD6CE2E229_.wvu.Rows" sId="1"/>
    <undo index="65535" exp="area" ref3D="1" dr="$A$292:$XFD$296" dn="Z_E9E577B3_C457_4984_949A_B5AD6CE2E229_.wvu.Rows" sId="1"/>
    <undo index="65535" exp="area" ref3D="1" dr="$A$290:$XFD$290" dn="Z_E9E577B3_C457_4984_949A_B5AD6CE2E229_.wvu.Rows" sId="1"/>
    <undo index="65535" exp="area" ref3D="1" dr="$A$269:$XFD$269" dn="Z_E9E577B3_C457_4984_949A_B5AD6CE2E229_.wvu.Rows" sId="1"/>
    <undo index="65535" exp="area" ref3D="1" dr="$A$251:$XFD$253" dn="Z_E9E577B3_C457_4984_949A_B5AD6CE2E229_.wvu.Rows" sId="1"/>
    <undo index="65535" exp="area" ref3D="1" dr="$A$237:$XFD$240" dn="Z_E9E577B3_C457_4984_949A_B5AD6CE2E229_.wvu.Rows" sId="1"/>
    <undo index="65535" exp="area" ref3D="1" dr="$A$233:$XFD$234" dn="Z_E9E577B3_C457_4984_949A_B5AD6CE2E229_.wvu.Rows" sId="1"/>
    <undo index="65535" exp="area" ref3D="1" dr="$A$229:$XFD$231" dn="Z_E9E577B3_C457_4984_949A_B5AD6CE2E229_.wvu.Rows" sId="1"/>
    <undo index="1" exp="area" ref3D="1" dr="$A$223:$XFD$226" dn="Z_E9E577B3_C457_4984_949A_B5AD6CE2E229_.wvu.Rows" sId="1"/>
    <rfmt sheetId="1" xfDxf="1" sqref="A127:XFD127" start="0" length="0">
      <dxf>
        <font>
          <name val="Times New Roman CYR"/>
          <family val="1"/>
        </font>
        <alignment wrapText="1"/>
      </dxf>
    </rfmt>
    <rcc rId="0" sId="1" dxf="1">
      <nc r="A127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7" t="inlineStr">
        <is>
          <t>968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7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7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7" t="inlineStr">
        <is>
          <t>11001 S23Д0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7" t="inlineStr">
        <is>
          <t>621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27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27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12" sId="1">
    <oc r="G124">
      <f>G127+G125+G129+#REF!</f>
    </oc>
    <nc r="G124">
      <f>G127+G125+G129</f>
    </nc>
  </rcc>
  <rcc rId="1513" sId="1">
    <oc r="H124">
      <f>H127+H125+H129+#REF!</f>
    </oc>
    <nc r="H124">
      <f>H127+H125+H129</f>
    </nc>
  </rcc>
  <rfmt sheetId="1" sqref="G130:H130">
    <dxf>
      <fill>
        <patternFill>
          <bgColor theme="0"/>
        </patternFill>
      </fill>
    </dxf>
  </rfmt>
  <rfmt sheetId="1" sqref="A139:H139" start="0" length="2147483647">
    <dxf>
      <font>
        <i/>
      </font>
    </dxf>
  </rfmt>
  <rfmt sheetId="1" sqref="A135:H135" start="0" length="2147483647">
    <dxf>
      <font>
        <i/>
      </font>
    </dxf>
  </rfmt>
  <rfmt sheetId="1" sqref="G147:H147">
    <dxf>
      <fill>
        <patternFill>
          <bgColor theme="0"/>
        </patternFill>
      </fill>
    </dxf>
  </rfmt>
  <rrc rId="1514" sId="1" ref="A151:XFD151" action="deleteRow">
    <undo index="65535" exp="ref" v="1" dr="G151" r="G150" sId="1"/>
    <undo index="65535" exp="area" ref3D="1" dr="$A$485:$XFD$488" dn="Z_E9E577B3_C457_4984_949A_B5AD6CE2E229_.wvu.Rows" sId="1"/>
    <undo index="65535" exp="area" ref3D="1" dr="$A$470:$XFD$473" dn="Z_E9E577B3_C457_4984_949A_B5AD6CE2E229_.wvu.Rows" sId="1"/>
    <undo index="65535" exp="area" ref3D="1" dr="$A$458:$XFD$461" dn="Z_E9E577B3_C457_4984_949A_B5AD6CE2E229_.wvu.Rows" sId="1"/>
    <undo index="65535" exp="area" ref3D="1" dr="$A$441:$XFD$442" dn="Z_E9E577B3_C457_4984_949A_B5AD6CE2E229_.wvu.Rows" sId="1"/>
    <undo index="65535" exp="area" ref3D="1" dr="$A$412:$XFD$417" dn="Z_E9E577B3_C457_4984_949A_B5AD6CE2E229_.wvu.Rows" sId="1"/>
    <undo index="65535" exp="area" ref3D="1" dr="$A$406:$XFD$408" dn="Z_E9E577B3_C457_4984_949A_B5AD6CE2E229_.wvu.Rows" sId="1"/>
    <undo index="65535" exp="area" ref3D="1" dr="$A$401:$XFD$404" dn="Z_E9E577B3_C457_4984_949A_B5AD6CE2E229_.wvu.Rows" sId="1"/>
    <undo index="65535" exp="area" ref3D="1" dr="$A$399:$XFD$399" dn="Z_E9E577B3_C457_4984_949A_B5AD6CE2E229_.wvu.Rows" sId="1"/>
    <undo index="65535" exp="area" ref3D="1" dr="$A$381:$XFD$386" dn="Z_E9E577B3_C457_4984_949A_B5AD6CE2E229_.wvu.Rows" sId="1"/>
    <undo index="65535" exp="area" ref3D="1" dr="$A$291:$XFD$295" dn="Z_E9E577B3_C457_4984_949A_B5AD6CE2E229_.wvu.Rows" sId="1"/>
    <undo index="65535" exp="area" ref3D="1" dr="$A$289:$XFD$289" dn="Z_E9E577B3_C457_4984_949A_B5AD6CE2E229_.wvu.Rows" sId="1"/>
    <undo index="65535" exp="area" ref3D="1" dr="$A$268:$XFD$268" dn="Z_E9E577B3_C457_4984_949A_B5AD6CE2E229_.wvu.Rows" sId="1"/>
    <undo index="65535" exp="area" ref3D="1" dr="$A$250:$XFD$252" dn="Z_E9E577B3_C457_4984_949A_B5AD6CE2E229_.wvu.Rows" sId="1"/>
    <undo index="65535" exp="area" ref3D="1" dr="$A$236:$XFD$239" dn="Z_E9E577B3_C457_4984_949A_B5AD6CE2E229_.wvu.Rows" sId="1"/>
    <undo index="65535" exp="area" ref3D="1" dr="$A$232:$XFD$233" dn="Z_E9E577B3_C457_4984_949A_B5AD6CE2E229_.wvu.Rows" sId="1"/>
    <undo index="65535" exp="area" ref3D="1" dr="$A$228:$XFD$230" dn="Z_E9E577B3_C457_4984_949A_B5AD6CE2E229_.wvu.Rows" sId="1"/>
    <undo index="1" exp="area" ref3D="1" dr="$A$222:$XFD$225" dn="Z_E9E577B3_C457_4984_949A_B5AD6CE2E229_.wvu.Rows" sId="1"/>
    <rfmt sheetId="1" xfDxf="1" sqref="A151:XFD151" start="0" length="0">
      <dxf>
        <font>
          <i/>
          <name val="Times New Roman CYR"/>
          <family val="1"/>
        </font>
        <alignment wrapText="1"/>
      </dxf>
    </rfmt>
    <rcc rId="0" sId="1" dxf="1">
      <nc r="A151" t="inlineStr">
        <is>
          <t>Разработка проектно-сметной документации на строительство системы центрального теплоснабжения в п. Восточный, п. Кедровый и п. Солнечный г.Гусиноозерск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1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1" t="inlineStr">
        <is>
          <t>99900 72900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1">
        <f>SUM(G152:G152)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1">
        <f>SUM(H152:H152)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15" sId="1" ref="A151:XFD151" action="deleteRow">
    <undo index="65535" exp="area" ref3D="1" dr="$A$484:$XFD$487" dn="Z_E9E577B3_C457_4984_949A_B5AD6CE2E229_.wvu.Rows" sId="1"/>
    <undo index="65535" exp="area" ref3D="1" dr="$A$469:$XFD$472" dn="Z_E9E577B3_C457_4984_949A_B5AD6CE2E229_.wvu.Rows" sId="1"/>
    <undo index="65535" exp="area" ref3D="1" dr="$A$457:$XFD$460" dn="Z_E9E577B3_C457_4984_949A_B5AD6CE2E229_.wvu.Rows" sId="1"/>
    <undo index="65535" exp="area" ref3D="1" dr="$A$440:$XFD$441" dn="Z_E9E577B3_C457_4984_949A_B5AD6CE2E229_.wvu.Rows" sId="1"/>
    <undo index="65535" exp="area" ref3D="1" dr="$A$411:$XFD$416" dn="Z_E9E577B3_C457_4984_949A_B5AD6CE2E229_.wvu.Rows" sId="1"/>
    <undo index="65535" exp="area" ref3D="1" dr="$A$405:$XFD$407" dn="Z_E9E577B3_C457_4984_949A_B5AD6CE2E229_.wvu.Rows" sId="1"/>
    <undo index="65535" exp="area" ref3D="1" dr="$A$400:$XFD$403" dn="Z_E9E577B3_C457_4984_949A_B5AD6CE2E229_.wvu.Rows" sId="1"/>
    <undo index="65535" exp="area" ref3D="1" dr="$A$398:$XFD$398" dn="Z_E9E577B3_C457_4984_949A_B5AD6CE2E229_.wvu.Rows" sId="1"/>
    <undo index="65535" exp="area" ref3D="1" dr="$A$380:$XFD$385" dn="Z_E9E577B3_C457_4984_949A_B5AD6CE2E229_.wvu.Rows" sId="1"/>
    <undo index="65535" exp="area" ref3D="1" dr="$A$290:$XFD$294" dn="Z_E9E577B3_C457_4984_949A_B5AD6CE2E229_.wvu.Rows" sId="1"/>
    <undo index="65535" exp="area" ref3D="1" dr="$A$288:$XFD$288" dn="Z_E9E577B3_C457_4984_949A_B5AD6CE2E229_.wvu.Rows" sId="1"/>
    <undo index="65535" exp="area" ref3D="1" dr="$A$267:$XFD$267" dn="Z_E9E577B3_C457_4984_949A_B5AD6CE2E229_.wvu.Rows" sId="1"/>
    <undo index="65535" exp="area" ref3D="1" dr="$A$249:$XFD$251" dn="Z_E9E577B3_C457_4984_949A_B5AD6CE2E229_.wvu.Rows" sId="1"/>
    <undo index="65535" exp="area" ref3D="1" dr="$A$235:$XFD$238" dn="Z_E9E577B3_C457_4984_949A_B5AD6CE2E229_.wvu.Rows" sId="1"/>
    <undo index="65535" exp="area" ref3D="1" dr="$A$231:$XFD$232" dn="Z_E9E577B3_C457_4984_949A_B5AD6CE2E229_.wvu.Rows" sId="1"/>
    <undo index="65535" exp="area" ref3D="1" dr="$A$227:$XFD$229" dn="Z_E9E577B3_C457_4984_949A_B5AD6CE2E229_.wvu.Rows" sId="1"/>
    <undo index="1" exp="area" ref3D="1" dr="$A$221:$XFD$224" dn="Z_E9E577B3_C457_4984_949A_B5AD6CE2E229_.wvu.Rows" sId="1"/>
    <rfmt sheetId="1" xfDxf="1" sqref="A151:XFD151" start="0" length="0">
      <dxf>
        <font>
          <i/>
          <name val="Times New Roman CYR"/>
          <family val="1"/>
        </font>
        <alignment wrapText="1"/>
      </dxf>
    </rfmt>
    <rcc rId="0" sId="1" dxf="1">
      <nc r="A151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1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1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1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1" t="inlineStr">
        <is>
          <t>99900 72900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1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51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51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516" sId="1" ref="A153:XFD153" action="deleteRow">
    <undo index="65535" exp="ref" v="1" dr="G153" r="G150" sId="1"/>
    <undo index="65535" exp="area" ref3D="1" dr="$A$483:$XFD$486" dn="Z_E9E577B3_C457_4984_949A_B5AD6CE2E229_.wvu.Rows" sId="1"/>
    <undo index="65535" exp="area" ref3D="1" dr="$A$468:$XFD$471" dn="Z_E9E577B3_C457_4984_949A_B5AD6CE2E229_.wvu.Rows" sId="1"/>
    <undo index="65535" exp="area" ref3D="1" dr="$A$456:$XFD$459" dn="Z_E9E577B3_C457_4984_949A_B5AD6CE2E229_.wvu.Rows" sId="1"/>
    <undo index="65535" exp="area" ref3D="1" dr="$A$439:$XFD$440" dn="Z_E9E577B3_C457_4984_949A_B5AD6CE2E229_.wvu.Rows" sId="1"/>
    <undo index="65535" exp="area" ref3D="1" dr="$A$410:$XFD$415" dn="Z_E9E577B3_C457_4984_949A_B5AD6CE2E229_.wvu.Rows" sId="1"/>
    <undo index="65535" exp="area" ref3D="1" dr="$A$404:$XFD$406" dn="Z_E9E577B3_C457_4984_949A_B5AD6CE2E229_.wvu.Rows" sId="1"/>
    <undo index="65535" exp="area" ref3D="1" dr="$A$399:$XFD$402" dn="Z_E9E577B3_C457_4984_949A_B5AD6CE2E229_.wvu.Rows" sId="1"/>
    <undo index="65535" exp="area" ref3D="1" dr="$A$397:$XFD$397" dn="Z_E9E577B3_C457_4984_949A_B5AD6CE2E229_.wvu.Rows" sId="1"/>
    <undo index="65535" exp="area" ref3D="1" dr="$A$379:$XFD$384" dn="Z_E9E577B3_C457_4984_949A_B5AD6CE2E229_.wvu.Rows" sId="1"/>
    <undo index="65535" exp="area" ref3D="1" dr="$A$289:$XFD$293" dn="Z_E9E577B3_C457_4984_949A_B5AD6CE2E229_.wvu.Rows" sId="1"/>
    <undo index="65535" exp="area" ref3D="1" dr="$A$287:$XFD$287" dn="Z_E9E577B3_C457_4984_949A_B5AD6CE2E229_.wvu.Rows" sId="1"/>
    <undo index="65535" exp="area" ref3D="1" dr="$A$266:$XFD$266" dn="Z_E9E577B3_C457_4984_949A_B5AD6CE2E229_.wvu.Rows" sId="1"/>
    <undo index="65535" exp="area" ref3D="1" dr="$A$248:$XFD$250" dn="Z_E9E577B3_C457_4984_949A_B5AD6CE2E229_.wvu.Rows" sId="1"/>
    <undo index="65535" exp="area" ref3D="1" dr="$A$234:$XFD$237" dn="Z_E9E577B3_C457_4984_949A_B5AD6CE2E229_.wvu.Rows" sId="1"/>
    <undo index="65535" exp="area" ref3D="1" dr="$A$230:$XFD$231" dn="Z_E9E577B3_C457_4984_949A_B5AD6CE2E229_.wvu.Rows" sId="1"/>
    <undo index="65535" exp="area" ref3D="1" dr="$A$226:$XFD$228" dn="Z_E9E577B3_C457_4984_949A_B5AD6CE2E229_.wvu.Rows" sId="1"/>
    <undo index="1" exp="area" ref3D="1" dr="$A$220:$XFD$223" dn="Z_E9E577B3_C457_4984_949A_B5AD6CE2E229_.wvu.Rows" sId="1"/>
    <rfmt sheetId="1" xfDxf="1" sqref="A153:XFD153" start="0" length="0">
      <dxf>
        <font>
          <i/>
          <name val="Times New Roman CYR"/>
          <family val="1"/>
        </font>
        <alignment wrapText="1"/>
      </dxf>
    </rfmt>
    <rcc rId="0" sId="1" dxf="1">
      <nc r="A153" t="inlineStr">
        <is>
  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3" t="inlineStr">
        <is>
          <t>968</t>
        </is>
      </nc>
      <ndxf>
        <font>
          <color indexed="8"/>
          <name val="Times New Roman"/>
          <family val="1"/>
        </font>
        <numFmt numFmtId="30" formatCode="@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3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3" t="inlineStr">
        <is>
          <t>99900 S2860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3">
        <f>SUM(G154:G154)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3">
        <f>SUM(H154:H154)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17" sId="1" ref="A153:XFD153" action="deleteRow">
    <undo index="65535" exp="area" ref3D="1" dr="$A$482:$XFD$485" dn="Z_E9E577B3_C457_4984_949A_B5AD6CE2E229_.wvu.Rows" sId="1"/>
    <undo index="65535" exp="area" ref3D="1" dr="$A$467:$XFD$470" dn="Z_E9E577B3_C457_4984_949A_B5AD6CE2E229_.wvu.Rows" sId="1"/>
    <undo index="65535" exp="area" ref3D="1" dr="$A$455:$XFD$458" dn="Z_E9E577B3_C457_4984_949A_B5AD6CE2E229_.wvu.Rows" sId="1"/>
    <undo index="65535" exp="area" ref3D="1" dr="$A$438:$XFD$439" dn="Z_E9E577B3_C457_4984_949A_B5AD6CE2E229_.wvu.Rows" sId="1"/>
    <undo index="65535" exp="area" ref3D="1" dr="$A$409:$XFD$414" dn="Z_E9E577B3_C457_4984_949A_B5AD6CE2E229_.wvu.Rows" sId="1"/>
    <undo index="65535" exp="area" ref3D="1" dr="$A$403:$XFD$405" dn="Z_E9E577B3_C457_4984_949A_B5AD6CE2E229_.wvu.Rows" sId="1"/>
    <undo index="65535" exp="area" ref3D="1" dr="$A$398:$XFD$401" dn="Z_E9E577B3_C457_4984_949A_B5AD6CE2E229_.wvu.Rows" sId="1"/>
    <undo index="65535" exp="area" ref3D="1" dr="$A$396:$XFD$396" dn="Z_E9E577B3_C457_4984_949A_B5AD6CE2E229_.wvu.Rows" sId="1"/>
    <undo index="65535" exp="area" ref3D="1" dr="$A$378:$XFD$383" dn="Z_E9E577B3_C457_4984_949A_B5AD6CE2E229_.wvu.Rows" sId="1"/>
    <undo index="65535" exp="area" ref3D="1" dr="$A$288:$XFD$292" dn="Z_E9E577B3_C457_4984_949A_B5AD6CE2E229_.wvu.Rows" sId="1"/>
    <undo index="65535" exp="area" ref3D="1" dr="$A$286:$XFD$286" dn="Z_E9E577B3_C457_4984_949A_B5AD6CE2E229_.wvu.Rows" sId="1"/>
    <undo index="65535" exp="area" ref3D="1" dr="$A$265:$XFD$265" dn="Z_E9E577B3_C457_4984_949A_B5AD6CE2E229_.wvu.Rows" sId="1"/>
    <undo index="65535" exp="area" ref3D="1" dr="$A$247:$XFD$249" dn="Z_E9E577B3_C457_4984_949A_B5AD6CE2E229_.wvu.Rows" sId="1"/>
    <undo index="65535" exp="area" ref3D="1" dr="$A$233:$XFD$236" dn="Z_E9E577B3_C457_4984_949A_B5AD6CE2E229_.wvu.Rows" sId="1"/>
    <undo index="65535" exp="area" ref3D="1" dr="$A$229:$XFD$230" dn="Z_E9E577B3_C457_4984_949A_B5AD6CE2E229_.wvu.Rows" sId="1"/>
    <undo index="65535" exp="area" ref3D="1" dr="$A$225:$XFD$227" dn="Z_E9E577B3_C457_4984_949A_B5AD6CE2E229_.wvu.Rows" sId="1"/>
    <undo index="1" exp="area" ref3D="1" dr="$A$219:$XFD$222" dn="Z_E9E577B3_C457_4984_949A_B5AD6CE2E229_.wvu.Rows" sId="1"/>
    <rfmt sheetId="1" xfDxf="1" sqref="A153:XFD153" start="0" length="0">
      <dxf>
        <font>
          <i/>
          <name val="Times New Roman CYR"/>
          <family val="1"/>
        </font>
        <alignment wrapText="1"/>
      </dxf>
    </rfmt>
    <rcc rId="0" sId="1" dxf="1">
      <nc r="A153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3" t="inlineStr">
        <is>
          <t>968</t>
        </is>
      </nc>
      <ndxf>
        <font>
          <i val="0"/>
          <color indexed="8"/>
          <name val="Times New Roman"/>
          <family val="1"/>
        </font>
        <numFmt numFmtId="30" formatCode="@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3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3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3" t="inlineStr">
        <is>
          <t>99900 S2860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3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53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53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18" sId="1">
    <oc r="G150">
      <f>G151+#REF!+#REF!</f>
    </oc>
    <nc r="G150">
      <f>G151</f>
    </nc>
  </rcc>
  <rcc rId="1519" sId="1">
    <oc r="H150">
      <f>H151</f>
    </oc>
    <nc r="H150">
      <f>H151</f>
    </nc>
  </rcc>
  <rfmt sheetId="1" sqref="G157:H157">
    <dxf>
      <fill>
        <patternFill>
          <bgColor theme="0"/>
        </patternFill>
      </fill>
    </dxf>
  </rfmt>
  <rrc rId="1520" sId="1" ref="A158:XFD158" action="deleteRow">
    <undo index="65535" exp="ref" v="1" dr="H158" r="H148" sId="1"/>
    <undo index="65535" exp="ref" v="1" dr="G158" r="G148" sId="1"/>
    <undo index="65535" exp="area" ref3D="1" dr="$A$481:$XFD$484" dn="Z_E9E577B3_C457_4984_949A_B5AD6CE2E229_.wvu.Rows" sId="1"/>
    <undo index="65535" exp="area" ref3D="1" dr="$A$466:$XFD$469" dn="Z_E9E577B3_C457_4984_949A_B5AD6CE2E229_.wvu.Rows" sId="1"/>
    <undo index="65535" exp="area" ref3D="1" dr="$A$454:$XFD$457" dn="Z_E9E577B3_C457_4984_949A_B5AD6CE2E229_.wvu.Rows" sId="1"/>
    <undo index="65535" exp="area" ref3D="1" dr="$A$437:$XFD$438" dn="Z_E9E577B3_C457_4984_949A_B5AD6CE2E229_.wvu.Rows" sId="1"/>
    <undo index="65535" exp="area" ref3D="1" dr="$A$408:$XFD$413" dn="Z_E9E577B3_C457_4984_949A_B5AD6CE2E229_.wvu.Rows" sId="1"/>
    <undo index="65535" exp="area" ref3D="1" dr="$A$402:$XFD$404" dn="Z_E9E577B3_C457_4984_949A_B5AD6CE2E229_.wvu.Rows" sId="1"/>
    <undo index="65535" exp="area" ref3D="1" dr="$A$397:$XFD$400" dn="Z_E9E577B3_C457_4984_949A_B5AD6CE2E229_.wvu.Rows" sId="1"/>
    <undo index="65535" exp="area" ref3D="1" dr="$A$395:$XFD$395" dn="Z_E9E577B3_C457_4984_949A_B5AD6CE2E229_.wvu.Rows" sId="1"/>
    <undo index="65535" exp="area" ref3D="1" dr="$A$377:$XFD$382" dn="Z_E9E577B3_C457_4984_949A_B5AD6CE2E229_.wvu.Rows" sId="1"/>
    <undo index="65535" exp="area" ref3D="1" dr="$A$287:$XFD$291" dn="Z_E9E577B3_C457_4984_949A_B5AD6CE2E229_.wvu.Rows" sId="1"/>
    <undo index="65535" exp="area" ref3D="1" dr="$A$285:$XFD$285" dn="Z_E9E577B3_C457_4984_949A_B5AD6CE2E229_.wvu.Rows" sId="1"/>
    <undo index="65535" exp="area" ref3D="1" dr="$A$264:$XFD$264" dn="Z_E9E577B3_C457_4984_949A_B5AD6CE2E229_.wvu.Rows" sId="1"/>
    <undo index="65535" exp="area" ref3D="1" dr="$A$246:$XFD$248" dn="Z_E9E577B3_C457_4984_949A_B5AD6CE2E229_.wvu.Rows" sId="1"/>
    <undo index="65535" exp="area" ref3D="1" dr="$A$232:$XFD$235" dn="Z_E9E577B3_C457_4984_949A_B5AD6CE2E229_.wvu.Rows" sId="1"/>
    <undo index="65535" exp="area" ref3D="1" dr="$A$228:$XFD$229" dn="Z_E9E577B3_C457_4984_949A_B5AD6CE2E229_.wvu.Rows" sId="1"/>
    <undo index="65535" exp="area" ref3D="1" dr="$A$224:$XFD$226" dn="Z_E9E577B3_C457_4984_949A_B5AD6CE2E229_.wvu.Rows" sId="1"/>
    <undo index="1" exp="area" ref3D="1" dr="$A$218:$XFD$221" dn="Z_E9E577B3_C457_4984_949A_B5AD6CE2E229_.wvu.Rows" sId="1"/>
    <rfmt sheetId="1" xfDxf="1" sqref="A158:XFD158" start="0" length="0">
      <dxf>
        <font>
          <name val="Times New Roman CYR"/>
          <family val="1"/>
        </font>
        <alignment wrapText="1"/>
      </dxf>
    </rfmt>
    <rcc rId="0" sId="1" dxf="1">
      <nc r="A158" t="inlineStr">
        <is>
          <t>Другие вопросы в области жилищно-коммунального хозяйства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8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8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8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5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5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8">
        <f>G159</f>
      </nc>
      <ndxf>
        <font>
          <b/>
          <name val="Times New Roman"/>
          <family val="1"/>
        </font>
        <numFmt numFmtId="166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8">
        <f>H159</f>
      </nc>
      <ndxf>
        <font>
          <b/>
          <name val="Times New Roman"/>
          <family val="1"/>
        </font>
        <numFmt numFmtId="166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I158" start="0" length="0">
      <dxf>
        <numFmt numFmtId="166" formatCode="0.00000"/>
      </dxf>
    </rfmt>
  </rrc>
  <rrc rId="1521" sId="1" ref="A158:XFD158" action="deleteRow">
    <undo index="65535" exp="area" ref3D="1" dr="$A$480:$XFD$483" dn="Z_E9E577B3_C457_4984_949A_B5AD6CE2E229_.wvu.Rows" sId="1"/>
    <undo index="65535" exp="area" ref3D="1" dr="$A$465:$XFD$468" dn="Z_E9E577B3_C457_4984_949A_B5AD6CE2E229_.wvu.Rows" sId="1"/>
    <undo index="65535" exp="area" ref3D="1" dr="$A$453:$XFD$456" dn="Z_E9E577B3_C457_4984_949A_B5AD6CE2E229_.wvu.Rows" sId="1"/>
    <undo index="65535" exp="area" ref3D="1" dr="$A$436:$XFD$437" dn="Z_E9E577B3_C457_4984_949A_B5AD6CE2E229_.wvu.Rows" sId="1"/>
    <undo index="65535" exp="area" ref3D="1" dr="$A$407:$XFD$412" dn="Z_E9E577B3_C457_4984_949A_B5AD6CE2E229_.wvu.Rows" sId="1"/>
    <undo index="65535" exp="area" ref3D="1" dr="$A$401:$XFD$403" dn="Z_E9E577B3_C457_4984_949A_B5AD6CE2E229_.wvu.Rows" sId="1"/>
    <undo index="65535" exp="area" ref3D="1" dr="$A$396:$XFD$399" dn="Z_E9E577B3_C457_4984_949A_B5AD6CE2E229_.wvu.Rows" sId="1"/>
    <undo index="65535" exp="area" ref3D="1" dr="$A$394:$XFD$394" dn="Z_E9E577B3_C457_4984_949A_B5AD6CE2E229_.wvu.Rows" sId="1"/>
    <undo index="65535" exp="area" ref3D="1" dr="$A$376:$XFD$381" dn="Z_E9E577B3_C457_4984_949A_B5AD6CE2E229_.wvu.Rows" sId="1"/>
    <undo index="65535" exp="area" ref3D="1" dr="$A$286:$XFD$290" dn="Z_E9E577B3_C457_4984_949A_B5AD6CE2E229_.wvu.Rows" sId="1"/>
    <undo index="65535" exp="area" ref3D="1" dr="$A$284:$XFD$284" dn="Z_E9E577B3_C457_4984_949A_B5AD6CE2E229_.wvu.Rows" sId="1"/>
    <undo index="65535" exp="area" ref3D="1" dr="$A$263:$XFD$263" dn="Z_E9E577B3_C457_4984_949A_B5AD6CE2E229_.wvu.Rows" sId="1"/>
    <undo index="65535" exp="area" ref3D="1" dr="$A$245:$XFD$247" dn="Z_E9E577B3_C457_4984_949A_B5AD6CE2E229_.wvu.Rows" sId="1"/>
    <undo index="65535" exp="area" ref3D="1" dr="$A$231:$XFD$234" dn="Z_E9E577B3_C457_4984_949A_B5AD6CE2E229_.wvu.Rows" sId="1"/>
    <undo index="65535" exp="area" ref3D="1" dr="$A$227:$XFD$228" dn="Z_E9E577B3_C457_4984_949A_B5AD6CE2E229_.wvu.Rows" sId="1"/>
    <undo index="65535" exp="area" ref3D="1" dr="$A$223:$XFD$225" dn="Z_E9E577B3_C457_4984_949A_B5AD6CE2E229_.wvu.Rows" sId="1"/>
    <undo index="1" exp="area" ref3D="1" dr="$A$217:$XFD$220" dn="Z_E9E577B3_C457_4984_949A_B5AD6CE2E229_.wvu.Rows" sId="1"/>
    <rfmt sheetId="1" xfDxf="1" sqref="A158:XFD158" start="0" length="0">
      <dxf>
        <font>
          <name val="Times New Roman CYR"/>
          <family val="1"/>
        </font>
        <alignment wrapText="1"/>
      </dxf>
    </rfmt>
    <rcc rId="0" sId="1" dxf="1">
      <nc r="A158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58">
        <v>968</v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8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8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8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8">
        <f>G159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8">
        <f>H159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22" sId="1" ref="A158:XFD158" action="deleteRow">
    <undo index="65535" exp="area" ref3D="1" dr="$A$479:$XFD$482" dn="Z_E9E577B3_C457_4984_949A_B5AD6CE2E229_.wvu.Rows" sId="1"/>
    <undo index="65535" exp="area" ref3D="1" dr="$A$464:$XFD$467" dn="Z_E9E577B3_C457_4984_949A_B5AD6CE2E229_.wvu.Rows" sId="1"/>
    <undo index="65535" exp="area" ref3D="1" dr="$A$452:$XFD$455" dn="Z_E9E577B3_C457_4984_949A_B5AD6CE2E229_.wvu.Rows" sId="1"/>
    <undo index="65535" exp="area" ref3D="1" dr="$A$435:$XFD$436" dn="Z_E9E577B3_C457_4984_949A_B5AD6CE2E229_.wvu.Rows" sId="1"/>
    <undo index="65535" exp="area" ref3D="1" dr="$A$406:$XFD$411" dn="Z_E9E577B3_C457_4984_949A_B5AD6CE2E229_.wvu.Rows" sId="1"/>
    <undo index="65535" exp="area" ref3D="1" dr="$A$400:$XFD$402" dn="Z_E9E577B3_C457_4984_949A_B5AD6CE2E229_.wvu.Rows" sId="1"/>
    <undo index="65535" exp="area" ref3D="1" dr="$A$395:$XFD$398" dn="Z_E9E577B3_C457_4984_949A_B5AD6CE2E229_.wvu.Rows" sId="1"/>
    <undo index="65535" exp="area" ref3D="1" dr="$A$393:$XFD$393" dn="Z_E9E577B3_C457_4984_949A_B5AD6CE2E229_.wvu.Rows" sId="1"/>
    <undo index="65535" exp="area" ref3D="1" dr="$A$375:$XFD$380" dn="Z_E9E577B3_C457_4984_949A_B5AD6CE2E229_.wvu.Rows" sId="1"/>
    <undo index="65535" exp="area" ref3D="1" dr="$A$285:$XFD$289" dn="Z_E9E577B3_C457_4984_949A_B5AD6CE2E229_.wvu.Rows" sId="1"/>
    <undo index="65535" exp="area" ref3D="1" dr="$A$283:$XFD$283" dn="Z_E9E577B3_C457_4984_949A_B5AD6CE2E229_.wvu.Rows" sId="1"/>
    <undo index="65535" exp="area" ref3D="1" dr="$A$262:$XFD$262" dn="Z_E9E577B3_C457_4984_949A_B5AD6CE2E229_.wvu.Rows" sId="1"/>
    <undo index="65535" exp="area" ref3D="1" dr="$A$244:$XFD$246" dn="Z_E9E577B3_C457_4984_949A_B5AD6CE2E229_.wvu.Rows" sId="1"/>
    <undo index="65535" exp="area" ref3D="1" dr="$A$230:$XFD$233" dn="Z_E9E577B3_C457_4984_949A_B5AD6CE2E229_.wvu.Rows" sId="1"/>
    <undo index="65535" exp="area" ref3D="1" dr="$A$226:$XFD$227" dn="Z_E9E577B3_C457_4984_949A_B5AD6CE2E229_.wvu.Rows" sId="1"/>
    <undo index="65535" exp="area" ref3D="1" dr="$A$222:$XFD$224" dn="Z_E9E577B3_C457_4984_949A_B5AD6CE2E229_.wvu.Rows" sId="1"/>
    <undo index="1" exp="area" ref3D="1" dr="$A$216:$XFD$219" dn="Z_E9E577B3_C457_4984_949A_B5AD6CE2E229_.wvu.Rows" sId="1"/>
    <rfmt sheetId="1" xfDxf="1" sqref="A158:XFD158" start="0" length="0">
      <dxf>
        <font>
          <b/>
          <name val="Times New Roman CYR"/>
          <family val="1"/>
        </font>
        <alignment wrapText="1"/>
      </dxf>
    </rfmt>
    <rcc rId="0" sId="1" dxf="1">
      <nc r="A158" t="inlineStr">
        <is>
          <t xml:space="preserve">На строительство и реконструкцию (модернизацию) объектов питьевого водоснабжения </t>
        </is>
      </nc>
      <ndxf>
        <font>
          <b val="0"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8" t="inlineStr">
        <is>
          <t>968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8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8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8" t="inlineStr">
        <is>
          <t>999G5 52430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8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8">
        <f>G159</f>
      </nc>
      <ndxf>
        <font>
          <b val="0"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58">
        <f>H159</f>
      </nc>
      <ndxf>
        <font>
          <b val="0"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23" sId="1" ref="A158:XFD158" action="deleteRow">
    <undo index="65535" exp="ref" v="1" dr="H158" r="K492" sId="1"/>
    <undo index="65535" exp="ref" v="1" dr="G158" r="J492" sId="1"/>
    <undo index="65535" exp="area" ref3D="1" dr="$A$478:$XFD$481" dn="Z_E9E577B3_C457_4984_949A_B5AD6CE2E229_.wvu.Rows" sId="1"/>
    <undo index="65535" exp="area" ref3D="1" dr="$A$463:$XFD$466" dn="Z_E9E577B3_C457_4984_949A_B5AD6CE2E229_.wvu.Rows" sId="1"/>
    <undo index="65535" exp="area" ref3D="1" dr="$A$451:$XFD$454" dn="Z_E9E577B3_C457_4984_949A_B5AD6CE2E229_.wvu.Rows" sId="1"/>
    <undo index="65535" exp="area" ref3D="1" dr="$A$434:$XFD$435" dn="Z_E9E577B3_C457_4984_949A_B5AD6CE2E229_.wvu.Rows" sId="1"/>
    <undo index="65535" exp="area" ref3D="1" dr="$A$405:$XFD$410" dn="Z_E9E577B3_C457_4984_949A_B5AD6CE2E229_.wvu.Rows" sId="1"/>
    <undo index="65535" exp="area" ref3D="1" dr="$A$399:$XFD$401" dn="Z_E9E577B3_C457_4984_949A_B5AD6CE2E229_.wvu.Rows" sId="1"/>
    <undo index="65535" exp="area" ref3D="1" dr="$A$394:$XFD$397" dn="Z_E9E577B3_C457_4984_949A_B5AD6CE2E229_.wvu.Rows" sId="1"/>
    <undo index="65535" exp="area" ref3D="1" dr="$A$392:$XFD$392" dn="Z_E9E577B3_C457_4984_949A_B5AD6CE2E229_.wvu.Rows" sId="1"/>
    <undo index="65535" exp="area" ref3D="1" dr="$A$374:$XFD$379" dn="Z_E9E577B3_C457_4984_949A_B5AD6CE2E229_.wvu.Rows" sId="1"/>
    <undo index="65535" exp="area" ref3D="1" dr="$A$284:$XFD$288" dn="Z_E9E577B3_C457_4984_949A_B5AD6CE2E229_.wvu.Rows" sId="1"/>
    <undo index="65535" exp="area" ref3D="1" dr="$A$282:$XFD$282" dn="Z_E9E577B3_C457_4984_949A_B5AD6CE2E229_.wvu.Rows" sId="1"/>
    <undo index="65535" exp="area" ref3D="1" dr="$A$261:$XFD$261" dn="Z_E9E577B3_C457_4984_949A_B5AD6CE2E229_.wvu.Rows" sId="1"/>
    <undo index="65535" exp="area" ref3D="1" dr="$A$243:$XFD$245" dn="Z_E9E577B3_C457_4984_949A_B5AD6CE2E229_.wvu.Rows" sId="1"/>
    <undo index="65535" exp="area" ref3D="1" dr="$A$229:$XFD$232" dn="Z_E9E577B3_C457_4984_949A_B5AD6CE2E229_.wvu.Rows" sId="1"/>
    <undo index="65535" exp="area" ref3D="1" dr="$A$225:$XFD$226" dn="Z_E9E577B3_C457_4984_949A_B5AD6CE2E229_.wvu.Rows" sId="1"/>
    <undo index="65535" exp="area" ref3D="1" dr="$A$221:$XFD$223" dn="Z_E9E577B3_C457_4984_949A_B5AD6CE2E229_.wvu.Rows" sId="1"/>
    <undo index="1" exp="area" ref3D="1" dr="$A$215:$XFD$218" dn="Z_E9E577B3_C457_4984_949A_B5AD6CE2E229_.wvu.Rows" sId="1"/>
    <rfmt sheetId="1" xfDxf="1" sqref="A158:XFD158" start="0" length="0">
      <dxf>
        <font>
          <name val="Times New Roman CYR"/>
          <family val="1"/>
        </font>
        <alignment wrapText="1"/>
      </dxf>
    </rfmt>
    <rcc rId="0" sId="1" dxf="1">
      <nc r="A158" t="inlineStr">
        <is>
  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8" t="inlineStr">
        <is>
          <t>999G5 52430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8" t="inlineStr">
        <is>
          <t>464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58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58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24" sId="1">
    <oc r="G148">
      <f>G149+G153+#REF!</f>
    </oc>
    <nc r="G148">
      <f>G149+G153</f>
    </nc>
  </rcc>
  <rcc rId="1525" sId="1">
    <oc r="H148">
      <f>H149+H153+#REF!</f>
    </oc>
    <nc r="H148">
      <f>H149+H153</f>
    </nc>
  </rcc>
  <rfmt sheetId="1" sqref="G167:H179">
    <dxf>
      <fill>
        <patternFill>
          <bgColor theme="0"/>
        </patternFill>
      </fill>
    </dxf>
  </rfmt>
  <rfmt sheetId="1" sqref="G187:H189">
    <dxf>
      <fill>
        <patternFill>
          <bgColor theme="0"/>
        </patternFill>
      </fill>
    </dxf>
  </rfmt>
  <rrc rId="1526" sId="1" ref="A197:XFD197" action="deleteRow">
    <undo index="65535" exp="ref" v="1" dr="H197" r="J269" sId="1"/>
    <undo index="65535" exp="ref" v="1" dr="G197" r="I269" sId="1"/>
    <undo index="65535" exp="area" ref3D="1" dr="$A$477:$XFD$480" dn="Z_E9E577B3_C457_4984_949A_B5AD6CE2E229_.wvu.Rows" sId="1"/>
    <undo index="65535" exp="area" ref3D="1" dr="$A$462:$XFD$465" dn="Z_E9E577B3_C457_4984_949A_B5AD6CE2E229_.wvu.Rows" sId="1"/>
    <undo index="65535" exp="area" ref3D="1" dr="$A$450:$XFD$453" dn="Z_E9E577B3_C457_4984_949A_B5AD6CE2E229_.wvu.Rows" sId="1"/>
    <undo index="65535" exp="area" ref3D="1" dr="$A$433:$XFD$434" dn="Z_E9E577B3_C457_4984_949A_B5AD6CE2E229_.wvu.Rows" sId="1"/>
    <undo index="65535" exp="area" ref3D="1" dr="$A$404:$XFD$409" dn="Z_E9E577B3_C457_4984_949A_B5AD6CE2E229_.wvu.Rows" sId="1"/>
    <undo index="65535" exp="area" ref3D="1" dr="$A$398:$XFD$400" dn="Z_E9E577B3_C457_4984_949A_B5AD6CE2E229_.wvu.Rows" sId="1"/>
    <undo index="65535" exp="area" ref3D="1" dr="$A$393:$XFD$396" dn="Z_E9E577B3_C457_4984_949A_B5AD6CE2E229_.wvu.Rows" sId="1"/>
    <undo index="65535" exp="area" ref3D="1" dr="$A$391:$XFD$391" dn="Z_E9E577B3_C457_4984_949A_B5AD6CE2E229_.wvu.Rows" sId="1"/>
    <undo index="65535" exp="area" ref3D="1" dr="$A$373:$XFD$378" dn="Z_E9E577B3_C457_4984_949A_B5AD6CE2E229_.wvu.Rows" sId="1"/>
    <undo index="65535" exp="area" ref3D="1" dr="$A$283:$XFD$287" dn="Z_E9E577B3_C457_4984_949A_B5AD6CE2E229_.wvu.Rows" sId="1"/>
    <undo index="65535" exp="area" ref3D="1" dr="$A$281:$XFD$281" dn="Z_E9E577B3_C457_4984_949A_B5AD6CE2E229_.wvu.Rows" sId="1"/>
    <undo index="65535" exp="area" ref3D="1" dr="$A$260:$XFD$260" dn="Z_E9E577B3_C457_4984_949A_B5AD6CE2E229_.wvu.Rows" sId="1"/>
    <undo index="65535" exp="area" ref3D="1" dr="$A$242:$XFD$244" dn="Z_E9E577B3_C457_4984_949A_B5AD6CE2E229_.wvu.Rows" sId="1"/>
    <undo index="65535" exp="area" ref3D="1" dr="$A$228:$XFD$231" dn="Z_E9E577B3_C457_4984_949A_B5AD6CE2E229_.wvu.Rows" sId="1"/>
    <undo index="65535" exp="area" ref3D="1" dr="$A$224:$XFD$225" dn="Z_E9E577B3_C457_4984_949A_B5AD6CE2E229_.wvu.Rows" sId="1"/>
    <undo index="65535" exp="area" ref3D="1" dr="$A$220:$XFD$222" dn="Z_E9E577B3_C457_4984_949A_B5AD6CE2E229_.wvu.Rows" sId="1"/>
    <undo index="1" exp="area" ref3D="1" dr="$A$214:$XFD$217" dn="Z_E9E577B3_C457_4984_949A_B5AD6CE2E229_.wvu.Rows" sId="1"/>
    <rfmt sheetId="1" xfDxf="1" sqref="A197:XFD197" start="0" length="0">
      <dxf>
        <font>
          <i/>
          <name val="Times New Roman CYR"/>
          <family val="1"/>
        </font>
        <alignment wrapText="1"/>
      </dxf>
    </rfmt>
    <rcc rId="0" sId="1" dxf="1">
      <nc r="A197" t="inlineStr">
        <is>
  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7" t="inlineStr">
        <is>
          <t>10201 53030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7">
        <f>G198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97">
        <f>H198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27" sId="1" ref="A197:XFD197" action="deleteRow">
    <undo index="65535" exp="ref" v="1" dr="H197" r="H196" sId="1"/>
    <undo index="65535" exp="ref" v="1" dr="G197" r="G196" sId="1"/>
    <undo index="65535" exp="ref" v="1" dr="G197" r="J186" sId="1"/>
    <undo index="65535" exp="area" ref3D="1" dr="$A$476:$XFD$479" dn="Z_E9E577B3_C457_4984_949A_B5AD6CE2E229_.wvu.Rows" sId="1"/>
    <undo index="65535" exp="area" ref3D="1" dr="$A$461:$XFD$464" dn="Z_E9E577B3_C457_4984_949A_B5AD6CE2E229_.wvu.Rows" sId="1"/>
    <undo index="65535" exp="area" ref3D="1" dr="$A$449:$XFD$452" dn="Z_E9E577B3_C457_4984_949A_B5AD6CE2E229_.wvu.Rows" sId="1"/>
    <undo index="65535" exp="area" ref3D="1" dr="$A$432:$XFD$433" dn="Z_E9E577B3_C457_4984_949A_B5AD6CE2E229_.wvu.Rows" sId="1"/>
    <undo index="65535" exp="area" ref3D="1" dr="$A$403:$XFD$408" dn="Z_E9E577B3_C457_4984_949A_B5AD6CE2E229_.wvu.Rows" sId="1"/>
    <undo index="65535" exp="area" ref3D="1" dr="$A$397:$XFD$399" dn="Z_E9E577B3_C457_4984_949A_B5AD6CE2E229_.wvu.Rows" sId="1"/>
    <undo index="65535" exp="area" ref3D="1" dr="$A$392:$XFD$395" dn="Z_E9E577B3_C457_4984_949A_B5AD6CE2E229_.wvu.Rows" sId="1"/>
    <undo index="65535" exp="area" ref3D="1" dr="$A$390:$XFD$390" dn="Z_E9E577B3_C457_4984_949A_B5AD6CE2E229_.wvu.Rows" sId="1"/>
    <undo index="65535" exp="area" ref3D="1" dr="$A$372:$XFD$377" dn="Z_E9E577B3_C457_4984_949A_B5AD6CE2E229_.wvu.Rows" sId="1"/>
    <undo index="65535" exp="area" ref3D="1" dr="$A$282:$XFD$286" dn="Z_E9E577B3_C457_4984_949A_B5AD6CE2E229_.wvu.Rows" sId="1"/>
    <undo index="65535" exp="area" ref3D="1" dr="$A$280:$XFD$280" dn="Z_E9E577B3_C457_4984_949A_B5AD6CE2E229_.wvu.Rows" sId="1"/>
    <undo index="65535" exp="area" ref3D="1" dr="$A$259:$XFD$259" dn="Z_E9E577B3_C457_4984_949A_B5AD6CE2E229_.wvu.Rows" sId="1"/>
    <undo index="65535" exp="area" ref3D="1" dr="$A$241:$XFD$243" dn="Z_E9E577B3_C457_4984_949A_B5AD6CE2E229_.wvu.Rows" sId="1"/>
    <undo index="65535" exp="area" ref3D="1" dr="$A$227:$XFD$230" dn="Z_E9E577B3_C457_4984_949A_B5AD6CE2E229_.wvu.Rows" sId="1"/>
    <undo index="65535" exp="area" ref3D="1" dr="$A$223:$XFD$224" dn="Z_E9E577B3_C457_4984_949A_B5AD6CE2E229_.wvu.Rows" sId="1"/>
    <undo index="65535" exp="area" ref3D="1" dr="$A$219:$XFD$221" dn="Z_E9E577B3_C457_4984_949A_B5AD6CE2E229_.wvu.Rows" sId="1"/>
    <undo index="1" exp="area" ref3D="1" dr="$A$213:$XFD$216" dn="Z_E9E577B3_C457_4984_949A_B5AD6CE2E229_.wvu.Rows" sId="1"/>
    <rfmt sheetId="1" xfDxf="1" sqref="A197:XFD197" start="0" length="0">
      <dxf>
        <font>
          <name val="Times New Roman CYR"/>
          <family val="1"/>
        </font>
        <alignment wrapText="1"/>
      </dxf>
    </rfmt>
    <rcc rId="0" sId="1" dxf="1">
      <nc r="A197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7" t="inlineStr">
        <is>
          <t>10201 53030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7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9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97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28" sId="1">
    <oc r="G196">
      <f>G197+G199+G201+G206+G208+G210+G214+#REF!+G204+G212+G216</f>
    </oc>
    <nc r="G196">
      <f>G197+G199+G201+G206+G208+G210+G214+G204+G212+G216</f>
    </nc>
  </rcc>
  <rcc rId="1529" sId="1">
    <oc r="H196">
      <f>H197+H199+H201+H206+H208+H210+H214+#REF!+H204+H212+H216</f>
    </oc>
    <nc r="H196">
      <f>H197+H199+H201+H206+H208+H210+H214+H204+H212+H216</f>
    </nc>
  </rcc>
  <rfmt sheetId="1" sqref="G198:H201">
    <dxf>
      <fill>
        <patternFill>
          <bgColor theme="0"/>
        </patternFill>
      </fill>
    </dxf>
  </rfmt>
  <rfmt sheetId="1" sqref="G205:H211">
    <dxf>
      <fill>
        <patternFill>
          <bgColor theme="0"/>
        </patternFill>
      </fill>
    </dxf>
  </rfmt>
  <rfmt sheetId="1" sqref="G211:H211" start="0" length="2147483647">
    <dxf>
      <font>
        <i val="0"/>
      </font>
    </dxf>
  </rfmt>
  <rfmt sheetId="1" sqref="G217:H217">
    <dxf>
      <fill>
        <patternFill>
          <bgColor theme="0"/>
        </patternFill>
      </fill>
    </dxf>
  </rfmt>
  <rrc rId="1530" sId="1" ref="A222:XFD222" action="deleteRow">
    <undo index="0" exp="ref" v="1" dr="H222" r="H221" sId="1"/>
    <undo index="0" exp="ref" v="1" dr="G222" r="G221" sId="1"/>
    <undo index="65535" exp="area" ref3D="1" dr="$A$475:$XFD$478" dn="Z_E9E577B3_C457_4984_949A_B5AD6CE2E229_.wvu.Rows" sId="1"/>
    <undo index="65535" exp="area" ref3D="1" dr="$A$460:$XFD$463" dn="Z_E9E577B3_C457_4984_949A_B5AD6CE2E229_.wvu.Rows" sId="1"/>
    <undo index="65535" exp="area" ref3D="1" dr="$A$448:$XFD$451" dn="Z_E9E577B3_C457_4984_949A_B5AD6CE2E229_.wvu.Rows" sId="1"/>
    <undo index="65535" exp="area" ref3D="1" dr="$A$431:$XFD$432" dn="Z_E9E577B3_C457_4984_949A_B5AD6CE2E229_.wvu.Rows" sId="1"/>
    <undo index="65535" exp="area" ref3D="1" dr="$A$402:$XFD$407" dn="Z_E9E577B3_C457_4984_949A_B5AD6CE2E229_.wvu.Rows" sId="1"/>
    <undo index="65535" exp="area" ref3D="1" dr="$A$396:$XFD$398" dn="Z_E9E577B3_C457_4984_949A_B5AD6CE2E229_.wvu.Rows" sId="1"/>
    <undo index="65535" exp="area" ref3D="1" dr="$A$391:$XFD$394" dn="Z_E9E577B3_C457_4984_949A_B5AD6CE2E229_.wvu.Rows" sId="1"/>
    <undo index="65535" exp="area" ref3D="1" dr="$A$389:$XFD$389" dn="Z_E9E577B3_C457_4984_949A_B5AD6CE2E229_.wvu.Rows" sId="1"/>
    <undo index="65535" exp="area" ref3D="1" dr="$A$371:$XFD$376" dn="Z_E9E577B3_C457_4984_949A_B5AD6CE2E229_.wvu.Rows" sId="1"/>
    <undo index="65535" exp="area" ref3D="1" dr="$A$281:$XFD$285" dn="Z_E9E577B3_C457_4984_949A_B5AD6CE2E229_.wvu.Rows" sId="1"/>
    <undo index="65535" exp="area" ref3D="1" dr="$A$279:$XFD$279" dn="Z_E9E577B3_C457_4984_949A_B5AD6CE2E229_.wvu.Rows" sId="1"/>
    <undo index="65535" exp="area" ref3D="1" dr="$A$258:$XFD$258" dn="Z_E9E577B3_C457_4984_949A_B5AD6CE2E229_.wvu.Rows" sId="1"/>
    <undo index="65535" exp="area" ref3D="1" dr="$A$240:$XFD$242" dn="Z_E9E577B3_C457_4984_949A_B5AD6CE2E229_.wvu.Rows" sId="1"/>
    <undo index="65535" exp="area" ref3D="1" dr="$A$226:$XFD$229" dn="Z_E9E577B3_C457_4984_949A_B5AD6CE2E229_.wvu.Rows" sId="1"/>
    <undo index="65535" exp="area" ref3D="1" dr="$A$222:$XFD$223" dn="Z_E9E577B3_C457_4984_949A_B5AD6CE2E229_.wvu.Rows" sId="1"/>
    <rfmt sheetId="1" xfDxf="1" sqref="A222:XFD222" start="0" length="0">
      <dxf>
        <font>
          <i/>
          <name val="Times New Roman CYR"/>
          <family val="1"/>
        </font>
        <alignment wrapText="1"/>
      </dxf>
    </rfmt>
    <rcc rId="0" sId="1" dxf="1">
      <nc r="A222" t="inlineStr">
        <is>
          <t>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2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2" t="inlineStr">
        <is>
          <t>10203L2550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2">
        <f>G223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22">
        <f>H223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31" sId="1" ref="A222:XFD222" action="deleteRow">
    <undo index="65535" exp="area" ref3D="1" dr="$A$474:$XFD$477" dn="Z_E9E577B3_C457_4984_949A_B5AD6CE2E229_.wvu.Rows" sId="1"/>
    <undo index="65535" exp="area" ref3D="1" dr="$A$459:$XFD$462" dn="Z_E9E577B3_C457_4984_949A_B5AD6CE2E229_.wvu.Rows" sId="1"/>
    <undo index="65535" exp="area" ref3D="1" dr="$A$447:$XFD$450" dn="Z_E9E577B3_C457_4984_949A_B5AD6CE2E229_.wvu.Rows" sId="1"/>
    <undo index="65535" exp="area" ref3D="1" dr="$A$430:$XFD$431" dn="Z_E9E577B3_C457_4984_949A_B5AD6CE2E229_.wvu.Rows" sId="1"/>
    <undo index="65535" exp="area" ref3D="1" dr="$A$401:$XFD$406" dn="Z_E9E577B3_C457_4984_949A_B5AD6CE2E229_.wvu.Rows" sId="1"/>
    <undo index="65535" exp="area" ref3D="1" dr="$A$395:$XFD$397" dn="Z_E9E577B3_C457_4984_949A_B5AD6CE2E229_.wvu.Rows" sId="1"/>
    <undo index="65535" exp="area" ref3D="1" dr="$A$390:$XFD$393" dn="Z_E9E577B3_C457_4984_949A_B5AD6CE2E229_.wvu.Rows" sId="1"/>
    <undo index="65535" exp="area" ref3D="1" dr="$A$388:$XFD$388" dn="Z_E9E577B3_C457_4984_949A_B5AD6CE2E229_.wvu.Rows" sId="1"/>
    <undo index="65535" exp="area" ref3D="1" dr="$A$370:$XFD$375" dn="Z_E9E577B3_C457_4984_949A_B5AD6CE2E229_.wvu.Rows" sId="1"/>
    <undo index="65535" exp="area" ref3D="1" dr="$A$280:$XFD$284" dn="Z_E9E577B3_C457_4984_949A_B5AD6CE2E229_.wvu.Rows" sId="1"/>
    <undo index="65535" exp="area" ref3D="1" dr="$A$278:$XFD$278" dn="Z_E9E577B3_C457_4984_949A_B5AD6CE2E229_.wvu.Rows" sId="1"/>
    <undo index="65535" exp="area" ref3D="1" dr="$A$257:$XFD$257" dn="Z_E9E577B3_C457_4984_949A_B5AD6CE2E229_.wvu.Rows" sId="1"/>
    <undo index="65535" exp="area" ref3D="1" dr="$A$239:$XFD$241" dn="Z_E9E577B3_C457_4984_949A_B5AD6CE2E229_.wvu.Rows" sId="1"/>
    <undo index="65535" exp="area" ref3D="1" dr="$A$225:$XFD$228" dn="Z_E9E577B3_C457_4984_949A_B5AD6CE2E229_.wvu.Rows" sId="1"/>
    <undo index="65535" exp="area" ref3D="1" dr="$A$222:$XFD$222" dn="Z_E9E577B3_C457_4984_949A_B5AD6CE2E229_.wvu.Rows" sId="1"/>
    <rfmt sheetId="1" xfDxf="1" sqref="A222:XFD222" start="0" length="0">
      <dxf>
        <font>
          <i/>
          <name val="Times New Roman CYR"/>
          <family val="1"/>
        </font>
        <alignment wrapText="1"/>
      </dxf>
    </rfmt>
    <rcc rId="0" sId="1" dxf="1">
      <nc r="A222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22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2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2" t="inlineStr">
        <is>
          <t>10203L2550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2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2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fmt sheetId="1" sqref="G223:H223">
    <dxf>
      <fill>
        <patternFill>
          <bgColor theme="0"/>
        </patternFill>
      </fill>
    </dxf>
  </rfmt>
  <rrc rId="1532" sId="1" ref="A224:XFD224" action="deleteRow">
    <undo index="65535" exp="ref" v="1" dr="H224" r="H221" sId="1"/>
    <undo index="65535" exp="ref" v="1" dr="G224" r="G221" sId="1"/>
    <undo index="65535" exp="area" ref3D="1" dr="$A$473:$XFD$476" dn="Z_E9E577B3_C457_4984_949A_B5AD6CE2E229_.wvu.Rows" sId="1"/>
    <undo index="65535" exp="area" ref3D="1" dr="$A$458:$XFD$461" dn="Z_E9E577B3_C457_4984_949A_B5AD6CE2E229_.wvu.Rows" sId="1"/>
    <undo index="65535" exp="area" ref3D="1" dr="$A$446:$XFD$449" dn="Z_E9E577B3_C457_4984_949A_B5AD6CE2E229_.wvu.Rows" sId="1"/>
    <undo index="65535" exp="area" ref3D="1" dr="$A$429:$XFD$430" dn="Z_E9E577B3_C457_4984_949A_B5AD6CE2E229_.wvu.Rows" sId="1"/>
    <undo index="65535" exp="area" ref3D="1" dr="$A$400:$XFD$405" dn="Z_E9E577B3_C457_4984_949A_B5AD6CE2E229_.wvu.Rows" sId="1"/>
    <undo index="65535" exp="area" ref3D="1" dr="$A$394:$XFD$396" dn="Z_E9E577B3_C457_4984_949A_B5AD6CE2E229_.wvu.Rows" sId="1"/>
    <undo index="65535" exp="area" ref3D="1" dr="$A$389:$XFD$392" dn="Z_E9E577B3_C457_4984_949A_B5AD6CE2E229_.wvu.Rows" sId="1"/>
    <undo index="65535" exp="area" ref3D="1" dr="$A$387:$XFD$387" dn="Z_E9E577B3_C457_4984_949A_B5AD6CE2E229_.wvu.Rows" sId="1"/>
    <undo index="65535" exp="area" ref3D="1" dr="$A$369:$XFD$374" dn="Z_E9E577B3_C457_4984_949A_B5AD6CE2E229_.wvu.Rows" sId="1"/>
    <undo index="65535" exp="area" ref3D="1" dr="$A$279:$XFD$283" dn="Z_E9E577B3_C457_4984_949A_B5AD6CE2E229_.wvu.Rows" sId="1"/>
    <undo index="65535" exp="area" ref3D="1" dr="$A$277:$XFD$277" dn="Z_E9E577B3_C457_4984_949A_B5AD6CE2E229_.wvu.Rows" sId="1"/>
    <undo index="65535" exp="area" ref3D="1" dr="$A$256:$XFD$256" dn="Z_E9E577B3_C457_4984_949A_B5AD6CE2E229_.wvu.Rows" sId="1"/>
    <undo index="65535" exp="area" ref3D="1" dr="$A$238:$XFD$240" dn="Z_E9E577B3_C457_4984_949A_B5AD6CE2E229_.wvu.Rows" sId="1"/>
    <undo index="65535" exp="area" ref3D="1" dr="$A$224:$XFD$227" dn="Z_E9E577B3_C457_4984_949A_B5AD6CE2E229_.wvu.Rows" sId="1"/>
    <rfmt sheetId="1" xfDxf="1" sqref="A224:XFD224" start="0" length="0">
      <dxf>
        <font>
          <i/>
          <name val="Times New Roman CYR"/>
          <family val="1"/>
        </font>
        <alignment wrapText="1"/>
      </dxf>
    </rfmt>
    <rcc rId="0" sId="1" dxf="1">
      <nc r="A224" t="inlineStr">
        <is>
          <t>На капитальный ремонт муниципальных общеобразовательных организаций и (или) муниципальных образовательных организаций дополнительного образования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4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4" t="inlineStr">
        <is>
          <t>10203 S2И50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4">
        <f>G225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24">
        <f>H225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33" sId="1" ref="A224:XFD224" action="deleteRow">
    <undo index="65535" exp="area" ref3D="1" dr="$A$472:$XFD$475" dn="Z_E9E577B3_C457_4984_949A_B5AD6CE2E229_.wvu.Rows" sId="1"/>
    <undo index="65535" exp="area" ref3D="1" dr="$A$457:$XFD$460" dn="Z_E9E577B3_C457_4984_949A_B5AD6CE2E229_.wvu.Rows" sId="1"/>
    <undo index="65535" exp="area" ref3D="1" dr="$A$445:$XFD$448" dn="Z_E9E577B3_C457_4984_949A_B5AD6CE2E229_.wvu.Rows" sId="1"/>
    <undo index="65535" exp="area" ref3D="1" dr="$A$428:$XFD$429" dn="Z_E9E577B3_C457_4984_949A_B5AD6CE2E229_.wvu.Rows" sId="1"/>
    <undo index="65535" exp="area" ref3D="1" dr="$A$399:$XFD$404" dn="Z_E9E577B3_C457_4984_949A_B5AD6CE2E229_.wvu.Rows" sId="1"/>
    <undo index="65535" exp="area" ref3D="1" dr="$A$393:$XFD$395" dn="Z_E9E577B3_C457_4984_949A_B5AD6CE2E229_.wvu.Rows" sId="1"/>
    <undo index="65535" exp="area" ref3D="1" dr="$A$388:$XFD$391" dn="Z_E9E577B3_C457_4984_949A_B5AD6CE2E229_.wvu.Rows" sId="1"/>
    <undo index="65535" exp="area" ref3D="1" dr="$A$386:$XFD$386" dn="Z_E9E577B3_C457_4984_949A_B5AD6CE2E229_.wvu.Rows" sId="1"/>
    <undo index="65535" exp="area" ref3D="1" dr="$A$368:$XFD$373" dn="Z_E9E577B3_C457_4984_949A_B5AD6CE2E229_.wvu.Rows" sId="1"/>
    <undo index="65535" exp="area" ref3D="1" dr="$A$278:$XFD$282" dn="Z_E9E577B3_C457_4984_949A_B5AD6CE2E229_.wvu.Rows" sId="1"/>
    <undo index="65535" exp="area" ref3D="1" dr="$A$276:$XFD$276" dn="Z_E9E577B3_C457_4984_949A_B5AD6CE2E229_.wvu.Rows" sId="1"/>
    <undo index="65535" exp="area" ref3D="1" dr="$A$255:$XFD$255" dn="Z_E9E577B3_C457_4984_949A_B5AD6CE2E229_.wvu.Rows" sId="1"/>
    <undo index="65535" exp="area" ref3D="1" dr="$A$237:$XFD$239" dn="Z_E9E577B3_C457_4984_949A_B5AD6CE2E229_.wvu.Rows" sId="1"/>
    <undo index="65535" exp="area" ref3D="1" dr="$A$224:$XFD$226" dn="Z_E9E577B3_C457_4984_949A_B5AD6CE2E229_.wvu.Rows" sId="1"/>
    <rfmt sheetId="1" xfDxf="1" sqref="A224:XFD224" start="0" length="0">
      <dxf>
        <font>
          <i/>
          <name val="Times New Roman CYR"/>
          <family val="1"/>
        </font>
        <alignment wrapText="1"/>
      </dxf>
    </rfmt>
    <rcc rId="0" sId="1" dxf="1">
      <nc r="A224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4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4" t="inlineStr">
        <is>
          <t>10203 S2И50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4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2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534" sId="1" ref="A224:XFD224" action="deleteRow">
    <undo index="65535" exp="ref" v="1" dr="H224" r="H221" sId="1"/>
    <undo index="65535" exp="ref" v="1" dr="G224" r="G221" sId="1"/>
    <undo index="65535" exp="area" ref3D="1" dr="$A$471:$XFD$474" dn="Z_E9E577B3_C457_4984_949A_B5AD6CE2E229_.wvu.Rows" sId="1"/>
    <undo index="65535" exp="area" ref3D="1" dr="$A$456:$XFD$459" dn="Z_E9E577B3_C457_4984_949A_B5AD6CE2E229_.wvu.Rows" sId="1"/>
    <undo index="65535" exp="area" ref3D="1" dr="$A$444:$XFD$447" dn="Z_E9E577B3_C457_4984_949A_B5AD6CE2E229_.wvu.Rows" sId="1"/>
    <undo index="65535" exp="area" ref3D="1" dr="$A$427:$XFD$428" dn="Z_E9E577B3_C457_4984_949A_B5AD6CE2E229_.wvu.Rows" sId="1"/>
    <undo index="65535" exp="area" ref3D="1" dr="$A$398:$XFD$403" dn="Z_E9E577B3_C457_4984_949A_B5AD6CE2E229_.wvu.Rows" sId="1"/>
    <undo index="65535" exp="area" ref3D="1" dr="$A$392:$XFD$394" dn="Z_E9E577B3_C457_4984_949A_B5AD6CE2E229_.wvu.Rows" sId="1"/>
    <undo index="65535" exp="area" ref3D="1" dr="$A$387:$XFD$390" dn="Z_E9E577B3_C457_4984_949A_B5AD6CE2E229_.wvu.Rows" sId="1"/>
    <undo index="65535" exp="area" ref3D="1" dr="$A$385:$XFD$385" dn="Z_E9E577B3_C457_4984_949A_B5AD6CE2E229_.wvu.Rows" sId="1"/>
    <undo index="65535" exp="area" ref3D="1" dr="$A$367:$XFD$372" dn="Z_E9E577B3_C457_4984_949A_B5AD6CE2E229_.wvu.Rows" sId="1"/>
    <undo index="65535" exp="area" ref3D="1" dr="$A$277:$XFD$281" dn="Z_E9E577B3_C457_4984_949A_B5AD6CE2E229_.wvu.Rows" sId="1"/>
    <undo index="65535" exp="area" ref3D="1" dr="$A$275:$XFD$275" dn="Z_E9E577B3_C457_4984_949A_B5AD6CE2E229_.wvu.Rows" sId="1"/>
    <undo index="65535" exp="area" ref3D="1" dr="$A$254:$XFD$254" dn="Z_E9E577B3_C457_4984_949A_B5AD6CE2E229_.wvu.Rows" sId="1"/>
    <undo index="65535" exp="area" ref3D="1" dr="$A$236:$XFD$238" dn="Z_E9E577B3_C457_4984_949A_B5AD6CE2E229_.wvu.Rows" sId="1"/>
    <undo index="65535" exp="area" ref3D="1" dr="$A$224:$XFD$225" dn="Z_E9E577B3_C457_4984_949A_B5AD6CE2E229_.wvu.Rows" sId="1"/>
    <rfmt sheetId="1" xfDxf="1" sqref="A224:XFD224" start="0" length="0">
      <dxf>
        <font>
          <i/>
          <name val="Times New Roman CYR"/>
          <family val="1"/>
        </font>
        <alignment wrapText="1"/>
      </dxf>
    </rfmt>
    <rcc rId="0" sId="1" dxf="1">
      <nc r="A224" t="inlineStr">
        <is>
      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4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4" t="inlineStr">
        <is>
          <t>102Е2 50970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4">
        <f>G225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24">
        <f>H225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35" sId="1" ref="A224:XFD224" action="deleteRow">
    <undo index="65535" exp="area" ref3D="1" dr="$A$470:$XFD$473" dn="Z_E9E577B3_C457_4984_949A_B5AD6CE2E229_.wvu.Rows" sId="1"/>
    <undo index="65535" exp="area" ref3D="1" dr="$A$455:$XFD$458" dn="Z_E9E577B3_C457_4984_949A_B5AD6CE2E229_.wvu.Rows" sId="1"/>
    <undo index="65535" exp="area" ref3D="1" dr="$A$443:$XFD$446" dn="Z_E9E577B3_C457_4984_949A_B5AD6CE2E229_.wvu.Rows" sId="1"/>
    <undo index="65535" exp="area" ref3D="1" dr="$A$426:$XFD$427" dn="Z_E9E577B3_C457_4984_949A_B5AD6CE2E229_.wvu.Rows" sId="1"/>
    <undo index="65535" exp="area" ref3D="1" dr="$A$397:$XFD$402" dn="Z_E9E577B3_C457_4984_949A_B5AD6CE2E229_.wvu.Rows" sId="1"/>
    <undo index="65535" exp="area" ref3D="1" dr="$A$391:$XFD$393" dn="Z_E9E577B3_C457_4984_949A_B5AD6CE2E229_.wvu.Rows" sId="1"/>
    <undo index="65535" exp="area" ref3D="1" dr="$A$386:$XFD$389" dn="Z_E9E577B3_C457_4984_949A_B5AD6CE2E229_.wvu.Rows" sId="1"/>
    <undo index="65535" exp="area" ref3D="1" dr="$A$384:$XFD$384" dn="Z_E9E577B3_C457_4984_949A_B5AD6CE2E229_.wvu.Rows" sId="1"/>
    <undo index="65535" exp="area" ref3D="1" dr="$A$366:$XFD$371" dn="Z_E9E577B3_C457_4984_949A_B5AD6CE2E229_.wvu.Rows" sId="1"/>
    <undo index="65535" exp="area" ref3D="1" dr="$A$276:$XFD$280" dn="Z_E9E577B3_C457_4984_949A_B5AD6CE2E229_.wvu.Rows" sId="1"/>
    <undo index="65535" exp="area" ref3D="1" dr="$A$274:$XFD$274" dn="Z_E9E577B3_C457_4984_949A_B5AD6CE2E229_.wvu.Rows" sId="1"/>
    <undo index="65535" exp="area" ref3D="1" dr="$A$253:$XFD$253" dn="Z_E9E577B3_C457_4984_949A_B5AD6CE2E229_.wvu.Rows" sId="1"/>
    <undo index="65535" exp="area" ref3D="1" dr="$A$235:$XFD$237" dn="Z_E9E577B3_C457_4984_949A_B5AD6CE2E229_.wvu.Rows" sId="1"/>
    <undo index="65535" exp="area" ref3D="1" dr="$A$224:$XFD$224" dn="Z_E9E577B3_C457_4984_949A_B5AD6CE2E229_.wvu.Rows" sId="1"/>
    <rfmt sheetId="1" xfDxf="1" sqref="A224:XFD224" start="0" length="0">
      <dxf>
        <font>
          <i/>
          <name val="Times New Roman CYR"/>
          <family val="1"/>
        </font>
        <alignment wrapText="1"/>
      </dxf>
    </rfmt>
    <rcc rId="0" sId="1" dxf="1">
      <nc r="A224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4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4" t="inlineStr">
        <is>
          <t>102Е2 50970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4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2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36" sId="1">
    <oc r="G221">
      <f>#REF!+G222+G224+G226</f>
    </oc>
    <nc r="G221">
      <f>G222</f>
    </nc>
  </rcc>
  <rcc rId="1537" sId="1">
    <oc r="H221">
      <f>#REF!+H222+H224+H226</f>
    </oc>
    <nc r="H221">
      <f>H222</f>
    </nc>
  </rcc>
  <rfmt sheetId="1" sqref="G232:H233">
    <dxf>
      <fill>
        <patternFill>
          <bgColor theme="0"/>
        </patternFill>
      </fill>
    </dxf>
  </rfmt>
  <rrc rId="1538" sId="1" ref="A234:XFD234" action="deleteRow">
    <undo index="65535" exp="ref" v="1" dr="H234" r="H227" sId="1"/>
    <undo index="65535" exp="ref" v="1" dr="G234" r="G227" sId="1"/>
    <undo index="65535" exp="area" ref3D="1" dr="$A$469:$XFD$472" dn="Z_E9E577B3_C457_4984_949A_B5AD6CE2E229_.wvu.Rows" sId="1"/>
    <undo index="65535" exp="area" ref3D="1" dr="$A$454:$XFD$457" dn="Z_E9E577B3_C457_4984_949A_B5AD6CE2E229_.wvu.Rows" sId="1"/>
    <undo index="65535" exp="area" ref3D="1" dr="$A$442:$XFD$445" dn="Z_E9E577B3_C457_4984_949A_B5AD6CE2E229_.wvu.Rows" sId="1"/>
    <undo index="65535" exp="area" ref3D="1" dr="$A$425:$XFD$426" dn="Z_E9E577B3_C457_4984_949A_B5AD6CE2E229_.wvu.Rows" sId="1"/>
    <undo index="65535" exp="area" ref3D="1" dr="$A$396:$XFD$401" dn="Z_E9E577B3_C457_4984_949A_B5AD6CE2E229_.wvu.Rows" sId="1"/>
    <undo index="65535" exp="area" ref3D="1" dr="$A$390:$XFD$392" dn="Z_E9E577B3_C457_4984_949A_B5AD6CE2E229_.wvu.Rows" sId="1"/>
    <undo index="65535" exp="area" ref3D="1" dr="$A$385:$XFD$388" dn="Z_E9E577B3_C457_4984_949A_B5AD6CE2E229_.wvu.Rows" sId="1"/>
    <undo index="65535" exp="area" ref3D="1" dr="$A$383:$XFD$383" dn="Z_E9E577B3_C457_4984_949A_B5AD6CE2E229_.wvu.Rows" sId="1"/>
    <undo index="65535" exp="area" ref3D="1" dr="$A$365:$XFD$370" dn="Z_E9E577B3_C457_4984_949A_B5AD6CE2E229_.wvu.Rows" sId="1"/>
    <undo index="65535" exp="area" ref3D="1" dr="$A$275:$XFD$279" dn="Z_E9E577B3_C457_4984_949A_B5AD6CE2E229_.wvu.Rows" sId="1"/>
    <undo index="65535" exp="area" ref3D="1" dr="$A$273:$XFD$273" dn="Z_E9E577B3_C457_4984_949A_B5AD6CE2E229_.wvu.Rows" sId="1"/>
    <undo index="65535" exp="area" ref3D="1" dr="$A$252:$XFD$252" dn="Z_E9E577B3_C457_4984_949A_B5AD6CE2E229_.wvu.Rows" sId="1"/>
    <undo index="65535" exp="area" ref3D="1" dr="$A$234:$XFD$236" dn="Z_E9E577B3_C457_4984_949A_B5AD6CE2E229_.wvu.Rows" sId="1"/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Увеличение охвата детей дополнительным образованием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34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10301 S2E50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34">
        <f>G235+G236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34">
        <f>H235+H236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39" sId="1" ref="A234:XFD234" action="deleteRow">
    <undo index="65535" exp="area" ref3D="1" dr="$A$468:$XFD$471" dn="Z_E9E577B3_C457_4984_949A_B5AD6CE2E229_.wvu.Rows" sId="1"/>
    <undo index="65535" exp="area" ref3D="1" dr="$A$453:$XFD$456" dn="Z_E9E577B3_C457_4984_949A_B5AD6CE2E229_.wvu.Rows" sId="1"/>
    <undo index="65535" exp="area" ref3D="1" dr="$A$441:$XFD$444" dn="Z_E9E577B3_C457_4984_949A_B5AD6CE2E229_.wvu.Rows" sId="1"/>
    <undo index="65535" exp="area" ref3D="1" dr="$A$424:$XFD$425" dn="Z_E9E577B3_C457_4984_949A_B5AD6CE2E229_.wvu.Rows" sId="1"/>
    <undo index="65535" exp="area" ref3D="1" dr="$A$395:$XFD$400" dn="Z_E9E577B3_C457_4984_949A_B5AD6CE2E229_.wvu.Rows" sId="1"/>
    <undo index="65535" exp="area" ref3D="1" dr="$A$389:$XFD$391" dn="Z_E9E577B3_C457_4984_949A_B5AD6CE2E229_.wvu.Rows" sId="1"/>
    <undo index="65535" exp="area" ref3D="1" dr="$A$384:$XFD$387" dn="Z_E9E577B3_C457_4984_949A_B5AD6CE2E229_.wvu.Rows" sId="1"/>
    <undo index="65535" exp="area" ref3D="1" dr="$A$382:$XFD$382" dn="Z_E9E577B3_C457_4984_949A_B5AD6CE2E229_.wvu.Rows" sId="1"/>
    <undo index="65535" exp="area" ref3D="1" dr="$A$364:$XFD$369" dn="Z_E9E577B3_C457_4984_949A_B5AD6CE2E229_.wvu.Rows" sId="1"/>
    <undo index="65535" exp="area" ref3D="1" dr="$A$274:$XFD$278" dn="Z_E9E577B3_C457_4984_949A_B5AD6CE2E229_.wvu.Rows" sId="1"/>
    <undo index="65535" exp="area" ref3D="1" dr="$A$272:$XFD$272" dn="Z_E9E577B3_C457_4984_949A_B5AD6CE2E229_.wvu.Rows" sId="1"/>
    <undo index="65535" exp="area" ref3D="1" dr="$A$251:$XFD$251" dn="Z_E9E577B3_C457_4984_949A_B5AD6CE2E229_.wvu.Rows" sId="1"/>
    <undo index="65535" exp="area" ref3D="1" dr="$A$234:$XFD$235" dn="Z_E9E577B3_C457_4984_949A_B5AD6CE2E229_.wvu.Rows" sId="1"/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34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4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10301 S2E50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4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3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3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540" sId="1" ref="A234:XFD234" action="deleteRow">
    <undo index="65535" exp="area" ref3D="1" dr="$A$467:$XFD$470" dn="Z_E9E577B3_C457_4984_949A_B5AD6CE2E229_.wvu.Rows" sId="1"/>
    <undo index="65535" exp="area" ref3D="1" dr="$A$452:$XFD$455" dn="Z_E9E577B3_C457_4984_949A_B5AD6CE2E229_.wvu.Rows" sId="1"/>
    <undo index="65535" exp="area" ref3D="1" dr="$A$440:$XFD$443" dn="Z_E9E577B3_C457_4984_949A_B5AD6CE2E229_.wvu.Rows" sId="1"/>
    <undo index="65535" exp="area" ref3D="1" dr="$A$423:$XFD$424" dn="Z_E9E577B3_C457_4984_949A_B5AD6CE2E229_.wvu.Rows" sId="1"/>
    <undo index="65535" exp="area" ref3D="1" dr="$A$394:$XFD$399" dn="Z_E9E577B3_C457_4984_949A_B5AD6CE2E229_.wvu.Rows" sId="1"/>
    <undo index="65535" exp="area" ref3D="1" dr="$A$388:$XFD$390" dn="Z_E9E577B3_C457_4984_949A_B5AD6CE2E229_.wvu.Rows" sId="1"/>
    <undo index="65535" exp="area" ref3D="1" dr="$A$383:$XFD$386" dn="Z_E9E577B3_C457_4984_949A_B5AD6CE2E229_.wvu.Rows" sId="1"/>
    <undo index="65535" exp="area" ref3D="1" dr="$A$381:$XFD$381" dn="Z_E9E577B3_C457_4984_949A_B5AD6CE2E229_.wvu.Rows" sId="1"/>
    <undo index="65535" exp="area" ref3D="1" dr="$A$363:$XFD$368" dn="Z_E9E577B3_C457_4984_949A_B5AD6CE2E229_.wvu.Rows" sId="1"/>
    <undo index="65535" exp="area" ref3D="1" dr="$A$273:$XFD$277" dn="Z_E9E577B3_C457_4984_949A_B5AD6CE2E229_.wvu.Rows" sId="1"/>
    <undo index="65535" exp="area" ref3D="1" dr="$A$271:$XFD$271" dn="Z_E9E577B3_C457_4984_949A_B5AD6CE2E229_.wvu.Rows" sId="1"/>
    <undo index="65535" exp="area" ref3D="1" dr="$A$250:$XFD$250" dn="Z_E9E577B3_C457_4984_949A_B5AD6CE2E229_.wvu.Rows" sId="1"/>
    <undo index="65535" exp="area" ref3D="1" dr="$A$234:$XFD$234" dn="Z_E9E577B3_C457_4984_949A_B5AD6CE2E229_.wvu.Rows" sId="1"/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34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4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10301 S2E50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4" t="inlineStr">
        <is>
          <t>621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3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3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41" sId="1">
    <oc r="G227">
      <f>G228+G231+#REF!</f>
    </oc>
    <nc r="G227">
      <f>G228+G231</f>
    </nc>
  </rcc>
  <rcc rId="1542" sId="1">
    <oc r="H227">
      <f>H228+H231+#REF!</f>
    </oc>
    <nc r="H227">
      <f>H228+H231</f>
    </nc>
  </rcc>
  <rfmt sheetId="1" sqref="G239:H239">
    <dxf>
      <fill>
        <patternFill>
          <bgColor theme="0"/>
        </patternFill>
      </fill>
    </dxf>
  </rfmt>
  <rfmt sheetId="1" sqref="G245:H245" start="0" length="2147483647">
    <dxf>
      <font>
        <i val="0"/>
      </font>
    </dxf>
  </rfmt>
  <rfmt sheetId="1" sqref="G245:H245">
    <dxf>
      <fill>
        <patternFill>
          <bgColor theme="0"/>
        </patternFill>
      </fill>
    </dxf>
  </rfmt>
  <rfmt sheetId="1" sqref="G248:H248" start="0" length="2147483647">
    <dxf>
      <font>
        <i val="0"/>
      </font>
    </dxf>
  </rfmt>
  <rfmt sheetId="1" sqref="G251:H252">
    <dxf>
      <fill>
        <patternFill>
          <bgColor theme="0"/>
        </patternFill>
      </fill>
    </dxf>
  </rfmt>
  <rfmt sheetId="1" sqref="G258:H259">
    <dxf>
      <fill>
        <patternFill>
          <bgColor theme="0"/>
        </patternFill>
      </fill>
    </dxf>
  </rfmt>
  <rfmt sheetId="1" sqref="G263:H263">
    <dxf>
      <fill>
        <patternFill>
          <bgColor theme="0"/>
        </patternFill>
      </fill>
    </dxf>
  </rfmt>
  <rcc rId="1543" sId="1">
    <oc r="G267">
      <f>SUM(G268:G276)</f>
    </oc>
    <nc r="G267">
      <f>SUM(G268:G276)</f>
    </nc>
  </rcc>
  <rfmt sheetId="1" sqref="A281:H282" start="0" length="2147483647">
    <dxf>
      <font>
        <i val="0"/>
      </font>
    </dxf>
  </rfmt>
  <rfmt sheetId="1" sqref="A281:H282" start="0" length="2147483647">
    <dxf>
      <font>
        <i/>
      </font>
    </dxf>
  </rfmt>
  <rfmt sheetId="1" sqref="G288:H288">
    <dxf>
      <fill>
        <patternFill>
          <bgColor theme="0"/>
        </patternFill>
      </fill>
    </dxf>
  </rfmt>
  <rfmt sheetId="1" sqref="G321:H321">
    <dxf>
      <fill>
        <patternFill>
          <bgColor theme="0"/>
        </patternFill>
      </fill>
    </dxf>
  </rfmt>
  <rfmt sheetId="1" sqref="G328:H328">
    <dxf>
      <fill>
        <patternFill>
          <bgColor theme="0"/>
        </patternFill>
      </fill>
    </dxf>
  </rfmt>
  <rfmt sheetId="1" sqref="G330:H330">
    <dxf>
      <fill>
        <patternFill>
          <bgColor theme="0"/>
        </patternFill>
      </fill>
    </dxf>
  </rfmt>
  <rfmt sheetId="1" sqref="A337:H337" start="0" length="2147483647">
    <dxf>
      <font>
        <i/>
      </font>
    </dxf>
  </rfmt>
  <rfmt sheetId="1" sqref="G478:H487">
    <dxf>
      <fill>
        <patternFill>
          <bgColor theme="0"/>
        </patternFill>
      </fill>
    </dxf>
  </rfmt>
</revisions>
</file>

<file path=xl/revisions/revisionLog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544" sId="1" ref="A408:XFD408" action="insertRow">
    <undo index="65535" exp="area" ref3D="1" dr="$A$466:$XFD$469" dn="Z_E9E577B3_C457_4984_949A_B5AD6CE2E229_.wvu.Rows" sId="1"/>
    <undo index="65535" exp="area" ref3D="1" dr="$A$451:$XFD$454" dn="Z_E9E577B3_C457_4984_949A_B5AD6CE2E229_.wvu.Rows" sId="1"/>
    <undo index="65535" exp="area" ref3D="1" dr="$A$439:$XFD$442" dn="Z_E9E577B3_C457_4984_949A_B5AD6CE2E229_.wvu.Rows" sId="1"/>
    <undo index="65535" exp="area" ref3D="1" dr="$A$422:$XFD$423" dn="Z_E9E577B3_C457_4984_949A_B5AD6CE2E229_.wvu.Rows" sId="1"/>
  </rrc>
  <rfmt sheetId="1" sqref="A408:H408">
    <dxf>
      <fill>
        <patternFill>
          <bgColor theme="0"/>
        </patternFill>
      </fill>
    </dxf>
  </rfmt>
  <rcc rId="1545" sId="1" odxf="1" dxf="1">
    <nc r="A408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46" sId="1" odxf="1" dxf="1">
    <nc r="B408" t="inlineStr">
      <is>
        <t>975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47" sId="1" odxf="1" dxf="1">
    <nc r="C408" t="inlineStr">
      <is>
        <t>07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48" sId="1" odxf="1" dxf="1">
    <nc r="D408" t="inlineStr">
      <is>
        <t>07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49" sId="1">
    <nc r="G408">
      <f>G409</f>
    </nc>
  </rcc>
  <rcc rId="1550" sId="1">
    <nc r="H408">
      <f>H409</f>
    </nc>
  </rcc>
  <rcc rId="1551" sId="1">
    <oc r="G407">
      <f>G413+G409</f>
    </oc>
    <nc r="G407">
      <f>G413+G408</f>
    </nc>
  </rcc>
  <rcc rId="1552" sId="1">
    <oc r="H407">
      <f>H413+H409</f>
    </oc>
    <nc r="H407">
      <f>H413+H408</f>
    </nc>
  </rcc>
  <rrc rId="1553" sId="1" ref="A417:XFD417" action="insertRow">
    <undo index="65535" exp="area" ref3D="1" dr="$A$467:$XFD$470" dn="Z_E9E577B3_C457_4984_949A_B5AD6CE2E229_.wvu.Rows" sId="1"/>
    <undo index="65535" exp="area" ref3D="1" dr="$A$452:$XFD$455" dn="Z_E9E577B3_C457_4984_949A_B5AD6CE2E229_.wvu.Rows" sId="1"/>
    <undo index="65535" exp="area" ref3D="1" dr="$A$440:$XFD$443" dn="Z_E9E577B3_C457_4984_949A_B5AD6CE2E229_.wvu.Rows" sId="1"/>
    <undo index="65535" exp="area" ref3D="1" dr="$A$423:$XFD$424" dn="Z_E9E577B3_C457_4984_949A_B5AD6CE2E229_.wvu.Rows" sId="1"/>
  </rrc>
  <rrc rId="1554" sId="1" ref="A417:XFD417" action="insertRow">
    <undo index="65535" exp="area" ref3D="1" dr="$A$468:$XFD$471" dn="Z_E9E577B3_C457_4984_949A_B5AD6CE2E229_.wvu.Rows" sId="1"/>
    <undo index="65535" exp="area" ref3D="1" dr="$A$453:$XFD$456" dn="Z_E9E577B3_C457_4984_949A_B5AD6CE2E229_.wvu.Rows" sId="1"/>
    <undo index="65535" exp="area" ref3D="1" dr="$A$441:$XFD$444" dn="Z_E9E577B3_C457_4984_949A_B5AD6CE2E229_.wvu.Rows" sId="1"/>
    <undo index="65535" exp="area" ref3D="1" dr="$A$424:$XFD$425" dn="Z_E9E577B3_C457_4984_949A_B5AD6CE2E229_.wvu.Rows" sId="1"/>
  </rrc>
  <rrc rId="1555" sId="1" ref="A417:XFD417" action="insertRow">
    <undo index="65535" exp="area" ref3D="1" dr="$A$469:$XFD$472" dn="Z_E9E577B3_C457_4984_949A_B5AD6CE2E229_.wvu.Rows" sId="1"/>
    <undo index="65535" exp="area" ref3D="1" dr="$A$454:$XFD$457" dn="Z_E9E577B3_C457_4984_949A_B5AD6CE2E229_.wvu.Rows" sId="1"/>
    <undo index="65535" exp="area" ref3D="1" dr="$A$442:$XFD$445" dn="Z_E9E577B3_C457_4984_949A_B5AD6CE2E229_.wvu.Rows" sId="1"/>
    <undo index="65535" exp="area" ref3D="1" dr="$A$425:$XFD$426" dn="Z_E9E577B3_C457_4984_949A_B5AD6CE2E229_.wvu.Rows" sId="1"/>
  </rrc>
  <rrc rId="1556" sId="1" ref="A417:XFD417" action="insertRow">
    <undo index="65535" exp="area" ref3D="1" dr="$A$470:$XFD$473" dn="Z_E9E577B3_C457_4984_949A_B5AD6CE2E229_.wvu.Rows" sId="1"/>
    <undo index="65535" exp="area" ref3D="1" dr="$A$455:$XFD$458" dn="Z_E9E577B3_C457_4984_949A_B5AD6CE2E229_.wvu.Rows" sId="1"/>
    <undo index="65535" exp="area" ref3D="1" dr="$A$443:$XFD$446" dn="Z_E9E577B3_C457_4984_949A_B5AD6CE2E229_.wvu.Rows" sId="1"/>
    <undo index="65535" exp="area" ref3D="1" dr="$A$426:$XFD$427" dn="Z_E9E577B3_C457_4984_949A_B5AD6CE2E229_.wvu.Rows" sId="1"/>
  </rrc>
  <rfmt sheetId="1" sqref="A417:H420">
    <dxf>
      <fill>
        <patternFill>
          <bgColor theme="0"/>
        </patternFill>
      </fill>
    </dxf>
  </rfmt>
  <rcc rId="1557" sId="1">
    <oc r="A431" t="inlineStr">
      <is>
        <t>Предоставление мер социальной поддержки по оплате коммунальных услуг педагогическим работникам муниципальных образовательных организаций,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oc>
    <nc r="A431" t="inlineStr">
      <is>
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nc>
  </rcc>
  <rm rId="1558" sheetId="1" source="A431:H432" destination="A419:H420" sourceSheetId="1">
    <rfmt sheetId="1" sqref="A419" start="0" length="0">
      <dxf>
        <font>
          <b/>
          <sz val="10"/>
          <color auto="1"/>
          <name val="Times New Roman"/>
          <family val="1"/>
          <charset val="204"/>
          <scheme val="none"/>
        </font>
        <fill>
          <patternFill patternType="solid">
            <bgColor theme="0"/>
          </patternFill>
        </fill>
        <alignment horizontal="left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19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19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19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19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19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19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19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20" start="0" length="0">
      <dxf>
        <font>
          <b/>
          <sz val="10"/>
          <color auto="1"/>
          <name val="Times New Roman"/>
          <family val="1"/>
          <charset val="204"/>
          <scheme val="none"/>
        </font>
        <fill>
          <patternFill patternType="solid">
            <bgColor theme="0"/>
          </patternFill>
        </fill>
        <alignment horizontal="left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20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20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20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20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20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wrapText="1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20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20" start="0" length="0">
      <dxf>
        <font>
          <b/>
          <sz val="10"/>
          <color auto="1"/>
          <name val="Times New Roman"/>
          <family val="1"/>
          <charset val="204"/>
          <scheme val="none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559" sId="1" ref="A429:XFD429" action="deleteRow">
    <undo index="65535" exp="ref" v="1" dr="H429" r="H422" sId="1"/>
    <undo index="65535" exp="ref" v="1" dr="G429" r="G422" sId="1"/>
    <undo index="65535" exp="area" ref3D="1" dr="$A$471:$XFD$474" dn="Z_E9E577B3_C457_4984_949A_B5AD6CE2E229_.wvu.Rows" sId="1"/>
    <undo index="65535" exp="area" ref3D="1" dr="$A$456:$XFD$459" dn="Z_E9E577B3_C457_4984_949A_B5AD6CE2E229_.wvu.Rows" sId="1"/>
    <undo index="65535" exp="area" ref3D="1" dr="$A$444:$XFD$447" dn="Z_E9E577B3_C457_4984_949A_B5AD6CE2E229_.wvu.Rows" sId="1"/>
    <rfmt sheetId="1" xfDxf="1" sqref="A429:XFD429" start="0" length="0">
      <dxf>
        <font>
          <name val="Times New Roman CYR"/>
          <family val="1"/>
        </font>
        <alignment wrapText="1"/>
      </dxf>
    </rfmt>
    <rcc rId="0" sId="1" dxf="1">
      <nc r="A429" t="inlineStr">
        <is>
          <t xml:space="preserve">Непрограммные расходы 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9" t="inlineStr">
        <is>
          <t>975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9" t="inlineStr">
        <is>
          <t>10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9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9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9">
        <f>G430</f>
      </nc>
      <ndxf>
        <font>
          <b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29">
        <f>H430</f>
      </nc>
      <ndxf>
        <font>
          <b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60" sId="1" ref="A429:XFD429" action="deleteRow">
    <undo index="65535" exp="area" ref3D="1" dr="$A$470:$XFD$473" dn="Z_E9E577B3_C457_4984_949A_B5AD6CE2E229_.wvu.Rows" sId="1"/>
    <undo index="65535" exp="area" ref3D="1" dr="$A$455:$XFD$458" dn="Z_E9E577B3_C457_4984_949A_B5AD6CE2E229_.wvu.Rows" sId="1"/>
    <undo index="65535" exp="area" ref3D="1" dr="$A$443:$XFD$446" dn="Z_E9E577B3_C457_4984_949A_B5AD6CE2E229_.wvu.Rows" sId="1"/>
    <rfmt sheetId="1" xfDxf="1" sqref="A429:XFD429" start="0" length="0">
      <dxf>
        <font>
          <name val="Times New Roman CYR"/>
          <family val="1"/>
        </font>
        <alignment wrapText="1"/>
      </dxf>
    </rfmt>
    <rcc rId="0" sId="1" dxf="1">
      <nc r="A429" t="inlineStr">
        <is>
          <t>Предоставление мер социальной поддержки по оплате коммунальных услуг педагогическим работникам муниципальных образовательных организаций,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9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9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9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9" t="inlineStr">
        <is>
          <t>99900 73180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9">
        <f>G419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29">
        <f>H419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61" sId="1" ref="A429:XFD429" action="deleteRow">
    <undo index="65535" exp="area" ref3D="1" dr="$A$469:$XFD$472" dn="Z_E9E577B3_C457_4984_949A_B5AD6CE2E229_.wvu.Rows" sId="1"/>
    <undo index="65535" exp="area" ref3D="1" dr="$A$454:$XFD$457" dn="Z_E9E577B3_C457_4984_949A_B5AD6CE2E229_.wvu.Rows" sId="1"/>
    <undo index="65535" exp="area" ref3D="1" dr="$A$442:$XFD$445" dn="Z_E9E577B3_C457_4984_949A_B5AD6CE2E229_.wvu.Rows" sId="1"/>
    <rfmt sheetId="1" xfDxf="1" sqref="A429:XFD429" start="0" length="0">
      <dxf>
        <font>
          <name val="Times New Roman CYR"/>
          <family val="1"/>
        </font>
        <alignment wrapText="1"/>
      </dxf>
    </rfmt>
  </rrc>
  <rrc rId="1562" sId="1" ref="A429:XFD429" action="deleteRow">
    <undo index="65535" exp="area" ref3D="1" dr="$A$468:$XFD$471" dn="Z_E9E577B3_C457_4984_949A_B5AD6CE2E229_.wvu.Rows" sId="1"/>
    <undo index="65535" exp="area" ref3D="1" dr="$A$453:$XFD$456" dn="Z_E9E577B3_C457_4984_949A_B5AD6CE2E229_.wvu.Rows" sId="1"/>
    <undo index="65535" exp="area" ref3D="1" dr="$A$441:$XFD$444" dn="Z_E9E577B3_C457_4984_949A_B5AD6CE2E229_.wvu.Rows" sId="1"/>
    <rfmt sheetId="1" xfDxf="1" sqref="A429:XFD429" start="0" length="0">
      <dxf>
        <font>
          <name val="Times New Roman CYR"/>
          <family val="1"/>
        </font>
        <alignment wrapText="1"/>
      </dxf>
    </rfmt>
  </rrc>
  <rcc rId="1563" sId="1" odxf="1" dxf="1">
    <nc r="A417" t="inlineStr">
      <is>
        <t>Социальное обеспечение населения</t>
      </is>
    </nc>
    <odxf>
      <fill>
        <patternFill>
          <bgColor theme="0"/>
        </patternFill>
      </fill>
      <alignment horizontal="left"/>
    </odxf>
    <ndxf>
      <fill>
        <patternFill>
          <bgColor indexed="41"/>
        </patternFill>
      </fill>
      <alignment horizontal="general"/>
    </ndxf>
  </rcc>
  <rcc rId="1564" sId="1" odxf="1" dxf="1">
    <nc r="B417" t="inlineStr">
      <is>
        <t>975</t>
      </is>
    </nc>
    <odxf>
      <fill>
        <patternFill>
          <bgColor theme="0"/>
        </patternFill>
      </fill>
    </odxf>
    <ndxf>
      <fill>
        <patternFill>
          <bgColor indexed="41"/>
        </patternFill>
      </fill>
    </ndxf>
  </rcc>
  <rcc rId="1565" sId="1" odxf="1" dxf="1">
    <nc r="C417" t="inlineStr">
      <is>
        <t>10</t>
      </is>
    </nc>
    <odxf>
      <fill>
        <patternFill>
          <bgColor theme="0"/>
        </patternFill>
      </fill>
    </odxf>
    <ndxf>
      <fill>
        <patternFill>
          <bgColor indexed="41"/>
        </patternFill>
      </fill>
    </ndxf>
  </rcc>
  <rcc rId="1566" sId="1" odxf="1" dxf="1">
    <nc r="D417" t="inlineStr">
      <is>
        <t>03</t>
      </is>
    </nc>
    <odxf>
      <fill>
        <patternFill>
          <bgColor theme="0"/>
        </patternFill>
      </fill>
    </odxf>
    <ndxf>
      <fill>
        <patternFill>
          <bgColor indexed="41"/>
        </patternFill>
      </fill>
    </ndxf>
  </rcc>
  <rfmt sheetId="1" sqref="E417" start="0" length="0">
    <dxf>
      <fill>
        <patternFill>
          <bgColor indexed="41"/>
        </patternFill>
      </fill>
    </dxf>
  </rfmt>
  <rfmt sheetId="1" sqref="F417" start="0" length="0">
    <dxf>
      <fill>
        <patternFill>
          <bgColor indexed="41"/>
        </patternFill>
      </fill>
    </dxf>
  </rfmt>
  <rcc rId="1567" sId="1" odxf="1" dxf="1">
    <nc r="G417">
      <f>G418</f>
    </nc>
    <odxf>
      <fill>
        <patternFill>
          <bgColor theme="0"/>
        </patternFill>
      </fill>
    </odxf>
    <ndxf>
      <fill>
        <patternFill>
          <bgColor indexed="41"/>
        </patternFill>
      </fill>
    </ndxf>
  </rcc>
  <rcc rId="1568" sId="1" odxf="1" dxf="1">
    <nc r="A418" t="inlineStr">
      <is>
        <t xml:space="preserve">Непрограммные расходы 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69" sId="1" odxf="1" dxf="1">
    <nc r="B418" t="inlineStr">
      <is>
        <t>975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70" sId="1" odxf="1" dxf="1">
    <nc r="C418" t="inlineStr">
      <is>
        <t>10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71" sId="1" odxf="1" dxf="1">
    <nc r="D418" t="inlineStr">
      <is>
        <t>03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72" sId="1" odxf="1" dxf="1">
    <nc r="E418" t="inlineStr">
      <is>
        <t>99900 00000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F418" start="0" length="0">
    <dxf>
      <fill>
        <patternFill patternType="none">
          <bgColor indexed="65"/>
        </patternFill>
      </fill>
    </dxf>
  </rfmt>
  <rcc rId="1573" sId="1" odxf="1" dxf="1">
    <nc r="G418">
      <f>G419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74" sId="1" odxf="1" dxf="1">
    <nc r="H417">
      <f>H418</f>
    </nc>
    <odxf>
      <fill>
        <patternFill>
          <bgColor theme="0"/>
        </patternFill>
      </fill>
    </odxf>
    <ndxf>
      <fill>
        <patternFill>
          <bgColor indexed="41"/>
        </patternFill>
      </fill>
    </ndxf>
  </rcc>
  <rcc rId="1575" sId="1" odxf="1" dxf="1">
    <nc r="H418">
      <f>H419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576" sId="1">
    <oc r="G416">
      <f>G421</f>
    </oc>
    <nc r="G416">
      <f>G421+G417</f>
    </nc>
  </rcc>
  <rcc rId="1577" sId="1">
    <oc r="H416">
      <f>H421</f>
    </oc>
    <nc r="H416">
      <f>H421+H417</f>
    </nc>
  </rcc>
  <rcc rId="1578" sId="1">
    <oc r="A425" t="inlineStr">
      <is>
        <t>Софинансирование на предоставление социальных выплат молодым семьям на приобретение (строительство) жилья в рамках основного мероприятия "Обеспечение жильем молодых семей" государственной программы Российской Федерации "Обеспечение доступным и комфортным жильем и коммунальными услугами граждан Российской Федерации" на 2020 год</t>
      </is>
    </oc>
    <nc r="A425" t="inlineStr">
      <is>
        <t>Реализация мероприятий по обеспечению жильем молодых семей</t>
      </is>
    </nc>
  </rcc>
  <rcc rId="1579" sId="1">
    <oc r="A427" t="inlineStr">
      <is>
        <t>Предоставление мер социальной поддержки по оплате коммунальных услуг педагогическим работникам муниципальных образовательных организаций,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oc>
    <nc r="A427" t="inlineStr">
      <is>
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nc>
  </rcc>
  <rrc rId="1580" sId="1" ref="A427:XFD427" action="deleteRow">
    <undo index="65535" exp="ref" v="1" dr="H427" r="H422" sId="1"/>
    <undo index="65535" exp="ref" v="1" dr="G427" r="G422" sId="1"/>
    <undo index="65535" exp="area" ref3D="1" dr="$A$467:$XFD$470" dn="Z_E9E577B3_C457_4984_949A_B5AD6CE2E229_.wvu.Rows" sId="1"/>
    <undo index="65535" exp="area" ref3D="1" dr="$A$452:$XFD$455" dn="Z_E9E577B3_C457_4984_949A_B5AD6CE2E229_.wvu.Rows" sId="1"/>
    <undo index="65535" exp="area" ref3D="1" dr="$A$440:$XFD$443" dn="Z_E9E577B3_C457_4984_949A_B5AD6CE2E229_.wvu.Rows" sId="1"/>
    <undo index="65535" exp="area" ref3D="1" dr="$A$427:$XFD$428" dn="Z_E9E577B3_C457_4984_949A_B5AD6CE2E229_.wvu.Rows" sId="1"/>
    <rfmt sheetId="1" xfDxf="1" sqref="A427:XFD427" start="0" length="0">
      <dxf>
        <font>
          <name val="Times New Roman CYR"/>
          <family val="1"/>
        </font>
        <alignment wrapText="1"/>
      </dxf>
    </rfmt>
    <rcc rId="0" sId="1" dxf="1">
      <nc r="A427" t="inlineStr">
        <is>
  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7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7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7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7" t="inlineStr">
        <is>
          <t>99900 73180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7">
        <f>G428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27">
        <f>H428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81" sId="1" ref="A427:XFD427" action="deleteRow">
    <undo index="65535" exp="ref" v="1" dr="H427" r="J450" sId="1"/>
    <undo index="65535" exp="ref" v="1" dr="G427" r="I450" sId="1"/>
    <undo index="65535" exp="area" ref3D="1" dr="$A$466:$XFD$469" dn="Z_E9E577B3_C457_4984_949A_B5AD6CE2E229_.wvu.Rows" sId="1"/>
    <undo index="65535" exp="area" ref3D="1" dr="$A$451:$XFD$454" dn="Z_E9E577B3_C457_4984_949A_B5AD6CE2E229_.wvu.Rows" sId="1"/>
    <undo index="65535" exp="area" ref3D="1" dr="$A$439:$XFD$442" dn="Z_E9E577B3_C457_4984_949A_B5AD6CE2E229_.wvu.Rows" sId="1"/>
    <undo index="65535" exp="area" ref3D="1" dr="$A$427:$XFD$427" dn="Z_E9E577B3_C457_4984_949A_B5AD6CE2E229_.wvu.Rows" sId="1"/>
    <rfmt sheetId="1" xfDxf="1" sqref="A427:XFD427" start="0" length="0">
      <dxf>
        <font>
          <name val="Times New Roman CYR"/>
          <family val="1"/>
        </font>
        <alignment wrapText="1"/>
      </dxf>
    </rfmt>
    <rcc rId="0" sId="1" dxf="1">
      <nc r="A427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7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7" t="inlineStr">
        <is>
          <t>99900 73180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27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27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427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582" sId="1">
    <oc r="G422">
      <f>G423+G427+#REF!</f>
    </oc>
    <nc r="G422">
      <f>G423</f>
    </nc>
  </rcc>
  <rcc rId="1583" sId="1">
    <oc r="H422">
      <f>H423+H427+#REF!</f>
    </oc>
    <nc r="H422">
      <f>H423</f>
    </nc>
  </rcc>
  <rrc rId="1584" sId="1" ref="A432:XFD432" action="insertRow">
    <undo index="65535" exp="area" ref3D="1" dr="$A$465:$XFD$468" dn="Z_E9E577B3_C457_4984_949A_B5AD6CE2E229_.wvu.Rows" sId="1"/>
    <undo index="65535" exp="area" ref3D="1" dr="$A$450:$XFD$453" dn="Z_E9E577B3_C457_4984_949A_B5AD6CE2E229_.wvu.Rows" sId="1"/>
    <undo index="65535" exp="area" ref3D="1" dr="$A$438:$XFD$441" dn="Z_E9E577B3_C457_4984_949A_B5AD6CE2E229_.wvu.Rows" sId="1"/>
  </rrc>
  <rcc rId="1585" sId="1" odxf="1" dxf="1">
    <nc r="A432" t="inlineStr">
      <is>
        <t>Иные выплаты персоналу учреждений, за исключением фонда оплаты труда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586" sId="1" odxf="1" dxf="1">
    <nc r="B432" t="inlineStr">
      <is>
        <t>975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587" sId="1" odxf="1" dxf="1">
    <nc r="C432" t="inlineStr">
      <is>
        <t>11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588" sId="1" odxf="1" dxf="1">
    <nc r="D432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589" sId="1" odxf="1" dxf="1">
    <nc r="E432" t="inlineStr">
      <is>
        <t>09101 82600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590" sId="1" odxf="1" dxf="1">
    <nc r="F432" t="inlineStr">
      <is>
        <t>112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591" sId="1" numFmtId="4">
    <nc r="G432">
      <v>0</v>
    </nc>
  </rcc>
  <rcc rId="1592" sId="1" numFmtId="4">
    <nc r="H432">
      <v>0</v>
    </nc>
  </rcc>
  <rfmt sheetId="1" sqref="G432:H432" start="0" length="2147483647">
    <dxf>
      <font>
        <i val="0"/>
      </font>
    </dxf>
  </rfmt>
  <rcc rId="1593" sId="1">
    <oc r="G431">
      <f>G433+G434</f>
    </oc>
    <nc r="G431">
      <f>G433+G434+G432</f>
    </nc>
  </rcc>
  <rcc rId="1594" sId="1">
    <oc r="H431">
      <f>H433+H434</f>
    </oc>
    <nc r="H431">
      <f>H433+H434+H432</f>
    </nc>
  </rcc>
  <rcc rId="1595" sId="1">
    <oc r="A436" t="inlineStr">
      <is>
        <t>Cодержание инструкторов по физической культуре и спорту</t>
      </is>
    </oc>
    <nc r="A436" t="inlineStr">
      <is>
        <t>Расходы на содержание инструкторов по физической культуре и спорту</t>
      </is>
    </nc>
  </rcc>
  <rrc rId="1596" sId="1" ref="A436:XFD436" action="insertRow">
    <undo index="65535" exp="area" ref3D="1" dr="$A$466:$XFD$469" dn="Z_E9E577B3_C457_4984_949A_B5AD6CE2E229_.wvu.Rows" sId="1"/>
    <undo index="65535" exp="area" ref3D="1" dr="$A$451:$XFD$454" dn="Z_E9E577B3_C457_4984_949A_B5AD6CE2E229_.wvu.Rows" sId="1"/>
    <undo index="65535" exp="area" ref3D="1" dr="$A$439:$XFD$442" dn="Z_E9E577B3_C457_4984_949A_B5AD6CE2E229_.wvu.Rows" sId="1"/>
  </rrc>
  <rcc rId="1597" sId="1" odxf="1" dxf="1">
    <nc r="A436" t="inlineStr">
      <is>
        <t>Основное мероприятие "Содержание инструкторов по физической культуре и спорта"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598" sId="1" odxf="1" dxf="1">
    <nc r="B436" t="inlineStr">
      <is>
        <t>975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599" sId="1" odxf="1" dxf="1">
    <nc r="C436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00" sId="1" odxf="1" dxf="1">
    <nc r="D436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01" sId="1" odxf="1" dxf="1">
    <nc r="E436" t="inlineStr">
      <is>
        <t>09201 00000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02" sId="1">
    <nc r="G436">
      <f>G437</f>
    </nc>
  </rcc>
  <rcc rId="1603" sId="1">
    <nc r="H436">
      <f>H437</f>
    </nc>
  </rcc>
  <rcc rId="1604" sId="1">
    <oc r="G435">
      <f>G437</f>
    </oc>
    <nc r="G435">
      <f>G436</f>
    </nc>
  </rcc>
  <rcc rId="1605" sId="1">
    <oc r="H435">
      <f>H437</f>
    </oc>
    <nc r="H435">
      <f>H436</f>
    </nc>
  </rcc>
  <rrc rId="1606" sId="1" ref="A450:XFD450" action="insertRow">
    <undo index="65535" exp="area" ref3D="1" dr="$A$467:$XFD$470" dn="Z_E9E577B3_C457_4984_949A_B5AD6CE2E229_.wvu.Rows" sId="1"/>
    <undo index="65535" exp="area" ref3D="1" dr="$A$452:$XFD$455" dn="Z_E9E577B3_C457_4984_949A_B5AD6CE2E229_.wvu.Rows" sId="1"/>
  </rrc>
  <rcc rId="1607" sId="1" odxf="1" dxf="1">
    <nc r="A450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1608" sId="1">
    <nc r="B450" t="inlineStr">
      <is>
        <t>975</t>
      </is>
    </nc>
  </rcc>
  <rcc rId="1609" sId="1">
    <nc r="C450" t="inlineStr">
      <is>
        <t>11</t>
      </is>
    </nc>
  </rcc>
  <rcc rId="1610" sId="1">
    <nc r="D450" t="inlineStr">
      <is>
        <t>03</t>
      </is>
    </nc>
  </rcc>
  <rcc rId="1611" sId="1">
    <nc r="E450" t="inlineStr">
      <is>
        <t>09301 83180</t>
      </is>
    </nc>
  </rcc>
  <rcc rId="1612" sId="1">
    <nc r="F450" t="inlineStr">
      <is>
        <t>612</t>
      </is>
    </nc>
  </rcc>
  <rcc rId="1613" sId="1">
    <oc r="G448">
      <f>G449</f>
    </oc>
    <nc r="G448">
      <f>G449+G450</f>
    </nc>
  </rcc>
  <rcc rId="1614" sId="1">
    <oc r="H448">
      <f>H449</f>
    </oc>
    <nc r="H448">
      <f>H449+H450</f>
    </nc>
  </rcc>
  <rrc rId="1615" sId="1" ref="A453:XFD453" action="deleteRow">
    <undo index="65535" exp="ref" v="1" dr="H453" r="H447" sId="1"/>
    <undo index="65535" exp="ref" v="1" dr="G453" r="G447" sId="1"/>
    <undo index="65535" exp="area" ref3D="1" dr="$A$468:$XFD$471" dn="Z_E9E577B3_C457_4984_949A_B5AD6CE2E229_.wvu.Rows" sId="1"/>
    <undo index="65535" exp="area" ref3D="1" dr="$A$453:$XFD$456" dn="Z_E9E577B3_C457_4984_949A_B5AD6CE2E229_.wvu.Rows" sId="1"/>
    <rfmt sheetId="1" xfDxf="1" sqref="A453:XFD453" start="0" length="0">
      <dxf>
        <font>
          <name val="Times New Roman CYR"/>
          <family val="1"/>
        </font>
        <alignment wrapText="1"/>
      </dxf>
    </rfmt>
    <rcc rId="0" sId="1" dxf="1">
      <nc r="A453" t="inlineStr">
        <is>
          <t>На государственную поддержку спортивных организаций, осуществляющих подготовку спортивного резерва для сборных команд Российской Федерации, в 2020 году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3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3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3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3" t="inlineStr">
        <is>
          <t>093P5 50810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3">
        <f>G454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53">
        <f>H454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616" sId="1" ref="A453:XFD453" action="deleteRow">
    <undo index="65535" exp="area" ref3D="1" dr="$A$467:$XFD$470" dn="Z_E9E577B3_C457_4984_949A_B5AD6CE2E229_.wvu.Rows" sId="1"/>
    <undo index="65535" exp="area" ref3D="1" dr="$A$453:$XFD$455" dn="Z_E9E577B3_C457_4984_949A_B5AD6CE2E229_.wvu.Rows" sId="1"/>
    <rfmt sheetId="1" xfDxf="1" sqref="A453:XFD453" start="0" length="0">
      <dxf>
        <font>
          <name val="Times New Roman CYR"/>
          <family val="1"/>
        </font>
        <alignment wrapText="1"/>
      </dxf>
    </rfmt>
    <rcc rId="0" sId="1" dxf="1">
      <nc r="A453" t="inlineStr">
        <is>
          <t>Субсидии бюджетным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3" t="inlineStr">
        <is>
          <t>093P5 50810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53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453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617" sId="1" ref="A453:XFD453" action="deleteRow">
    <undo index="65535" exp="ref" v="1" dr="H453" r="H447" sId="1"/>
    <undo index="65535" exp="ref" v="1" dr="G453" r="G447" sId="1"/>
    <undo index="65535" exp="area" ref3D="1" dr="$A$466:$XFD$469" dn="Z_E9E577B3_C457_4984_949A_B5AD6CE2E229_.wvu.Rows" sId="1"/>
    <undo index="65535" exp="area" ref3D="1" dr="$A$453:$XFD$454" dn="Z_E9E577B3_C457_4984_949A_B5AD6CE2E229_.wvu.Rows" sId="1"/>
    <rfmt sheetId="1" xfDxf="1" sqref="A453:XFD453" start="0" length="0">
      <dxf>
        <font>
          <name val="Times New Roman CYR"/>
          <family val="1"/>
        </font>
        <alignment wrapText="1"/>
      </dxf>
    </rfmt>
    <rcc rId="0" sId="1" dxf="1">
      <nc r="A453" t="inlineStr">
        <is>
          <t>Реализация федеральной целевой программы "Развитие физической культуры и спорта в Российской Федерации на 2016-2020 годы" в части закупки спортивного оборудования для спортивных школ олимпийского резерва в 2020 году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3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3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3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3" t="inlineStr">
        <is>
          <t>093P5 54950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3" t="inlineStr">
        <is>
          <t>612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453">
        <f>G454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53">
        <f>H454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453" start="0" length="0">
      <dxf>
        <numFmt numFmtId="166" formatCode="0.00000"/>
      </dxf>
    </rfmt>
  </rrc>
  <rrc rId="1618" sId="1" ref="A453:XFD453" action="deleteRow">
    <undo index="65535" exp="area" ref3D="1" dr="$A$465:$XFD$468" dn="Z_E9E577B3_C457_4984_949A_B5AD6CE2E229_.wvu.Rows" sId="1"/>
    <undo index="65535" exp="area" ref3D="1" dr="$A$453:$XFD$453" dn="Z_E9E577B3_C457_4984_949A_B5AD6CE2E229_.wvu.Rows" sId="1"/>
    <rfmt sheetId="1" xfDxf="1" sqref="A453:XFD453" start="0" length="0">
      <dxf>
        <font>
          <name val="Times New Roman CYR"/>
          <family val="1"/>
        </font>
        <alignment wrapText="1"/>
      </dxf>
    </rfmt>
    <rcc rId="0" sId="1" dxf="1">
      <nc r="A453" t="inlineStr">
        <is>
          <t>Субсидии бюджетным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3" t="inlineStr">
        <is>
          <t>093P5 54950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53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453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K453" start="0" length="0">
      <dxf>
        <numFmt numFmtId="166" formatCode="0.00000"/>
      </dxf>
    </rfmt>
  </rrc>
  <rcc rId="1619" sId="1">
    <oc r="G447">
      <f>G448+G451+#REF!+#REF!</f>
    </oc>
    <nc r="G447">
      <f>G448+G451</f>
    </nc>
  </rcc>
  <rcc rId="1620" sId="1">
    <oc r="H447">
      <f>H448+H451+#REF!+#REF!</f>
    </oc>
    <nc r="H447">
      <f>H448+H451</f>
    </nc>
  </rcc>
  <rrc rId="1621" sId="1" ref="A468:XFD468" action="insertRow"/>
  <rcc rId="1622" sId="1">
    <nc r="A468" t="inlineStr">
      <is>
        <t>Уплата иных платежей</t>
      </is>
    </nc>
  </rcc>
  <rcc rId="1623" sId="1">
    <nc r="B468" t="inlineStr">
      <is>
        <t>975</t>
      </is>
    </nc>
  </rcc>
  <rcc rId="1624" sId="1">
    <nc r="C468" t="inlineStr">
      <is>
        <t>11</t>
      </is>
    </nc>
  </rcc>
  <rcc rId="1625" sId="1">
    <nc r="D468" t="inlineStr">
      <is>
        <t>05</t>
      </is>
    </nc>
  </rcc>
  <rcc rId="1626" sId="1">
    <nc r="E468" t="inlineStr">
      <is>
        <t>09401 83170</t>
      </is>
    </nc>
  </rcc>
  <rcc rId="1627" sId="1">
    <nc r="F468" t="inlineStr">
      <is>
        <t>853</t>
      </is>
    </nc>
  </rcc>
  <rcc rId="1628" sId="1">
    <oc r="G460">
      <f>SUM(G461:G467)</f>
    </oc>
    <nc r="G460">
      <f>SUM(G461:G468)</f>
    </nc>
  </rcc>
  <rcc rId="1629" sId="1">
    <oc r="H460">
      <f>SUM(H461:H467)</f>
    </oc>
    <nc r="H460">
      <f>SUM(H461:H468)</f>
    </nc>
  </rcc>
  <rcc rId="1630" sId="1">
    <oc r="E456" t="inlineStr">
      <is>
        <t>09400 00000</t>
      </is>
    </oc>
    <nc r="E456" t="inlineStr">
      <is>
        <t>09401 00000</t>
      </is>
    </nc>
  </rcc>
  <rcc rId="1631" sId="1">
    <oc r="A456" t="inlineStr">
      <is>
        <t>Основное мероприятие "Приобщение различных групп населения к систематическим занятиям физической культурой и спортом"</t>
      </is>
    </oc>
    <nc r="A456" t="inlineStr">
      <is>
        <t>Основное мероприятие "Расходы, связанные с выполнением деятельности учреждений физической культуры и спорта"</t>
      </is>
    </nc>
  </rcc>
  <rcc rId="1632" sId="1">
    <oc r="A451" t="inlineStr">
      <is>
        <t xml:space="preserve">Субсидии муниципальным учереждениям, реализующим программы спортивной подготовки на 2020 год   </t>
      </is>
    </oc>
    <nc r="A451" t="inlineStr">
      <is>
        <t>Субсидии муниципальным учреждениям, реализующим программы спортивной подготовки</t>
      </is>
    </nc>
  </rcc>
  <rrc rId="1633" sId="1" ref="A431:XFD431" action="insertRow">
    <undo index="65535" exp="area" ref3D="1" dr="$A$464:$XFD$467" dn="Z_E9E577B3_C457_4984_949A_B5AD6CE2E229_.wvu.Rows" sId="1"/>
    <undo index="65535" exp="area" ref3D="1" dr="$A$440:$XFD$443" dn="Z_E9E577B3_C457_4984_949A_B5AD6CE2E229_.wvu.Rows" sId="1"/>
  </rrc>
  <rcc rId="1634" sId="1" odxf="1" dxf="1">
    <nc r="A431" t="inlineStr">
      <is>
        <t>Основное мероприятие "Расходы на проведение мероприятий в области физической культуры и спорт"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35" sId="1" odxf="1" dxf="1">
    <nc r="B431" t="inlineStr">
      <is>
        <t>975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36" sId="1" odxf="1" dxf="1">
    <nc r="C431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37" sId="1" odxf="1" dxf="1">
    <nc r="D431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38" sId="1" odxf="1" dxf="1">
    <nc r="E431" t="inlineStr">
      <is>
        <t>09101 82600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639" sId="1">
    <nc r="G431">
      <f>G432</f>
    </nc>
  </rcc>
  <rfmt sheetId="1" sqref="G431" start="0" length="2147483647">
    <dxf>
      <font>
        <i val="0"/>
      </font>
    </dxf>
  </rfmt>
  <rfmt sheetId="1" sqref="G431" start="0" length="2147483647">
    <dxf>
      <font>
        <b val="0"/>
      </font>
    </dxf>
  </rfmt>
  <rfmt sheetId="1" sqref="G431" start="0" length="2147483647">
    <dxf>
      <font>
        <b/>
      </font>
    </dxf>
  </rfmt>
  <rfmt sheetId="1" sqref="G431" start="0" length="2147483647">
    <dxf>
      <font>
        <i/>
      </font>
    </dxf>
  </rfmt>
  <rfmt sheetId="1" sqref="G431" start="0" length="2147483647">
    <dxf>
      <font>
        <b val="0"/>
      </font>
    </dxf>
  </rfmt>
  <rcc rId="1640" sId="1" odxf="1" dxf="1">
    <nc r="H431">
      <f>H432</f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v guid="{E50FE2FB-E2CD-42FB-A643-54AB564D1B47}" action="delete"/>
  <rdn rId="0" localSheetId="1" customView="1" name="Z_E50FE2FB_E2CD_42FB_A643_54AB564D1B47_.wvu.PrintArea" hidden="1" oldHidden="1">
    <formula>Ведом.структура!$A$4:$H$493</formula>
    <oldFormula>Ведом.структура!$A$4:$H$493</oldFormula>
  </rdn>
  <rdn rId="0" localSheetId="1" customView="1" name="Z_E50FE2FB_E2CD_42FB_A643_54AB564D1B47_.wvu.FilterData" hidden="1" oldHidden="1">
    <formula>Ведом.структура!$A$21:$Q$496</formula>
    <oldFormula>Ведом.структура!$A$21:$Q$496</oldFormula>
  </rdn>
  <rcv guid="{E50FE2FB-E2CD-42FB-A643-54AB564D1B47}" action="add"/>
</revisions>
</file>

<file path=xl/revisions/revisionLog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43" sId="1">
    <nc r="G128">
      <f>16733.39-590</f>
    </nc>
  </rcc>
  <rcc rId="1644" sId="1">
    <nc r="H128">
      <f>17764.55-590</f>
    </nc>
  </rcc>
  <rrc rId="1645" sId="1" ref="A323:XFD323" action="insertRow">
    <undo index="65535" exp="area" ref3D="1" dr="$A$465:$XFD$468" dn="Z_E9E577B3_C457_4984_949A_B5AD6CE2E229_.wvu.Rows" sId="1"/>
    <undo index="65535" exp="area" ref3D="1" dr="$A$441:$XFD$444" dn="Z_E9E577B3_C457_4984_949A_B5AD6CE2E229_.wvu.Rows" sId="1"/>
    <undo index="65535" exp="area" ref3D="1" dr="$A$393:$XFD$398" dn="Z_E9E577B3_C457_4984_949A_B5AD6CE2E229_.wvu.Rows" sId="1"/>
    <undo index="65535" exp="area" ref3D="1" dr="$A$387:$XFD$389" dn="Z_E9E577B3_C457_4984_949A_B5AD6CE2E229_.wvu.Rows" sId="1"/>
    <undo index="65535" exp="area" ref3D="1" dr="$A$382:$XFD$385" dn="Z_E9E577B3_C457_4984_949A_B5AD6CE2E229_.wvu.Rows" sId="1"/>
    <undo index="65535" exp="area" ref3D="1" dr="$A$380:$XFD$380" dn="Z_E9E577B3_C457_4984_949A_B5AD6CE2E229_.wvu.Rows" sId="1"/>
    <undo index="65535" exp="area" ref3D="1" dr="$A$362:$XFD$367" dn="Z_E9E577B3_C457_4984_949A_B5AD6CE2E229_.wvu.Rows" sId="1"/>
  </rrc>
  <rrc rId="1646" sId="1" ref="A323:XFD323" action="insertRow">
    <undo index="65535" exp="area" ref3D="1" dr="$A$466:$XFD$469" dn="Z_E9E577B3_C457_4984_949A_B5AD6CE2E229_.wvu.Rows" sId="1"/>
    <undo index="65535" exp="area" ref3D="1" dr="$A$442:$XFD$445" dn="Z_E9E577B3_C457_4984_949A_B5AD6CE2E229_.wvu.Rows" sId="1"/>
    <undo index="65535" exp="area" ref3D="1" dr="$A$394:$XFD$399" dn="Z_E9E577B3_C457_4984_949A_B5AD6CE2E229_.wvu.Rows" sId="1"/>
    <undo index="65535" exp="area" ref3D="1" dr="$A$388:$XFD$390" dn="Z_E9E577B3_C457_4984_949A_B5AD6CE2E229_.wvu.Rows" sId="1"/>
    <undo index="65535" exp="area" ref3D="1" dr="$A$383:$XFD$386" dn="Z_E9E577B3_C457_4984_949A_B5AD6CE2E229_.wvu.Rows" sId="1"/>
    <undo index="65535" exp="area" ref3D="1" dr="$A$381:$XFD$381" dn="Z_E9E577B3_C457_4984_949A_B5AD6CE2E229_.wvu.Rows" sId="1"/>
    <undo index="65535" exp="area" ref3D="1" dr="$A$363:$XFD$368" dn="Z_E9E577B3_C457_4984_949A_B5AD6CE2E229_.wvu.Rows" sId="1"/>
  </rrc>
  <rrc rId="1647" sId="1" ref="A323:XFD323" action="insertRow">
    <undo index="65535" exp="area" ref3D="1" dr="$A$467:$XFD$470" dn="Z_E9E577B3_C457_4984_949A_B5AD6CE2E229_.wvu.Rows" sId="1"/>
    <undo index="65535" exp="area" ref3D="1" dr="$A$443:$XFD$446" dn="Z_E9E577B3_C457_4984_949A_B5AD6CE2E229_.wvu.Rows" sId="1"/>
    <undo index="65535" exp="area" ref3D="1" dr="$A$395:$XFD$400" dn="Z_E9E577B3_C457_4984_949A_B5AD6CE2E229_.wvu.Rows" sId="1"/>
    <undo index="65535" exp="area" ref3D="1" dr="$A$389:$XFD$391" dn="Z_E9E577B3_C457_4984_949A_B5AD6CE2E229_.wvu.Rows" sId="1"/>
    <undo index="65535" exp="area" ref3D="1" dr="$A$384:$XFD$387" dn="Z_E9E577B3_C457_4984_949A_B5AD6CE2E229_.wvu.Rows" sId="1"/>
    <undo index="65535" exp="area" ref3D="1" dr="$A$382:$XFD$382" dn="Z_E9E577B3_C457_4984_949A_B5AD6CE2E229_.wvu.Rows" sId="1"/>
    <undo index="65535" exp="area" ref3D="1" dr="$A$364:$XFD$369" dn="Z_E9E577B3_C457_4984_949A_B5AD6CE2E229_.wvu.Rows" sId="1"/>
  </rrc>
  <rrc rId="1648" sId="1" ref="A324:XFD324" action="insertRow">
    <undo index="65535" exp="area" ref3D="1" dr="$A$468:$XFD$471" dn="Z_E9E577B3_C457_4984_949A_B5AD6CE2E229_.wvu.Rows" sId="1"/>
    <undo index="65535" exp="area" ref3D="1" dr="$A$444:$XFD$447" dn="Z_E9E577B3_C457_4984_949A_B5AD6CE2E229_.wvu.Rows" sId="1"/>
    <undo index="65535" exp="area" ref3D="1" dr="$A$396:$XFD$401" dn="Z_E9E577B3_C457_4984_949A_B5AD6CE2E229_.wvu.Rows" sId="1"/>
    <undo index="65535" exp="area" ref3D="1" dr="$A$390:$XFD$392" dn="Z_E9E577B3_C457_4984_949A_B5AD6CE2E229_.wvu.Rows" sId="1"/>
    <undo index="65535" exp="area" ref3D="1" dr="$A$385:$XFD$388" dn="Z_E9E577B3_C457_4984_949A_B5AD6CE2E229_.wvu.Rows" sId="1"/>
    <undo index="65535" exp="area" ref3D="1" dr="$A$383:$XFD$383" dn="Z_E9E577B3_C457_4984_949A_B5AD6CE2E229_.wvu.Rows" sId="1"/>
    <undo index="65535" exp="area" ref3D="1" dr="$A$365:$XFD$370" dn="Z_E9E577B3_C457_4984_949A_B5AD6CE2E229_.wvu.Rows" sId="1"/>
  </rrc>
  <rrc rId="1649" sId="1" ref="A325:XFD325" action="insertRow">
    <undo index="65535" exp="area" ref3D="1" dr="$A$469:$XFD$472" dn="Z_E9E577B3_C457_4984_949A_B5AD6CE2E229_.wvu.Rows" sId="1"/>
    <undo index="65535" exp="area" ref3D="1" dr="$A$445:$XFD$448" dn="Z_E9E577B3_C457_4984_949A_B5AD6CE2E229_.wvu.Rows" sId="1"/>
    <undo index="65535" exp="area" ref3D="1" dr="$A$397:$XFD$402" dn="Z_E9E577B3_C457_4984_949A_B5AD6CE2E229_.wvu.Rows" sId="1"/>
    <undo index="65535" exp="area" ref3D="1" dr="$A$391:$XFD$393" dn="Z_E9E577B3_C457_4984_949A_B5AD6CE2E229_.wvu.Rows" sId="1"/>
    <undo index="65535" exp="area" ref3D="1" dr="$A$386:$XFD$389" dn="Z_E9E577B3_C457_4984_949A_B5AD6CE2E229_.wvu.Rows" sId="1"/>
    <undo index="65535" exp="area" ref3D="1" dr="$A$384:$XFD$384" dn="Z_E9E577B3_C457_4984_949A_B5AD6CE2E229_.wvu.Rows" sId="1"/>
    <undo index="65535" exp="area" ref3D="1" dr="$A$366:$XFD$371" dn="Z_E9E577B3_C457_4984_949A_B5AD6CE2E229_.wvu.Rows" sId="1"/>
  </rrc>
  <rcv guid="{E50FE2FB-E2CD-42FB-A643-54AB564D1B47}" action="delete"/>
  <rdn rId="0" localSheetId="1" customView="1" name="Z_E50FE2FB_E2CD_42FB_A643_54AB564D1B47_.wvu.PrintArea" hidden="1" oldHidden="1">
    <formula>Ведом.структура!$A$4:$H$498</formula>
    <oldFormula>Ведом.структура!$A$4:$H$498</oldFormula>
  </rdn>
  <rdn rId="0" localSheetId="1" customView="1" name="Z_E50FE2FB_E2CD_42FB_A643_54AB564D1B47_.wvu.FilterData" hidden="1" oldHidden="1">
    <formula>Ведом.структура!$A$21:$Q$501</formula>
    <oldFormula>Ведом.структура!$A$21:$Q$501</oldFormula>
  </rdn>
  <rcv guid="{E50FE2FB-E2CD-42FB-A643-54AB564D1B47}" action="add"/>
</revisions>
</file>

<file path=xl/revisions/revisionLog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652" sId="1" ref="A327:XFD327" action="insertRow">
    <undo index="65535" exp="area" ref3D="1" dr="$A$470:$XFD$473" dn="Z_E9E577B3_C457_4984_949A_B5AD6CE2E229_.wvu.Rows" sId="1"/>
    <undo index="65535" exp="area" ref3D="1" dr="$A$446:$XFD$449" dn="Z_E9E577B3_C457_4984_949A_B5AD6CE2E229_.wvu.Rows" sId="1"/>
    <undo index="65535" exp="area" ref3D="1" dr="$A$398:$XFD$403" dn="Z_E9E577B3_C457_4984_949A_B5AD6CE2E229_.wvu.Rows" sId="1"/>
    <undo index="65535" exp="area" ref3D="1" dr="$A$392:$XFD$394" dn="Z_E9E577B3_C457_4984_949A_B5AD6CE2E229_.wvu.Rows" sId="1"/>
    <undo index="65535" exp="area" ref3D="1" dr="$A$387:$XFD$390" dn="Z_E9E577B3_C457_4984_949A_B5AD6CE2E229_.wvu.Rows" sId="1"/>
    <undo index="65535" exp="area" ref3D="1" dr="$A$385:$XFD$385" dn="Z_E9E577B3_C457_4984_949A_B5AD6CE2E229_.wvu.Rows" sId="1"/>
    <undo index="65535" exp="area" ref3D="1" dr="$A$367:$XFD$372" dn="Z_E9E577B3_C457_4984_949A_B5AD6CE2E229_.wvu.Rows" sId="1"/>
  </rrc>
  <rcc rId="1653" sId="1" odxf="1" dxf="1">
    <nc r="A323" t="inlineStr">
      <is>
        <t>Дорожное хозяйство (дорожные фонды)</t>
      </is>
    </nc>
    <odxf>
      <fill>
        <patternFill>
          <bgColor indexed="15"/>
        </patternFill>
      </fill>
    </odxf>
    <ndxf>
      <fill>
        <patternFill>
          <bgColor rgb="FFCCFFFF"/>
        </patternFill>
      </fill>
    </ndxf>
  </rcc>
  <rcc rId="1654" sId="1" odxf="1" dxf="1">
    <nc r="B323" t="inlineStr">
      <is>
        <t>971</t>
      </is>
    </nc>
    <odxf>
      <fill>
        <patternFill>
          <bgColor indexed="15"/>
        </patternFill>
      </fill>
    </odxf>
    <ndxf>
      <fill>
        <patternFill>
          <bgColor rgb="FFCCFFFF"/>
        </patternFill>
      </fill>
    </ndxf>
  </rcc>
  <rcc rId="1655" sId="1" odxf="1" dxf="1">
    <nc r="C323" t="inlineStr">
      <is>
        <t>04</t>
      </is>
    </nc>
    <odxf>
      <fill>
        <patternFill>
          <bgColor indexed="15"/>
        </patternFill>
      </fill>
    </odxf>
    <ndxf>
      <fill>
        <patternFill>
          <bgColor rgb="FFCCFFFF"/>
        </patternFill>
      </fill>
    </ndxf>
  </rcc>
  <rcc rId="1656" sId="1" odxf="1" dxf="1">
    <nc r="D323" t="inlineStr">
      <is>
        <t>09</t>
      </is>
    </nc>
    <odxf>
      <fill>
        <patternFill>
          <bgColor indexed="15"/>
        </patternFill>
      </fill>
    </odxf>
    <ndxf>
      <fill>
        <patternFill>
          <bgColor rgb="FFCCFFFF"/>
        </patternFill>
      </fill>
    </ndxf>
  </rcc>
  <rfmt sheetId="1" sqref="E323" start="0" length="0">
    <dxf>
      <fill>
        <patternFill>
          <bgColor rgb="FFCCFFFF"/>
        </patternFill>
      </fill>
    </dxf>
  </rfmt>
  <rfmt sheetId="1" sqref="F323" start="0" length="0">
    <dxf>
      <fill>
        <patternFill>
          <bgColor rgb="FFCCFFFF"/>
        </patternFill>
      </fill>
    </dxf>
  </rfmt>
  <rcc rId="1657" sId="1" odxf="1" dxf="1">
    <nc r="G323">
      <f>G326</f>
    </nc>
    <odxf>
      <fill>
        <patternFill>
          <bgColor indexed="15"/>
        </patternFill>
      </fill>
    </odxf>
    <ndxf>
      <fill>
        <patternFill>
          <bgColor rgb="FFCCFFFF"/>
        </patternFill>
      </fill>
    </ndxf>
  </rcc>
  <rcc rId="1658" sId="1" odxf="1" dxf="1">
    <nc r="A324" t="inlineStr">
      <is>
        <t>Муниципальная программа «Развитие дорожной сети в Селенгинском районе на 2020 - 2024 годы»</t>
      </is>
    </nc>
    <odxf>
      <fill>
        <patternFill patternType="solid">
          <bgColor indexed="15"/>
        </patternFill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horizontal="general" vertical="top"/>
      <border outline="0">
        <left/>
        <right/>
        <top/>
        <bottom/>
      </border>
    </ndxf>
  </rcc>
  <rcc rId="1659" sId="1" odxf="1" dxf="1" numFmtId="30">
    <nc r="B324">
      <v>968</v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1660" sId="1" odxf="1" dxf="1">
    <nc r="C324" t="inlineStr">
      <is>
        <t>04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1661" sId="1" odxf="1" dxf="1">
    <nc r="D324" t="inlineStr">
      <is>
        <t>09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1662" sId="1" odxf="1" dxf="1">
    <nc r="E324" t="inlineStr">
      <is>
        <t>11000 00000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F324" start="0" length="0">
    <dxf>
      <fill>
        <patternFill patternType="none">
          <bgColor indexed="65"/>
        </patternFill>
      </fill>
    </dxf>
  </rfmt>
  <rcc rId="1663" sId="1" odxf="1" dxf="1">
    <nc r="G324">
      <f>G325</f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1664" sId="1" odxf="1" dxf="1">
    <nc r="A325" t="inlineStr">
      <is>
        <t>Основное мероприятие "Реконструкция, строительство и содержание автомобильных дорог общего пользования местного значения"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1665" sId="1" odxf="1" dxf="1" numFmtId="30">
    <nc r="B325">
      <v>968</v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666" sId="1" odxf="1" dxf="1">
    <nc r="C325" t="inlineStr">
      <is>
        <t>04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667" sId="1" odxf="1" dxf="1">
    <nc r="D325" t="inlineStr">
      <is>
        <t>09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668" sId="1" odxf="1" dxf="1">
    <nc r="E325" t="inlineStr">
      <is>
        <t>11001 00000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F32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669" sId="1" odxf="1" dxf="1">
    <nc r="G325">
      <f>G326</f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670" sId="1" odxf="1" dxf="1">
    <nc r="A326" t="inlineStr">
      <is>
        <t>Содержание автомобильных дорог общего пользования местного значения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671" sId="1" odxf="1" dxf="1">
    <nc r="B326" t="inlineStr">
      <is>
        <t>971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672" sId="1" odxf="1" dxf="1">
    <nc r="C326" t="inlineStr">
      <is>
        <t>04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673" sId="1" odxf="1" dxf="1">
    <nc r="D326" t="inlineStr">
      <is>
        <t>09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674" sId="1" odxf="1" dxf="1">
    <nc r="E326" t="inlineStr">
      <is>
        <t>11001 82200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F326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1675" sId="1" odxf="1" dxf="1">
    <nc r="G326">
      <f>G327</f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676" sId="1" odxf="1" dxf="1">
    <nc r="A327" t="inlineStr">
      <is>
        <t>Закупка энергетических ресурсов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1677" sId="1" odxf="1" dxf="1">
    <nc r="B327" t="inlineStr">
      <is>
        <t>971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678" sId="1" odxf="1" dxf="1">
    <nc r="C327" t="inlineStr">
      <is>
        <t>04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679" sId="1" odxf="1" dxf="1">
    <nc r="D327" t="inlineStr">
      <is>
        <t>09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680" sId="1" odxf="1" dxf="1">
    <nc r="E327" t="inlineStr">
      <is>
        <t>11001 82200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681" sId="1" odxf="1" dxf="1">
    <nc r="F327" t="inlineStr">
      <is>
        <t>247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682" sId="1" odxf="1" dxf="1">
    <nc r="G327">
      <f>590</f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rc rId="1683" sId="1" ref="A328:XFD328" action="deleteRow">
    <undo index="65535" exp="area" ref3D="1" dr="$A$471:$XFD$474" dn="Z_E9E577B3_C457_4984_949A_B5AD6CE2E229_.wvu.Rows" sId="1"/>
    <undo index="65535" exp="area" ref3D="1" dr="$A$447:$XFD$450" dn="Z_E9E577B3_C457_4984_949A_B5AD6CE2E229_.wvu.Rows" sId="1"/>
    <undo index="65535" exp="area" ref3D="1" dr="$A$399:$XFD$404" dn="Z_E9E577B3_C457_4984_949A_B5AD6CE2E229_.wvu.Rows" sId="1"/>
    <undo index="65535" exp="area" ref3D="1" dr="$A$393:$XFD$395" dn="Z_E9E577B3_C457_4984_949A_B5AD6CE2E229_.wvu.Rows" sId="1"/>
    <undo index="65535" exp="area" ref3D="1" dr="$A$388:$XFD$391" dn="Z_E9E577B3_C457_4984_949A_B5AD6CE2E229_.wvu.Rows" sId="1"/>
    <undo index="65535" exp="area" ref3D="1" dr="$A$386:$XFD$386" dn="Z_E9E577B3_C457_4984_949A_B5AD6CE2E229_.wvu.Rows" sId="1"/>
    <undo index="65535" exp="area" ref3D="1" dr="$A$368:$XFD$373" dn="Z_E9E577B3_C457_4984_949A_B5AD6CE2E229_.wvu.Rows" sId="1"/>
    <rfmt sheetId="1" xfDxf="1" sqref="A328:XFD328" start="0" length="0">
      <dxf>
        <font>
          <name val="Times New Roman CYR"/>
          <family val="1"/>
        </font>
        <alignment wrapText="1"/>
      </dxf>
    </rfmt>
    <rfmt sheetId="1" sqref="A328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8" start="0" length="0">
      <dxf>
        <font>
          <b/>
          <name val="Times New Roman"/>
          <family val="1"/>
        </font>
        <numFmt numFmtId="166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28" start="0" length="0">
      <dxf>
        <font>
          <b/>
          <name val="Times New Roman"/>
          <family val="1"/>
        </font>
        <numFmt numFmtId="166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28" start="0" length="0">
      <dxf>
        <numFmt numFmtId="166" formatCode="0.00000"/>
      </dxf>
    </rfmt>
  </rrc>
  <rcc rId="1684" sId="1" odxf="1" dxf="1">
    <nc r="H323">
      <f>H326</f>
    </nc>
    <odxf>
      <fill>
        <patternFill>
          <bgColor indexed="15"/>
        </patternFill>
      </fill>
    </odxf>
    <ndxf>
      <fill>
        <patternFill>
          <bgColor rgb="FFCCFFFF"/>
        </patternFill>
      </fill>
    </ndxf>
  </rcc>
  <rcc rId="1685" sId="1" odxf="1" dxf="1">
    <nc r="H324">
      <f>H325</f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1686" sId="1" odxf="1" dxf="1">
    <nc r="H325">
      <f>H326</f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687" sId="1" odxf="1" dxf="1">
    <nc r="H326">
      <f>H327</f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688" sId="1" odxf="1" dxf="1">
    <nc r="H327">
      <f>590</f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689" sId="1">
    <oc r="G322">
      <f>G328</f>
    </oc>
    <nc r="G322">
      <f>G328+G323</f>
    </nc>
  </rcc>
  <rcc rId="1690" sId="1">
    <oc r="H322">
      <f>H328</f>
    </oc>
    <nc r="H322">
      <f>H328+H323</f>
    </nc>
  </rcc>
  <rfmt sheetId="1" sqref="G306:H306">
    <dxf>
      <fill>
        <patternFill>
          <bgColor theme="0"/>
        </patternFill>
      </fill>
    </dxf>
  </rfmt>
</revisions>
</file>

<file path=xl/revisions/revisionLog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91" sId="1">
    <nc r="G304">
      <f>15693.3</f>
    </nc>
  </rcc>
  <rcc rId="1692" sId="1" numFmtId="4">
    <nc r="H304">
      <v>15974.1</v>
    </nc>
  </rcc>
</revisions>
</file>

<file path=xl/revisions/revisionLog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93" sId="1" numFmtId="4">
    <oc r="G89">
      <v>505.4</v>
    </oc>
    <nc r="G89">
      <v>455.6</v>
    </nc>
  </rcc>
  <rcc rId="1694" sId="1" numFmtId="4">
    <oc r="G90">
      <v>152.6</v>
    </oc>
    <nc r="G90">
      <v>137.6</v>
    </nc>
  </rcc>
  <rcc rId="1695" sId="1" numFmtId="4">
    <oc r="G91">
      <v>31.1</v>
    </oc>
    <nc r="G91">
      <f>25+10</f>
    </nc>
  </rcc>
  <rcc rId="1696" sId="1" numFmtId="4">
    <oc r="G92">
      <v>41.5</v>
    </oc>
    <nc r="G92">
      <f>2.4+50+50</f>
    </nc>
  </rcc>
  <rcc rId="1697" sId="1" numFmtId="4">
    <oc r="H89">
      <v>505.4</v>
    </oc>
    <nc r="H89">
      <v>455.6</v>
    </nc>
  </rcc>
  <rcc rId="1698" sId="1" numFmtId="4">
    <oc r="H90">
      <v>152.6</v>
    </oc>
    <nc r="H90">
      <v>137.6</v>
    </nc>
  </rcc>
  <rcc rId="1699" sId="1" numFmtId="4">
    <oc r="H91">
      <v>31.1</v>
    </oc>
    <nc r="H91">
      <f>25+10</f>
    </nc>
  </rcc>
  <rcc rId="1700" sId="1" numFmtId="4">
    <oc r="H92">
      <v>41.5</v>
    </oc>
    <nc r="H92">
      <f>2.4+50+50</f>
    </nc>
  </rcc>
</revisions>
</file>

<file path=xl/revisions/revisionLog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01" sId="1" odxf="1" dxf="1">
    <nc r="I327" t="inlineStr">
      <is>
        <t>дор фонд</t>
      </is>
    </nc>
    <odxf>
      <font>
        <b val="0"/>
        <i val="0"/>
        <name val="Times New Roman CYR"/>
        <family val="1"/>
      </font>
      <numFmt numFmtId="166" formatCode="0.00000"/>
    </odxf>
    <ndxf>
      <font>
        <b/>
        <i/>
        <name val="Times New Roman CYR"/>
        <family val="1"/>
      </font>
      <numFmt numFmtId="0" formatCode="General"/>
    </ndxf>
  </rcc>
</revisions>
</file>

<file path=xl/revisions/revisionLog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02" sId="1" numFmtId="30">
    <oc r="B324">
      <v>968</v>
    </oc>
    <nc r="B324" t="inlineStr">
      <is>
        <t>971</t>
      </is>
    </nc>
  </rcc>
  <rcc rId="1703" sId="1" numFmtId="30">
    <oc r="B325">
      <v>968</v>
    </oc>
    <nc r="B325" t="inlineStr">
      <is>
        <t>971</t>
      </is>
    </nc>
  </rcc>
  <rcc rId="1704" sId="1" numFmtId="4">
    <oc r="G169">
      <v>30</v>
    </oc>
    <nc r="G169">
      <v>35.82</v>
    </nc>
  </rcc>
  <rcc rId="1705" sId="1" numFmtId="4">
    <oc r="G170">
      <v>38.82</v>
    </oc>
    <nc r="G170">
      <v>33</v>
    </nc>
  </rcc>
  <rcc rId="1706" sId="1" numFmtId="4">
    <oc r="H169">
      <v>30</v>
    </oc>
    <nc r="H169">
      <v>35.82</v>
    </nc>
  </rcc>
  <rcc rId="1707" sId="1" numFmtId="4">
    <oc r="H170">
      <v>38.82</v>
    </oc>
    <nc r="H170">
      <v>33</v>
    </nc>
  </rcc>
</revisions>
</file>

<file path=xl/revisions/revisionLog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08" sId="1" numFmtId="4">
    <oc r="G84">
      <v>388</v>
    </oc>
    <nc r="G84">
      <v>403</v>
    </nc>
  </rcc>
  <rcc rId="1709" sId="1" numFmtId="4">
    <oc r="G85">
      <v>117.1</v>
    </oc>
    <nc r="G85">
      <v>121.8</v>
    </nc>
  </rcc>
  <rcc rId="1710" sId="1" numFmtId="4">
    <oc r="G86">
      <v>45.5</v>
    </oc>
    <nc r="G86">
      <v>30</v>
    </nc>
  </rcc>
  <rcc rId="1711" sId="1" numFmtId="4">
    <oc r="G87">
      <v>65.7</v>
    </oc>
    <nc r="G87">
      <v>61.5</v>
    </nc>
  </rcc>
  <rcc rId="1712" sId="1" numFmtId="4">
    <oc r="H84">
      <v>388</v>
    </oc>
    <nc r="H84">
      <v>403</v>
    </nc>
  </rcc>
  <rcc rId="1713" sId="1" numFmtId="4">
    <oc r="H85">
      <v>117.1</v>
    </oc>
    <nc r="H85">
      <v>121.8</v>
    </nc>
  </rcc>
  <rcc rId="1714" sId="1" numFmtId="4">
    <oc r="H86">
      <v>45.5</v>
    </oc>
    <nc r="H86">
      <v>30</v>
    </nc>
  </rcc>
  <rcc rId="1715" sId="1" numFmtId="4">
    <oc r="H87">
      <v>65.7</v>
    </oc>
    <nc r="H87">
      <v>61.5</v>
    </nc>
  </rcc>
</revisions>
</file>

<file path=xl/revisions/revisionLog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16" sId="1" numFmtId="4">
    <nc r="G503">
      <v>15693.3</v>
    </nc>
  </rcc>
  <rcc rId="1717" sId="1" numFmtId="4">
    <nc r="H503">
      <v>15974.1</v>
    </nc>
  </rcc>
  <rcc rId="1718" sId="1">
    <nc r="G504">
      <f>G502-G503</f>
    </nc>
  </rcc>
  <rcc rId="1719" sId="1">
    <nc r="H504">
      <f>H502-H503</f>
    </nc>
  </rcc>
  <rcc rId="1720" sId="1" numFmtId="34">
    <oc r="G500">
      <v>946063.3</v>
    </oc>
    <nc r="G500">
      <f>946063.3+16733.39+15693.3</f>
    </nc>
  </rcc>
  <rcc rId="1721" sId="1" numFmtId="34">
    <oc r="H500">
      <v>980466.1</v>
    </oc>
    <nc r="H500">
      <f>980466.1+17764.55+15974.1</f>
    </nc>
  </rcc>
  <rcc rId="1722" sId="1">
    <nc r="G506">
      <f>G504-G505</f>
    </nc>
  </rcc>
  <rcc rId="1723" sId="1" numFmtId="4">
    <nc r="H505">
      <v>152526.79999999999</v>
    </nc>
  </rcc>
  <rcc rId="1724" sId="1">
    <nc r="H506">
      <f>H504-H505</f>
    </nc>
  </rcc>
  <rcc rId="1725" sId="1" numFmtId="4">
    <oc r="G321">
      <f>10869</f>
    </oc>
    <nc r="G321">
      <v>10869</v>
    </nc>
  </rcc>
  <rcc rId="1726" sId="1" numFmtId="4">
    <oc r="H321">
      <f>10869</f>
    </oc>
    <nc r="H321">
      <v>10869</v>
    </nc>
  </rcc>
  <rcc rId="1727" sId="1" numFmtId="4">
    <nc r="G505">
      <v>156391.1</v>
    </nc>
  </rc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6" sId="1" numFmtId="4">
    <oc r="G168">
      <v>1098.5</v>
    </oc>
    <nc r="G168">
      <v>1083.47</v>
    </nc>
  </rcc>
  <rcc rId="657" sId="1" numFmtId="4">
    <oc r="G169">
      <v>331.68</v>
    </oc>
    <nc r="G169">
      <v>346.71</v>
    </nc>
  </rcc>
  <rcc rId="658" sId="1" numFmtId="4">
    <oc r="H168">
      <v>1098.5</v>
    </oc>
    <nc r="H168">
      <v>1083.47</v>
    </nc>
  </rcc>
  <rcc rId="659" sId="1" numFmtId="4">
    <oc r="H169">
      <v>331.68</v>
    </oc>
    <nc r="H169">
      <v>346.71</v>
    </nc>
  </rcc>
</revisions>
</file>

<file path=xl/revisions/revisionLog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28" sId="1">
    <nc r="J498">
      <v>822098.89</v>
    </nc>
  </rcc>
  <rcc rId="1729" sId="1">
    <nc r="K498">
      <v>861677.95</v>
    </nc>
  </rcc>
</revisions>
</file>

<file path=xl/revisions/revisionLog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30" sId="1">
    <nc r="J499">
      <f>356090.65-16733.39-15693.3</f>
    </nc>
  </rcc>
  <rcc rId="1731" sId="1">
    <nc r="K499">
      <f>355207.51-17764.55-15974.1</f>
    </nc>
  </rcc>
</revisions>
</file>

<file path=xl/revisions/revisionLog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32" sId="1" numFmtId="4">
    <nc r="G28">
      <v>1355.6</v>
    </nc>
  </rcc>
  <rcc rId="1733" sId="1" numFmtId="4">
    <nc r="G29">
      <v>409.4</v>
    </nc>
  </rcc>
  <rcc rId="1734" sId="1" numFmtId="4">
    <nc r="H28">
      <v>1355.6</v>
    </nc>
  </rcc>
  <rcc rId="1735" sId="1" numFmtId="4">
    <nc r="H29">
      <v>409.4</v>
    </nc>
  </rcc>
</revisions>
</file>

<file path=xl/revisions/revisionLog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36" sId="1" numFmtId="4">
    <nc r="G31">
      <v>2079.6999999999998</v>
    </nc>
  </rcc>
  <rcc rId="1737" sId="1" numFmtId="4">
    <nc r="G32">
      <v>628.1</v>
    </nc>
  </rcc>
  <rcc rId="1738" sId="1" numFmtId="4">
    <nc r="H31">
      <v>2079.6999999999998</v>
    </nc>
  </rcc>
  <rcc rId="1739" sId="1" numFmtId="4">
    <nc r="H32">
      <v>628.1</v>
    </nc>
  </rcc>
</revisions>
</file>

<file path=xl/revisions/revisionLog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40" sId="1" numFmtId="4">
    <nc r="G39">
      <v>2599.5</v>
    </nc>
  </rcc>
  <rcc rId="1741" sId="1" numFmtId="4">
    <nc r="G40">
      <v>533</v>
    </nc>
  </rcc>
  <rcc rId="1742" sId="1" numFmtId="4">
    <nc r="H39">
      <v>2599.5</v>
    </nc>
  </rcc>
  <rcc rId="1743" sId="1" numFmtId="4">
    <nc r="H40">
      <v>533</v>
    </nc>
  </rcc>
</revisions>
</file>

<file path=xl/revisions/revisionLog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44" sId="1" numFmtId="4">
    <nc r="G45">
      <v>14164.5</v>
    </nc>
  </rcc>
  <rcc rId="1745" sId="1" numFmtId="4">
    <nc r="G46">
      <v>4277.7</v>
    </nc>
  </rcc>
  <rcc rId="1746" sId="1" numFmtId="4">
    <nc r="H45">
      <v>14164.5</v>
    </nc>
  </rcc>
  <rcc rId="1747" sId="1" numFmtId="4">
    <nc r="H46">
      <v>4277.7</v>
    </nc>
  </rcc>
  <rcc rId="1748" sId="1" numFmtId="4">
    <nc r="G54">
      <v>400</v>
    </nc>
  </rcc>
  <rcc rId="1749" sId="1" numFmtId="4">
    <nc r="H54">
      <v>400</v>
    </nc>
  </rcc>
  <rcc rId="1750" sId="1" numFmtId="4">
    <nc r="G59">
      <v>50</v>
    </nc>
  </rcc>
  <rcc rId="1751" sId="1" numFmtId="4">
    <nc r="H59">
      <v>50</v>
    </nc>
  </rcc>
  <rcc rId="1752" sId="1" numFmtId="4">
    <nc r="G65">
      <v>50</v>
    </nc>
  </rcc>
  <rcc rId="1753" sId="1" numFmtId="4">
    <nc r="H65">
      <v>50</v>
    </nc>
  </rcc>
  <rcc rId="1754" sId="1" numFmtId="4">
    <nc r="G69">
      <v>300</v>
    </nc>
  </rcc>
  <rcc rId="1755" sId="1" numFmtId="4">
    <nc r="H69">
      <v>300</v>
    </nc>
  </rcc>
  <rcc rId="1756" sId="1" numFmtId="4">
    <nc r="G73">
      <v>105</v>
    </nc>
  </rcc>
  <rcc rId="1757" sId="1" numFmtId="4">
    <nc r="H73">
      <v>105</v>
    </nc>
  </rcc>
  <rcc rId="1758" sId="1" numFmtId="4">
    <nc r="G77">
      <v>180</v>
    </nc>
  </rcc>
  <rcc rId="1759" sId="1" numFmtId="4">
    <nc r="H77">
      <v>180</v>
    </nc>
  </rcc>
  <rcc rId="1760" sId="1" numFmtId="4">
    <nc r="G81">
      <v>200</v>
    </nc>
  </rcc>
  <rcc rId="1761" sId="1" numFmtId="4">
    <nc r="H81">
      <v>200</v>
    </nc>
  </rcc>
  <rcc rId="1762" sId="1" numFmtId="4">
    <nc r="G99">
      <v>3429.5</v>
    </nc>
  </rcc>
  <rcc rId="1763" sId="1" numFmtId="4">
    <nc r="H99">
      <v>3429.5</v>
    </nc>
  </rcc>
  <rcc rId="1764" sId="1" numFmtId="4">
    <nc r="G102">
      <v>18344.5</v>
    </nc>
  </rcc>
  <rcc rId="1765" sId="1" numFmtId="4">
    <nc r="G103">
      <v>5540</v>
    </nc>
  </rcc>
  <rcc rId="1766" sId="1" numFmtId="4">
    <nc r="H102">
      <v>18344.5</v>
    </nc>
  </rcc>
  <rcc rId="1767" sId="1" numFmtId="4">
    <nc r="H103">
      <v>5540</v>
    </nc>
  </rcc>
  <rcc rId="1768" sId="1" numFmtId="4">
    <nc r="G113">
      <v>1000</v>
    </nc>
  </rcc>
  <rcc rId="1769" sId="1" numFmtId="4">
    <nc r="H113">
      <v>1000</v>
    </nc>
  </rcc>
  <rcc rId="1770" sId="1" numFmtId="4">
    <nc r="G136">
      <v>30</v>
    </nc>
  </rcc>
  <rcc rId="1771" sId="1" numFmtId="4">
    <nc r="H136">
      <v>30</v>
    </nc>
  </rcc>
  <rcc rId="1772" sId="1" numFmtId="4">
    <nc r="G140">
      <v>430</v>
    </nc>
  </rcc>
  <rcc rId="1773" sId="1" numFmtId="4">
    <nc r="H140">
      <v>430</v>
    </nc>
  </rcc>
  <rcc rId="1774" sId="1" numFmtId="4">
    <nc r="G144">
      <v>100</v>
    </nc>
  </rcc>
  <rcc rId="1775" sId="1" numFmtId="4">
    <nc r="H144">
      <v>100</v>
    </nc>
  </rcc>
  <rcc rId="1776" sId="1">
    <oc r="G157">
      <f>15755.6+315.1</f>
    </oc>
    <nc r="G157">
      <f>15755.6+315.1+16</f>
    </nc>
  </rcc>
  <rcc rId="1777" sId="1" numFmtId="4">
    <nc r="G163">
      <v>1500</v>
    </nc>
  </rcc>
  <rcc rId="1778" sId="1" numFmtId="4">
    <nc r="H163">
      <v>1500</v>
    </nc>
  </rcc>
  <rrc rId="1779" sId="1" ref="A192:XFD192" action="deleteRow">
    <undo index="65535" exp="ref" v="1" dr="H192" r="H190" sId="1"/>
    <undo index="65535" exp="ref" v="1" dr="G192" r="G190" sId="1"/>
    <undo index="65535" exp="area" ref3D="1" dr="$A$470:$XFD$473" dn="Z_E9E577B3_C457_4984_949A_B5AD6CE2E229_.wvu.Rows" sId="1"/>
    <undo index="65535" exp="area" ref3D="1" dr="$A$446:$XFD$449" dn="Z_E9E577B3_C457_4984_949A_B5AD6CE2E229_.wvu.Rows" sId="1"/>
    <undo index="65535" exp="area" ref3D="1" dr="$A$398:$XFD$403" dn="Z_E9E577B3_C457_4984_949A_B5AD6CE2E229_.wvu.Rows" sId="1"/>
    <undo index="65535" exp="area" ref3D="1" dr="$A$392:$XFD$394" dn="Z_E9E577B3_C457_4984_949A_B5AD6CE2E229_.wvu.Rows" sId="1"/>
    <undo index="65535" exp="area" ref3D="1" dr="$A$387:$XFD$390" dn="Z_E9E577B3_C457_4984_949A_B5AD6CE2E229_.wvu.Rows" sId="1"/>
    <undo index="65535" exp="area" ref3D="1" dr="$A$385:$XFD$385" dn="Z_E9E577B3_C457_4984_949A_B5AD6CE2E229_.wvu.Rows" sId="1"/>
    <undo index="65535" exp="area" ref3D="1" dr="$A$367:$XFD$372" dn="Z_E9E577B3_C457_4984_949A_B5AD6CE2E229_.wvu.Rows" sId="1"/>
    <undo index="65535" exp="area" ref3D="1" dr="$A$272:$XFD$276" dn="Z_E9E577B3_C457_4984_949A_B5AD6CE2E229_.wvu.Rows" sId="1"/>
    <undo index="65535" exp="area" ref3D="1" dr="$A$270:$XFD$270" dn="Z_E9E577B3_C457_4984_949A_B5AD6CE2E229_.wvu.Rows" sId="1"/>
    <undo index="65535" exp="area" ref3D="1" dr="$A$249:$XFD$249" dn="Z_E9E577B3_C457_4984_949A_B5AD6CE2E229_.wvu.Rows" sId="1"/>
    <undo index="65535" exp="area" ref3D="1" dr="$A$218:$XFD$220" dn="Z_E9E577B3_C457_4984_949A_B5AD6CE2E229_.wvu.Rows" sId="1"/>
    <undo index="1" exp="area" ref3D="1" dr="$A$212:$XFD$215" dn="Z_E9E577B3_C457_4984_949A_B5AD6CE2E229_.wvu.Rows" sId="1"/>
    <rfmt sheetId="1" xfDxf="1" sqref="A192:XFD192" start="0" length="0">
      <dxf>
        <font>
          <name val="Times New Roman CYR"/>
          <family val="1"/>
        </font>
        <alignment wrapText="1"/>
      </dxf>
    </rfmt>
    <rcc rId="0" sId="1" dxf="1">
      <nc r="A192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92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2" t="inlineStr">
        <is>
          <t>10101 83010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2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92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92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780" sId="1">
    <oc r="G190">
      <f>G191+#REF!</f>
    </oc>
    <nc r="G190">
      <f>G191</f>
    </nc>
  </rcc>
  <rcc rId="1781" sId="1">
    <oc r="H190">
      <f>H191+#REF!</f>
    </oc>
    <nc r="H190">
      <f>H191</f>
    </nc>
  </rcc>
  <rcc rId="1782" sId="1" numFmtId="4">
    <nc r="G191">
      <v>95559.5</v>
    </nc>
  </rcc>
  <rcc rId="1783" sId="1" numFmtId="4">
    <nc r="H191">
      <v>95559.5</v>
    </nc>
  </rcc>
  <rcc rId="1784" sId="1" numFmtId="4">
    <nc r="G201">
      <v>5715.8</v>
    </nc>
  </rcc>
  <rcc rId="1785" sId="1" numFmtId="4">
    <nc r="H201">
      <v>5715.8</v>
    </nc>
  </rcc>
  <rrc rId="1786" sId="1" ref="A202:XFD202" action="deleteRow">
    <undo index="65535" exp="ref" v="1" dr="H202" r="H200" sId="1"/>
    <undo index="65535" exp="ref" v="1" dr="G202" r="G200" sId="1"/>
    <undo index="65535" exp="area" ref3D="1" dr="$A$469:$XFD$472" dn="Z_E9E577B3_C457_4984_949A_B5AD6CE2E229_.wvu.Rows" sId="1"/>
    <undo index="65535" exp="area" ref3D="1" dr="$A$445:$XFD$448" dn="Z_E9E577B3_C457_4984_949A_B5AD6CE2E229_.wvu.Rows" sId="1"/>
    <undo index="65535" exp="area" ref3D="1" dr="$A$397:$XFD$402" dn="Z_E9E577B3_C457_4984_949A_B5AD6CE2E229_.wvu.Rows" sId="1"/>
    <undo index="65535" exp="area" ref3D="1" dr="$A$391:$XFD$393" dn="Z_E9E577B3_C457_4984_949A_B5AD6CE2E229_.wvu.Rows" sId="1"/>
    <undo index="65535" exp="area" ref3D="1" dr="$A$386:$XFD$389" dn="Z_E9E577B3_C457_4984_949A_B5AD6CE2E229_.wvu.Rows" sId="1"/>
    <undo index="65535" exp="area" ref3D="1" dr="$A$384:$XFD$384" dn="Z_E9E577B3_C457_4984_949A_B5AD6CE2E229_.wvu.Rows" sId="1"/>
    <undo index="65535" exp="area" ref3D="1" dr="$A$366:$XFD$371" dn="Z_E9E577B3_C457_4984_949A_B5AD6CE2E229_.wvu.Rows" sId="1"/>
    <undo index="65535" exp="area" ref3D="1" dr="$A$271:$XFD$275" dn="Z_E9E577B3_C457_4984_949A_B5AD6CE2E229_.wvu.Rows" sId="1"/>
    <undo index="65535" exp="area" ref3D="1" dr="$A$269:$XFD$269" dn="Z_E9E577B3_C457_4984_949A_B5AD6CE2E229_.wvu.Rows" sId="1"/>
    <undo index="65535" exp="area" ref3D="1" dr="$A$248:$XFD$248" dn="Z_E9E577B3_C457_4984_949A_B5AD6CE2E229_.wvu.Rows" sId="1"/>
    <undo index="65535" exp="area" ref3D="1" dr="$A$217:$XFD$219" dn="Z_E9E577B3_C457_4984_949A_B5AD6CE2E229_.wvu.Rows" sId="1"/>
    <undo index="1" exp="area" ref3D="1" dr="$A$211:$XFD$214" dn="Z_E9E577B3_C457_4984_949A_B5AD6CE2E229_.wvu.Rows" sId="1"/>
    <rfmt sheetId="1" xfDxf="1" sqref="A202:XFD202" start="0" length="0">
      <dxf>
        <font>
          <i/>
          <name val="Times New Roman CYR"/>
          <family val="1"/>
        </font>
        <alignment wrapText="1"/>
      </dxf>
    </rfmt>
    <rcc rId="0" sId="1" dxf="1">
      <nc r="A202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02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2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2" t="inlineStr">
        <is>
          <t>10201 83020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2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787" sId="1">
    <oc r="G200">
      <f>G201+#REF!</f>
    </oc>
    <nc r="G200">
      <f>G201</f>
    </nc>
  </rcc>
  <rcc rId="1788" sId="1">
    <oc r="H200">
      <f>H201+#REF!</f>
    </oc>
    <nc r="H200">
      <f>H201</f>
    </nc>
  </rcc>
  <rrc rId="1789" sId="1" ref="A204:XFD204" action="deleteRow">
    <undo index="65535" exp="ref" v="1" dr="H204" r="J256" sId="1"/>
    <undo index="65535" exp="ref" v="1" dr="G204" r="I256" sId="1"/>
    <undo index="65535" exp="ref" v="1" dr="H204" r="H195" sId="1"/>
    <undo index="65535" exp="ref" v="1" dr="G204" r="G195" sId="1"/>
    <undo index="65535" exp="area" ref3D="1" dr="$A$468:$XFD$471" dn="Z_E9E577B3_C457_4984_949A_B5AD6CE2E229_.wvu.Rows" sId="1"/>
    <undo index="65535" exp="area" ref3D="1" dr="$A$444:$XFD$447" dn="Z_E9E577B3_C457_4984_949A_B5AD6CE2E229_.wvu.Rows" sId="1"/>
    <undo index="65535" exp="area" ref3D="1" dr="$A$396:$XFD$401" dn="Z_E9E577B3_C457_4984_949A_B5AD6CE2E229_.wvu.Rows" sId="1"/>
    <undo index="65535" exp="area" ref3D="1" dr="$A$390:$XFD$392" dn="Z_E9E577B3_C457_4984_949A_B5AD6CE2E229_.wvu.Rows" sId="1"/>
    <undo index="65535" exp="area" ref3D="1" dr="$A$385:$XFD$388" dn="Z_E9E577B3_C457_4984_949A_B5AD6CE2E229_.wvu.Rows" sId="1"/>
    <undo index="65535" exp="area" ref3D="1" dr="$A$383:$XFD$383" dn="Z_E9E577B3_C457_4984_949A_B5AD6CE2E229_.wvu.Rows" sId="1"/>
    <undo index="65535" exp="area" ref3D="1" dr="$A$365:$XFD$370" dn="Z_E9E577B3_C457_4984_949A_B5AD6CE2E229_.wvu.Rows" sId="1"/>
    <undo index="65535" exp="area" ref3D="1" dr="$A$270:$XFD$274" dn="Z_E9E577B3_C457_4984_949A_B5AD6CE2E229_.wvu.Rows" sId="1"/>
    <undo index="65535" exp="area" ref3D="1" dr="$A$268:$XFD$268" dn="Z_E9E577B3_C457_4984_949A_B5AD6CE2E229_.wvu.Rows" sId="1"/>
    <undo index="65535" exp="area" ref3D="1" dr="$A$247:$XFD$247" dn="Z_E9E577B3_C457_4984_949A_B5AD6CE2E229_.wvu.Rows" sId="1"/>
    <undo index="65535" exp="area" ref3D="1" dr="$A$216:$XFD$218" dn="Z_E9E577B3_C457_4984_949A_B5AD6CE2E229_.wvu.Rows" sId="1"/>
    <undo index="1" exp="area" ref3D="1" dr="$A$210:$XFD$213" dn="Z_E9E577B3_C457_4984_949A_B5AD6CE2E229_.wvu.Rows" sId="1"/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10201 74490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4">
        <f>G205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04">
        <f>H205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790" sId="1" ref="A204:XFD204" action="deleteRow">
    <undo index="65535" exp="ref" v="1" dr="G204" r="J186" sId="1"/>
    <undo index="65535" exp="area" ref3D="1" dr="$A$467:$XFD$470" dn="Z_E9E577B3_C457_4984_949A_B5AD6CE2E229_.wvu.Rows" sId="1"/>
    <undo index="65535" exp="area" ref3D="1" dr="$A$443:$XFD$446" dn="Z_E9E577B3_C457_4984_949A_B5AD6CE2E229_.wvu.Rows" sId="1"/>
    <undo index="65535" exp="area" ref3D="1" dr="$A$395:$XFD$400" dn="Z_E9E577B3_C457_4984_949A_B5AD6CE2E229_.wvu.Rows" sId="1"/>
    <undo index="65535" exp="area" ref3D="1" dr="$A$389:$XFD$391" dn="Z_E9E577B3_C457_4984_949A_B5AD6CE2E229_.wvu.Rows" sId="1"/>
    <undo index="65535" exp="area" ref3D="1" dr="$A$384:$XFD$387" dn="Z_E9E577B3_C457_4984_949A_B5AD6CE2E229_.wvu.Rows" sId="1"/>
    <undo index="65535" exp="area" ref3D="1" dr="$A$382:$XFD$382" dn="Z_E9E577B3_C457_4984_949A_B5AD6CE2E229_.wvu.Rows" sId="1"/>
    <undo index="65535" exp="area" ref3D="1" dr="$A$364:$XFD$369" dn="Z_E9E577B3_C457_4984_949A_B5AD6CE2E229_.wvu.Rows" sId="1"/>
    <undo index="65535" exp="area" ref3D="1" dr="$A$269:$XFD$273" dn="Z_E9E577B3_C457_4984_949A_B5AD6CE2E229_.wvu.Rows" sId="1"/>
    <undo index="65535" exp="area" ref3D="1" dr="$A$267:$XFD$267" dn="Z_E9E577B3_C457_4984_949A_B5AD6CE2E229_.wvu.Rows" sId="1"/>
    <undo index="65535" exp="area" ref3D="1" dr="$A$246:$XFD$246" dn="Z_E9E577B3_C457_4984_949A_B5AD6CE2E229_.wvu.Rows" sId="1"/>
    <undo index="65535" exp="area" ref3D="1" dr="$A$215:$XFD$217" dn="Z_E9E577B3_C457_4984_949A_B5AD6CE2E229_.wvu.Rows" sId="1"/>
    <undo index="1" exp="area" ref3D="1" dr="$A$209:$XFD$212" dn="Z_E9E577B3_C457_4984_949A_B5AD6CE2E229_.wvu.Rows" sId="1"/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10201 74490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4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4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4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791" sId="1">
    <oc r="G195">
      <f>G196+G198+G200+#REF!+G204+G206+G210+G202+G208+G212</f>
    </oc>
    <nc r="G195">
      <f>G196+G198+G200+G204+G206+G210+G202+G208+G212</f>
    </nc>
  </rcc>
  <rcc rId="1792" sId="1">
    <oc r="H195">
      <f>H196+H198+H200+#REF!+H204+H206+H210+H202+H208+H212</f>
    </oc>
    <nc r="H195">
      <f>H196+H198+H200+H204+H206+H210+H202+H208+H212</f>
    </nc>
  </rcc>
  <rcc rId="1793" sId="1" numFmtId="4">
    <oc r="G219">
      <v>8280</v>
    </oc>
    <nc r="G219">
      <f>8280+414</f>
    </nc>
  </rcc>
  <rcc rId="1794" sId="1" numFmtId="4">
    <nc r="G225">
      <v>12754.7</v>
    </nc>
  </rcc>
  <rcc rId="1795" sId="1" numFmtId="4">
    <nc r="H225">
      <v>12754.7</v>
    </nc>
  </rcc>
  <rcc rId="1796" sId="1" numFmtId="4">
    <nc r="G226">
      <v>20925.5</v>
    </nc>
  </rcc>
  <rcc rId="1797" sId="1" numFmtId="4">
    <nc r="H226">
      <v>20925.5</v>
    </nc>
  </rcc>
  <rrc rId="1798" sId="1" ref="A242:XFD242" action="deleteRow">
    <undo index="0" exp="ref" v="1" dr="H242" r="H240" sId="1"/>
    <undo index="0" exp="ref" v="1" dr="G242" r="G240" sId="1"/>
    <undo index="65535" exp="area" ref3D="1" dr="$A$466:$XFD$469" dn="Z_E9E577B3_C457_4984_949A_B5AD6CE2E229_.wvu.Rows" sId="1"/>
    <undo index="65535" exp="area" ref3D="1" dr="$A$442:$XFD$445" dn="Z_E9E577B3_C457_4984_949A_B5AD6CE2E229_.wvu.Rows" sId="1"/>
    <undo index="65535" exp="area" ref3D="1" dr="$A$394:$XFD$399" dn="Z_E9E577B3_C457_4984_949A_B5AD6CE2E229_.wvu.Rows" sId="1"/>
    <undo index="65535" exp="area" ref3D="1" dr="$A$388:$XFD$390" dn="Z_E9E577B3_C457_4984_949A_B5AD6CE2E229_.wvu.Rows" sId="1"/>
    <undo index="65535" exp="area" ref3D="1" dr="$A$383:$XFD$386" dn="Z_E9E577B3_C457_4984_949A_B5AD6CE2E229_.wvu.Rows" sId="1"/>
    <undo index="65535" exp="area" ref3D="1" dr="$A$381:$XFD$381" dn="Z_E9E577B3_C457_4984_949A_B5AD6CE2E229_.wvu.Rows" sId="1"/>
    <undo index="65535" exp="area" ref3D="1" dr="$A$363:$XFD$368" dn="Z_E9E577B3_C457_4984_949A_B5AD6CE2E229_.wvu.Rows" sId="1"/>
    <undo index="65535" exp="area" ref3D="1" dr="$A$268:$XFD$272" dn="Z_E9E577B3_C457_4984_949A_B5AD6CE2E229_.wvu.Rows" sId="1"/>
    <undo index="65535" exp="area" ref3D="1" dr="$A$266:$XFD$266" dn="Z_E9E577B3_C457_4984_949A_B5AD6CE2E229_.wvu.Rows" sId="1"/>
    <undo index="65535" exp="area" ref3D="1" dr="$A$245:$XFD$245" dn="Z_E9E577B3_C457_4984_949A_B5AD6CE2E229_.wvu.Rows" sId="1"/>
    <rfmt sheetId="1" xfDxf="1" sqref="A242:XFD242" start="0" length="0">
      <dxf>
        <font>
          <i/>
          <name val="Times New Roman CYR"/>
          <family val="1"/>
        </font>
        <alignment wrapText="1"/>
      </dxf>
    </rfmt>
    <rcc rId="0" sId="1" dxf="1">
      <nc r="A242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42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2" t="inlineStr">
        <is>
          <t>10401 73050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2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4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4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799" sId="1">
    <oc r="G240">
      <f>#REF!+G241</f>
    </oc>
    <nc r="G240">
      <f>G241</f>
    </nc>
  </rcc>
  <rcc rId="1800" sId="1">
    <oc r="H240">
      <f>#REF!+H241</f>
    </oc>
    <nc r="H240">
      <f>H241</f>
    </nc>
  </rcc>
  <rrc rId="1801" sId="1" ref="A244:XFD244" action="deleteRow">
    <undo index="65535" exp="ref" v="1" dr="H244" r="H242" sId="1"/>
    <undo index="65535" exp="ref" v="1" dr="G244" r="G242" sId="1"/>
    <undo index="65535" exp="area" ref3D="1" dr="$A$465:$XFD$468" dn="Z_E9E577B3_C457_4984_949A_B5AD6CE2E229_.wvu.Rows" sId="1"/>
    <undo index="65535" exp="area" ref3D="1" dr="$A$441:$XFD$444" dn="Z_E9E577B3_C457_4984_949A_B5AD6CE2E229_.wvu.Rows" sId="1"/>
    <undo index="65535" exp="area" ref3D="1" dr="$A$393:$XFD$398" dn="Z_E9E577B3_C457_4984_949A_B5AD6CE2E229_.wvu.Rows" sId="1"/>
    <undo index="65535" exp="area" ref3D="1" dr="$A$387:$XFD$389" dn="Z_E9E577B3_C457_4984_949A_B5AD6CE2E229_.wvu.Rows" sId="1"/>
    <undo index="65535" exp="area" ref3D="1" dr="$A$382:$XFD$385" dn="Z_E9E577B3_C457_4984_949A_B5AD6CE2E229_.wvu.Rows" sId="1"/>
    <undo index="65535" exp="area" ref3D="1" dr="$A$380:$XFD$380" dn="Z_E9E577B3_C457_4984_949A_B5AD6CE2E229_.wvu.Rows" sId="1"/>
    <undo index="65535" exp="area" ref3D="1" dr="$A$362:$XFD$367" dn="Z_E9E577B3_C457_4984_949A_B5AD6CE2E229_.wvu.Rows" sId="1"/>
    <undo index="65535" exp="area" ref3D="1" dr="$A$267:$XFD$271" dn="Z_E9E577B3_C457_4984_949A_B5AD6CE2E229_.wvu.Rows" sId="1"/>
    <undo index="65535" exp="area" ref3D="1" dr="$A$265:$XFD$265" dn="Z_E9E577B3_C457_4984_949A_B5AD6CE2E229_.wvu.Rows" sId="1"/>
    <undo index="65535" exp="area" ref3D="1" dr="$A$244:$XFD$244" dn="Z_E9E577B3_C457_4984_949A_B5AD6CE2E229_.wvu.Rows" sId="1"/>
    <rfmt sheetId="1" xfDxf="1" sqref="A244:XFD244" start="0" length="0">
      <dxf>
        <font>
          <i/>
          <name val="Times New Roman CYR"/>
          <family val="1"/>
        </font>
        <alignment wrapText="1"/>
      </dxf>
    </rfmt>
    <rcc rId="0" sId="1" dxf="1">
      <nc r="A244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44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4" t="inlineStr">
        <is>
          <t>10401 73140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4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4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4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802" sId="1">
    <oc r="G242">
      <f>G243+#REF!</f>
    </oc>
    <nc r="G242">
      <f>G243</f>
    </nc>
  </rcc>
  <rcc rId="1803" sId="1">
    <oc r="H242">
      <f>H243+#REF!</f>
    </oc>
    <nc r="H242">
      <f>H243</f>
    </nc>
  </rcc>
  <rcc rId="1804" sId="1" numFmtId="4">
    <nc r="G259">
      <v>815.4</v>
    </nc>
  </rcc>
  <rcc rId="1805" sId="1" numFmtId="4">
    <nc r="G260">
      <v>291.60000000000002</v>
    </nc>
  </rcc>
  <rcc rId="1806" sId="1" numFmtId="4">
    <nc r="H259">
      <v>815.4</v>
    </nc>
  </rcc>
  <rcc rId="1807" sId="1" numFmtId="4">
    <nc r="H260">
      <v>291.60000000000002</v>
    </nc>
  </rcc>
  <rcc rId="1808" sId="1" numFmtId="4">
    <nc r="G262">
      <v>20822.2</v>
    </nc>
  </rcc>
  <rcc rId="1809" sId="1" numFmtId="4">
    <nc r="G263">
      <v>6288.4</v>
    </nc>
  </rcc>
  <rcc rId="1810" sId="1" numFmtId="4">
    <nc r="H262">
      <v>20822.2</v>
    </nc>
  </rcc>
  <rcc rId="1811" sId="1" numFmtId="4">
    <nc r="H263">
      <v>6288.4</v>
    </nc>
  </rcc>
  <rcc rId="1812" sId="1" numFmtId="4">
    <nc r="G274">
      <v>200</v>
    </nc>
  </rcc>
  <rcc rId="1813" sId="1" numFmtId="4">
    <nc r="H274">
      <v>200</v>
    </nc>
  </rcc>
  <rcc rId="1814" sId="1" numFmtId="4">
    <nc r="G277">
      <v>98</v>
    </nc>
  </rcc>
  <rcc rId="1815" sId="1" numFmtId="4">
    <nc r="H277">
      <v>98</v>
    </nc>
  </rcc>
  <rcc rId="1816" sId="1" numFmtId="4">
    <nc r="G290">
      <v>6560.8</v>
    </nc>
  </rcc>
  <rcc rId="1817" sId="1" numFmtId="4">
    <nc r="G291">
      <v>1981.4</v>
    </nc>
  </rcc>
  <rcc rId="1818" sId="1" numFmtId="4">
    <nc r="H290">
      <v>6560.8</v>
    </nc>
  </rcc>
  <rcc rId="1819" sId="1" numFmtId="4">
    <nc r="H291">
      <v>1981.4</v>
    </nc>
  </rcc>
  <rcc rId="1820" sId="1" numFmtId="4">
    <nc r="G308">
      <v>5719.6</v>
    </nc>
  </rcc>
  <rcc rId="1821" sId="1" numFmtId="4">
    <nc r="G309">
      <v>1727.3</v>
    </nc>
  </rcc>
  <rcc rId="1822" sId="1" numFmtId="4">
    <nc r="H308">
      <v>5719.6</v>
    </nc>
  </rcc>
  <rcc rId="1823" sId="1" numFmtId="4">
    <nc r="H309">
      <v>1727.3</v>
    </nc>
  </rcc>
  <rcc rId="1824" sId="1" numFmtId="4">
    <nc r="G312">
      <v>100</v>
    </nc>
  </rcc>
  <rcc rId="1825" sId="1" numFmtId="4">
    <nc r="H312">
      <v>100</v>
    </nc>
  </rcc>
  <rcc rId="1826" sId="1">
    <oc r="G329">
      <f>120</f>
    </oc>
    <nc r="G329">
      <f>120+30</f>
    </nc>
  </rcc>
  <rcc rId="1827" sId="1">
    <oc r="H329">
      <f>120</f>
    </oc>
    <nc r="H329">
      <f>120+30</f>
    </nc>
  </rcc>
  <rcc rId="1828" sId="1" numFmtId="4">
    <nc r="G337">
      <f>11977.8+3617.3</f>
    </nc>
  </rcc>
  <rcc rId="1829" sId="1" numFmtId="4">
    <nc r="H337">
      <f>11977.8+3617.3</f>
    </nc>
  </rcc>
</revisions>
</file>

<file path=xl/revisions/revisionLog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30" sId="1" numFmtId="4">
    <nc r="G344">
      <v>105.6</v>
    </nc>
  </rcc>
  <rcc rId="1831" sId="1" numFmtId="4">
    <nc r="H344">
      <v>105.6</v>
    </nc>
  </rcc>
  <rcc rId="1832" sId="1" numFmtId="4">
    <nc r="G353">
      <v>10806.6</v>
    </nc>
  </rcc>
  <rcc rId="1833" sId="1" numFmtId="4">
    <nc r="H353">
      <v>10806.6</v>
    </nc>
  </rcc>
  <rcc rId="1834" sId="1" numFmtId="4">
    <nc r="G359">
      <v>17459.2</v>
    </nc>
  </rcc>
  <rcc rId="1835" sId="1" numFmtId="4">
    <nc r="H359">
      <v>17459.2</v>
    </nc>
  </rcc>
  <rrc rId="1836" sId="1" ref="A360:XFD360" action="deleteRow">
    <undo index="65535" exp="area" dr="H359:H360" r="H358" sId="1"/>
    <undo index="65535" exp="area" dr="G359:G360" r="G358" sId="1"/>
    <undo index="65535" exp="area" ref3D="1" dr="$A$464:$XFD$467" dn="Z_E9E577B3_C457_4984_949A_B5AD6CE2E229_.wvu.Rows" sId="1"/>
    <undo index="65535" exp="area" ref3D="1" dr="$A$440:$XFD$443" dn="Z_E9E577B3_C457_4984_949A_B5AD6CE2E229_.wvu.Rows" sId="1"/>
    <undo index="65535" exp="area" ref3D="1" dr="$A$392:$XFD$397" dn="Z_E9E577B3_C457_4984_949A_B5AD6CE2E229_.wvu.Rows" sId="1"/>
    <undo index="65535" exp="area" ref3D="1" dr="$A$386:$XFD$388" dn="Z_E9E577B3_C457_4984_949A_B5AD6CE2E229_.wvu.Rows" sId="1"/>
    <undo index="65535" exp="area" ref3D="1" dr="$A$381:$XFD$384" dn="Z_E9E577B3_C457_4984_949A_B5AD6CE2E229_.wvu.Rows" sId="1"/>
    <undo index="65535" exp="area" ref3D="1" dr="$A$379:$XFD$379" dn="Z_E9E577B3_C457_4984_949A_B5AD6CE2E229_.wvu.Rows" sId="1"/>
    <undo index="65535" exp="area" ref3D="1" dr="$A$361:$XFD$366" dn="Z_E9E577B3_C457_4984_949A_B5AD6CE2E229_.wvu.Rows" sId="1"/>
    <rfmt sheetId="1" xfDxf="1" sqref="A360:XFD360" start="0" length="0">
      <dxf>
        <font>
          <name val="Times New Roman CYR"/>
          <family val="1"/>
        </font>
        <alignment wrapText="1"/>
      </dxf>
    </rfmt>
    <rcc rId="0" sId="1" dxf="1">
      <nc r="A360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0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0" t="inlineStr">
        <is>
          <t>08201 83110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0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0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0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837" sId="1">
    <oc r="G358">
      <f>SUM(G359:G359)</f>
    </oc>
    <nc r="G358">
      <f>SUM(G359:G359)</f>
    </nc>
  </rcc>
  <rcc rId="1838" sId="1" numFmtId="4">
    <oc r="G364">
      <v>0</v>
    </oc>
    <nc r="G364">
      <v>150</v>
    </nc>
  </rcc>
  <rcc rId="1839" sId="1" numFmtId="4">
    <oc r="H364">
      <v>0</v>
    </oc>
    <nc r="H364">
      <v>150</v>
    </nc>
  </rcc>
  <rcc rId="1840" sId="1" numFmtId="4">
    <nc r="G374">
      <v>853.1</v>
    </nc>
  </rcc>
  <rcc rId="1841" sId="1" numFmtId="4">
    <nc r="H374">
      <v>853.1</v>
    </nc>
  </rcc>
  <rcc rId="1842" sId="1" numFmtId="4">
    <nc r="G375">
      <v>257.60000000000002</v>
    </nc>
  </rcc>
  <rcc rId="1843" sId="1" numFmtId="4">
    <nc r="H375">
      <v>257.60000000000002</v>
    </nc>
  </rcc>
  <rcc rId="1844" sId="1" numFmtId="4">
    <nc r="G377">
      <v>9105.1</v>
    </nc>
  </rcc>
  <rcc rId="1845" sId="1" numFmtId="4">
    <nc r="G379">
      <v>2749.7</v>
    </nc>
  </rcc>
  <rcc rId="1846" sId="1" numFmtId="4">
    <nc r="H377">
      <v>9105.1</v>
    </nc>
  </rcc>
  <rcc rId="1847" sId="1" numFmtId="4">
    <nc r="H379">
      <v>2749.7</v>
    </nc>
  </rcc>
  <rcc rId="1848" sId="1" numFmtId="4">
    <nc r="G390">
      <v>151</v>
    </nc>
  </rcc>
  <rcc rId="1849" sId="1" numFmtId="4">
    <nc r="H390">
      <v>151</v>
    </nc>
  </rcc>
  <rcc rId="1850" sId="1" numFmtId="4">
    <nc r="G413">
      <v>1355.2</v>
    </nc>
  </rcc>
  <rcc rId="1851" sId="1" numFmtId="4">
    <nc r="H413">
      <v>1355.2</v>
    </nc>
  </rcc>
  <rcc rId="1852" sId="1" numFmtId="4">
    <oc r="G432">
      <v>0</v>
    </oc>
    <nc r="G432">
      <v>150</v>
    </nc>
  </rcc>
  <rcc rId="1853" sId="1" numFmtId="4">
    <oc r="H432">
      <v>0</v>
    </oc>
    <nc r="H432">
      <v>150</v>
    </nc>
  </rcc>
  <rcc rId="1854" sId="1" numFmtId="4">
    <oc r="G437">
      <v>676.8</v>
    </oc>
    <nc r="G437">
      <f>676.8+1954.4</f>
    </nc>
  </rcc>
  <rcc rId="1855" sId="1" numFmtId="4">
    <oc r="G438">
      <v>204.4</v>
    </oc>
    <nc r="G438">
      <f>204.4+590.2</f>
    </nc>
  </rcc>
  <rcc rId="1856" sId="1" numFmtId="4">
    <oc r="H437">
      <v>676.8</v>
    </oc>
    <nc r="H437">
      <f>676.8+1954.4</f>
    </nc>
  </rcc>
  <rcc rId="1857" sId="1" numFmtId="4">
    <oc r="H438">
      <v>204.4</v>
    </oc>
    <nc r="H438">
      <f>204.4+590.2</f>
    </nc>
  </rcc>
  <rrc rId="1858" sId="1" ref="A439:XFD439" action="deleteRow">
    <undo index="65535" exp="ref" v="1" dr="H439" r="H426" sId="1"/>
    <undo index="65535" exp="ref" v="1" dr="G439" r="G426" sId="1"/>
    <undo index="65535" exp="area" ref3D="1" dr="$A$463:$XFD$466" dn="Z_E9E577B3_C457_4984_949A_B5AD6CE2E229_.wvu.Rows" sId="1"/>
    <undo index="65535" exp="area" ref3D="1" dr="$A$439:$XFD$442" dn="Z_E9E577B3_C457_4984_949A_B5AD6CE2E229_.wvu.Rows" sId="1"/>
    <rfmt sheetId="1" xfDxf="1" sqref="A439:XFD439" start="0" length="0">
      <dxf>
        <font>
          <name val="Times New Roman CYR"/>
          <family val="1"/>
        </font>
        <alignment wrapText="1"/>
      </dxf>
    </rfmt>
    <rcc rId="0" sId="1" dxf="1">
      <nc r="A439" t="inlineStr">
        <is>
          <t>Муниципальная программа «Старшее поколение на 2020-2024 годы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9" t="inlineStr">
        <is>
          <t>975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9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9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9" t="inlineStr">
        <is>
          <t>12000 00000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9">
        <f>G440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39">
        <f>H440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859" sId="1" ref="A439:XFD439" action="deleteRow">
    <undo index="65535" exp="area" ref3D="1" dr="$A$462:$XFD$465" dn="Z_E9E577B3_C457_4984_949A_B5AD6CE2E229_.wvu.Rows" sId="1"/>
    <undo index="65535" exp="area" ref3D="1" dr="$A$439:$XFD$441" dn="Z_E9E577B3_C457_4984_949A_B5AD6CE2E229_.wvu.Rows" sId="1"/>
    <rfmt sheetId="1" xfDxf="1" sqref="A439:XFD439" start="0" length="0">
      <dxf>
        <font>
          <name val="Times New Roman CYR"/>
          <family val="1"/>
        </font>
        <alignment wrapText="1"/>
      </dxf>
    </rfmt>
    <rcc rId="0" sId="1" dxf="1">
      <nc r="A439" t="inlineStr">
        <is>
          <t>Основное мероприятие «Проведение спортивных мероприятий»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9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9" t="inlineStr">
        <is>
          <t>12003 00000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9">
        <f>G440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39">
        <f>H440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860" sId="1" ref="A439:XFD439" action="deleteRow">
    <undo index="65535" exp="area" ref3D="1" dr="$A$461:$XFD$464" dn="Z_E9E577B3_C457_4984_949A_B5AD6CE2E229_.wvu.Rows" sId="1"/>
    <undo index="65535" exp="area" ref3D="1" dr="$A$439:$XFD$440" dn="Z_E9E577B3_C457_4984_949A_B5AD6CE2E229_.wvu.Rows" sId="1"/>
    <rfmt sheetId="1" xfDxf="1" sqref="A439:XFD439" start="0" length="0">
      <dxf>
        <font>
          <name val="Times New Roman CYR"/>
          <family val="1"/>
        </font>
        <alignment wrapText="1"/>
      </dxf>
    </rfmt>
    <rcc rId="0" sId="1" dxf="1">
      <nc r="A439" t="inlineStr">
        <is>
          <t>Прочие мероприятия, связанные с выполнением обязательств ОМСУ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9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9" t="inlineStr">
        <is>
          <t>12003 82900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9">
        <f>G440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439">
        <f>H440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861" sId="1" ref="A439:XFD439" action="deleteRow">
    <undo index="65535" exp="area" ref3D="1" dr="$A$460:$XFD$463" dn="Z_E9E577B3_C457_4984_949A_B5AD6CE2E229_.wvu.Rows" sId="1"/>
    <undo index="65535" exp="area" ref3D="1" dr="$A$439:$XFD$439" dn="Z_E9E577B3_C457_4984_949A_B5AD6CE2E229_.wvu.Rows" sId="1"/>
    <rfmt sheetId="1" xfDxf="1" sqref="A439:XFD439" start="0" length="0">
      <dxf>
        <font>
          <name val="Times New Roman CYR"/>
          <family val="1"/>
        </font>
        <alignment wrapText="1"/>
      </dxf>
    </rfmt>
    <rcc rId="0" sId="1" dxf="1">
      <nc r="A439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9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9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9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9" t="inlineStr">
        <is>
          <t>12003 82900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39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439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862" sId="1">
    <oc r="G426">
      <f>G427+#REF!</f>
    </oc>
    <nc r="G426">
      <f>G427</f>
    </nc>
  </rcc>
  <rcc rId="1863" sId="1">
    <oc r="H426">
      <f>H427+#REF!</f>
    </oc>
    <nc r="H426">
      <f>H427</f>
    </nc>
  </rcc>
</revisions>
</file>

<file path=xl/revisions/revisionLog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64" sId="1" numFmtId="4">
    <nc r="G444">
      <v>30881.1</v>
    </nc>
  </rcc>
  <rcc rId="1865" sId="1" numFmtId="4">
    <nc r="H444">
      <v>30881.1</v>
    </nc>
  </rcc>
  <rrc rId="1866" sId="1" ref="A445:XFD445" action="deleteRow">
    <undo index="65535" exp="ref" v="1" dr="H445" r="H443" sId="1"/>
    <undo index="65535" exp="ref" v="1" dr="G445" r="G443" sId="1"/>
    <undo index="65535" exp="area" ref3D="1" dr="$A$459:$XFD$462" dn="Z_E9E577B3_C457_4984_949A_B5AD6CE2E229_.wvu.Rows" sId="1"/>
    <rfmt sheetId="1" xfDxf="1" sqref="A445:XFD445" start="0" length="0">
      <dxf>
        <font>
          <name val="Times New Roman CYR"/>
          <family val="1"/>
        </font>
        <alignment wrapText="1"/>
      </dxf>
    </rfmt>
    <rcc rId="0" sId="1" dxf="1">
      <nc r="A445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5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5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5" t="inlineStr">
        <is>
          <t>09301 83180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5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45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45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867" sId="1">
    <oc r="G443">
      <f>G444+#REF!</f>
    </oc>
    <nc r="G443">
      <f>G444</f>
    </nc>
  </rcc>
  <rcc rId="1868" sId="1">
    <oc r="H443">
      <f>H444+#REF!</f>
    </oc>
    <nc r="H443">
      <f>H444</f>
    </nc>
  </rcc>
  <rcc rId="1869" sId="1" numFmtId="4">
    <nc r="G452">
      <v>829.2</v>
    </nc>
  </rcc>
  <rcc rId="1870" sId="1" numFmtId="4">
    <nc r="H452">
      <v>829.2</v>
    </nc>
  </rcc>
  <rcc rId="1871" sId="1" numFmtId="4">
    <nc r="G453">
      <v>250.4</v>
    </nc>
  </rcc>
  <rcc rId="1872" sId="1" numFmtId="4">
    <nc r="H453">
      <v>250.4</v>
    </nc>
  </rcc>
  <rcc rId="1873" sId="1" numFmtId="4">
    <nc r="G455">
      <v>2462.9</v>
    </nc>
  </rcc>
  <rcc rId="1874" sId="1" numFmtId="4">
    <nc r="G457">
      <v>743.8</v>
    </nc>
  </rcc>
  <rcc rId="1875" sId="1" numFmtId="4">
    <nc r="H455">
      <v>2462.9</v>
    </nc>
  </rcc>
  <rcc rId="1876" sId="1" numFmtId="4">
    <nc r="H457">
      <v>743.8</v>
    </nc>
  </rcc>
  <rcc rId="1877" sId="1" numFmtId="4">
    <nc r="G469">
      <v>50</v>
    </nc>
  </rcc>
  <rcc rId="1878" sId="1" numFmtId="4">
    <nc r="H469">
      <v>50</v>
    </nc>
  </rcc>
  <rcc rId="1879" sId="1" numFmtId="4">
    <nc r="G483">
      <v>1839</v>
    </nc>
  </rcc>
  <rcc rId="1880" sId="1" numFmtId="4">
    <nc r="G484">
      <v>555.4</v>
    </nc>
  </rcc>
  <rcc rId="1881" sId="1" numFmtId="4">
    <nc r="H483">
      <v>1839</v>
    </nc>
  </rcc>
  <rcc rId="1882" sId="1" numFmtId="4">
    <nc r="H484">
      <v>555.4</v>
    </nc>
  </rcc>
  <rcc rId="1883" sId="1">
    <nc r="J490">
      <v>1302153.95</v>
    </nc>
  </rcc>
  <rcc rId="1884" sId="1">
    <nc r="K490">
      <v>1335673.6100000001</v>
    </nc>
  </rcc>
  <rcc rId="1885" sId="1" odxf="1" dxf="1">
    <nc r="J492">
      <f>G486-J490</f>
    </nc>
    <odxf>
      <numFmt numFmtId="0" formatCode="General"/>
    </odxf>
    <ndxf>
      <numFmt numFmtId="168" formatCode="_-* #,##0.00000\ _₽_-;\-* #,##0.00000\ _₽_-;_-* &quot;-&quot;?????\ _₽_-;_-@_-"/>
    </ndxf>
  </rcc>
  <rcc rId="1886" sId="1" odxf="1" dxf="1">
    <nc r="K492">
      <f>H486-K490</f>
    </nc>
    <odxf>
      <numFmt numFmtId="0" formatCode="General"/>
    </odxf>
    <ndxf>
      <numFmt numFmtId="168" formatCode="_-* #,##0.00000\ _₽_-;\-* #,##0.00000\ _₽_-;_-* &quot;-&quot;?????\ _₽_-;_-@_-"/>
    </ndxf>
  </rcc>
</revisions>
</file>

<file path=xl/revisions/revisionLog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87" sId="1">
    <oc r="G62">
      <f>208</f>
    </oc>
    <nc r="G62">
      <f>208+208</f>
    </nc>
  </rcc>
  <rcc rId="1888" sId="1">
    <oc r="H62">
      <f>208</f>
    </oc>
    <nc r="H62">
      <f>208+208</f>
    </nc>
  </rcc>
  <rcc rId="1889" sId="1" numFmtId="4">
    <nc r="G104">
      <v>100</v>
    </nc>
  </rcc>
  <rcc rId="1890" sId="1" numFmtId="4">
    <nc r="H104">
      <v>100</v>
    </nc>
  </rcc>
  <rcc rId="1891" sId="1" numFmtId="4">
    <nc r="G105">
      <v>2000</v>
    </nc>
  </rcc>
  <rcc rId="1892" sId="1" numFmtId="4">
    <nc r="H105">
      <v>2000</v>
    </nc>
  </rcc>
  <rcc rId="1893" sId="1" numFmtId="4">
    <nc r="G106">
      <v>20</v>
    </nc>
  </rcc>
  <rcc rId="1894" sId="1" numFmtId="4">
    <nc r="G107">
      <v>50</v>
    </nc>
  </rcc>
  <rcc rId="1895" sId="1" numFmtId="4">
    <nc r="H106">
      <v>20</v>
    </nc>
  </rcc>
  <rcc rId="1896" sId="1" numFmtId="4">
    <nc r="H107">
      <v>50</v>
    </nc>
  </rcc>
  <rcc rId="1897" sId="1">
    <oc r="G101">
      <f>SUM(G102:G107)</f>
    </oc>
    <nc r="G101">
      <f>SUM(G102:G107)</f>
    </nc>
  </rcc>
  <rrc rId="1898" sId="1" ref="A149:XFD149" action="deleteRow">
    <undo index="0" exp="ref" v="1" dr="H149" r="H148" sId="1"/>
    <undo index="0" exp="ref" v="1" dr="G149" r="G148" sId="1"/>
    <undo index="65535" exp="area" ref3D="1" dr="$A$458:$XFD$461" dn="Z_E9E577B3_C457_4984_949A_B5AD6CE2E229_.wvu.Rows" sId="1"/>
    <undo index="65535" exp="area" ref3D="1" dr="$A$391:$XFD$396" dn="Z_E9E577B3_C457_4984_949A_B5AD6CE2E229_.wvu.Rows" sId="1"/>
    <undo index="65535" exp="area" ref3D="1" dr="$A$385:$XFD$387" dn="Z_E9E577B3_C457_4984_949A_B5AD6CE2E229_.wvu.Rows" sId="1"/>
    <undo index="65535" exp="area" ref3D="1" dr="$A$380:$XFD$383" dn="Z_E9E577B3_C457_4984_949A_B5AD6CE2E229_.wvu.Rows" sId="1"/>
    <undo index="65535" exp="area" ref3D="1" dr="$A$378:$XFD$378" dn="Z_E9E577B3_C457_4984_949A_B5AD6CE2E229_.wvu.Rows" sId="1"/>
    <undo index="65535" exp="area" ref3D="1" dr="$A$360:$XFD$365" dn="Z_E9E577B3_C457_4984_949A_B5AD6CE2E229_.wvu.Rows" sId="1"/>
    <undo index="65535" exp="area" ref3D="1" dr="$A$266:$XFD$270" dn="Z_E9E577B3_C457_4984_949A_B5AD6CE2E229_.wvu.Rows" sId="1"/>
    <undo index="65535" exp="area" ref3D="1" dr="$A$264:$XFD$264" dn="Z_E9E577B3_C457_4984_949A_B5AD6CE2E229_.wvu.Rows" sId="1"/>
    <undo index="65535" exp="area" ref3D="1" dr="$A$214:$XFD$216" dn="Z_E9E577B3_C457_4984_949A_B5AD6CE2E229_.wvu.Rows" sId="1"/>
    <undo index="1" exp="area" ref3D="1" dr="$A$208:$XFD$211" dn="Z_E9E577B3_C457_4984_949A_B5AD6CE2E229_.wvu.Rows" sId="1"/>
    <rfmt sheetId="1" xfDxf="1" sqref="A149:XFD149" start="0" length="0">
      <dxf>
        <font>
          <name val="Times New Roman CYR"/>
          <family val="1"/>
        </font>
        <alignment wrapText="1"/>
      </dxf>
    </rfmt>
    <rcc rId="0" sId="1" dxf="1">
      <nc r="A149" t="inlineStr">
        <is>
          <t>Коммунальное хозяйство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9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9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9" t="inlineStr">
        <is>
          <t>02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4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9">
        <f>G150</f>
      </nc>
      <ndxf>
        <font>
          <b/>
          <name val="Times New Roman"/>
          <family val="1"/>
        </font>
        <numFmt numFmtId="166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9">
        <f>H150</f>
      </nc>
      <ndxf>
        <font>
          <b/>
          <name val="Times New Roman"/>
          <family val="1"/>
        </font>
        <numFmt numFmtId="166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899" sId="1" ref="A149:XFD149" action="deleteRow">
    <undo index="65535" exp="area" ref3D="1" dr="$A$457:$XFD$460" dn="Z_E9E577B3_C457_4984_949A_B5AD6CE2E229_.wvu.Rows" sId="1"/>
    <undo index="65535" exp="area" ref3D="1" dr="$A$390:$XFD$395" dn="Z_E9E577B3_C457_4984_949A_B5AD6CE2E229_.wvu.Rows" sId="1"/>
    <undo index="65535" exp="area" ref3D="1" dr="$A$384:$XFD$386" dn="Z_E9E577B3_C457_4984_949A_B5AD6CE2E229_.wvu.Rows" sId="1"/>
    <undo index="65535" exp="area" ref3D="1" dr="$A$379:$XFD$382" dn="Z_E9E577B3_C457_4984_949A_B5AD6CE2E229_.wvu.Rows" sId="1"/>
    <undo index="65535" exp="area" ref3D="1" dr="$A$377:$XFD$377" dn="Z_E9E577B3_C457_4984_949A_B5AD6CE2E229_.wvu.Rows" sId="1"/>
    <undo index="65535" exp="area" ref3D="1" dr="$A$359:$XFD$364" dn="Z_E9E577B3_C457_4984_949A_B5AD6CE2E229_.wvu.Rows" sId="1"/>
    <undo index="65535" exp="area" ref3D="1" dr="$A$265:$XFD$269" dn="Z_E9E577B3_C457_4984_949A_B5AD6CE2E229_.wvu.Rows" sId="1"/>
    <undo index="65535" exp="area" ref3D="1" dr="$A$263:$XFD$263" dn="Z_E9E577B3_C457_4984_949A_B5AD6CE2E229_.wvu.Rows" sId="1"/>
    <undo index="65535" exp="area" ref3D="1" dr="$A$213:$XFD$215" dn="Z_E9E577B3_C457_4984_949A_B5AD6CE2E229_.wvu.Rows" sId="1"/>
    <undo index="1" exp="area" ref3D="1" dr="$A$207:$XFD$210" dn="Z_E9E577B3_C457_4984_949A_B5AD6CE2E229_.wvu.Rows" sId="1"/>
    <rfmt sheetId="1" xfDxf="1" sqref="A149:XFD149" start="0" length="0">
      <dxf>
        <font>
          <i/>
          <name val="Times New Roman CYR"/>
          <family val="1"/>
        </font>
        <alignment wrapText="1"/>
      </dxf>
    </rfmt>
    <rcc rId="0" sId="1" dxf="1">
      <nc r="A149" t="inlineStr">
        <is>
          <t>Непрограммные расходы</t>
        </is>
      </nc>
      <n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9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9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9" t="inlineStr">
        <is>
          <t>02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9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9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9">
        <f>G150</f>
      </nc>
      <ndxf>
        <font>
          <b/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9">
        <f>H150</f>
      </nc>
      <ndxf>
        <font>
          <b/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00" sId="1" ref="A149:XFD149" action="deleteRow">
    <undo index="65535" exp="area" ref3D="1" dr="$A$456:$XFD$459" dn="Z_E9E577B3_C457_4984_949A_B5AD6CE2E229_.wvu.Rows" sId="1"/>
    <undo index="65535" exp="area" ref3D="1" dr="$A$389:$XFD$394" dn="Z_E9E577B3_C457_4984_949A_B5AD6CE2E229_.wvu.Rows" sId="1"/>
    <undo index="65535" exp="area" ref3D="1" dr="$A$383:$XFD$385" dn="Z_E9E577B3_C457_4984_949A_B5AD6CE2E229_.wvu.Rows" sId="1"/>
    <undo index="65535" exp="area" ref3D="1" dr="$A$378:$XFD$381" dn="Z_E9E577B3_C457_4984_949A_B5AD6CE2E229_.wvu.Rows" sId="1"/>
    <undo index="65535" exp="area" ref3D="1" dr="$A$376:$XFD$376" dn="Z_E9E577B3_C457_4984_949A_B5AD6CE2E229_.wvu.Rows" sId="1"/>
    <undo index="65535" exp="area" ref3D="1" dr="$A$358:$XFD$363" dn="Z_E9E577B3_C457_4984_949A_B5AD6CE2E229_.wvu.Rows" sId="1"/>
    <undo index="65535" exp="area" ref3D="1" dr="$A$264:$XFD$268" dn="Z_E9E577B3_C457_4984_949A_B5AD6CE2E229_.wvu.Rows" sId="1"/>
    <undo index="65535" exp="area" ref3D="1" dr="$A$262:$XFD$262" dn="Z_E9E577B3_C457_4984_949A_B5AD6CE2E229_.wvu.Rows" sId="1"/>
    <undo index="65535" exp="area" ref3D="1" dr="$A$212:$XFD$214" dn="Z_E9E577B3_C457_4984_949A_B5AD6CE2E229_.wvu.Rows" sId="1"/>
    <undo index="1" exp="area" ref3D="1" dr="$A$206:$XFD$209" dn="Z_E9E577B3_C457_4984_949A_B5AD6CE2E229_.wvu.Rows" sId="1"/>
    <rfmt sheetId="1" xfDxf="1" sqref="A149:XFD149" start="0" length="0">
      <dxf>
        <font>
          <i/>
          <name val="Times New Roman CYR"/>
          <family val="1"/>
        </font>
        <alignment wrapText="1"/>
      </dxf>
    </rfmt>
    <rcc rId="0" sId="1" dxf="1">
      <nc r="A149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9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9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9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9">
        <f>SUM(G150:G150)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9">
        <f>SUM(H150:H150)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01" sId="1" ref="A149:XFD149" action="deleteRow">
    <undo index="65535" exp="ref" v="1" dr="H149" r="K470" sId="1"/>
    <undo index="65535" exp="ref" v="1" dr="G149" r="J470" sId="1"/>
    <undo index="65535" exp="area" ref3D="1" dr="$A$455:$XFD$458" dn="Z_E9E577B3_C457_4984_949A_B5AD6CE2E229_.wvu.Rows" sId="1"/>
    <undo index="65535" exp="area" ref3D="1" dr="$A$388:$XFD$393" dn="Z_E9E577B3_C457_4984_949A_B5AD6CE2E229_.wvu.Rows" sId="1"/>
    <undo index="65535" exp="area" ref3D="1" dr="$A$382:$XFD$384" dn="Z_E9E577B3_C457_4984_949A_B5AD6CE2E229_.wvu.Rows" sId="1"/>
    <undo index="65535" exp="area" ref3D="1" dr="$A$377:$XFD$380" dn="Z_E9E577B3_C457_4984_949A_B5AD6CE2E229_.wvu.Rows" sId="1"/>
    <undo index="65535" exp="area" ref3D="1" dr="$A$375:$XFD$375" dn="Z_E9E577B3_C457_4984_949A_B5AD6CE2E229_.wvu.Rows" sId="1"/>
    <undo index="65535" exp="area" ref3D="1" dr="$A$357:$XFD$362" dn="Z_E9E577B3_C457_4984_949A_B5AD6CE2E229_.wvu.Rows" sId="1"/>
    <undo index="65535" exp="area" ref3D="1" dr="$A$263:$XFD$267" dn="Z_E9E577B3_C457_4984_949A_B5AD6CE2E229_.wvu.Rows" sId="1"/>
    <undo index="65535" exp="area" ref3D="1" dr="$A$261:$XFD$261" dn="Z_E9E577B3_C457_4984_949A_B5AD6CE2E229_.wvu.Rows" sId="1"/>
    <undo index="65535" exp="area" ref3D="1" dr="$A$211:$XFD$213" dn="Z_E9E577B3_C457_4984_949A_B5AD6CE2E229_.wvu.Rows" sId="1"/>
    <undo index="1" exp="area" ref3D="1" dr="$A$205:$XFD$208" dn="Z_E9E577B3_C457_4984_949A_B5AD6CE2E229_.wvu.Rows" sId="1"/>
    <rfmt sheetId="1" xfDxf="1" sqref="A149:XFD149" start="0" length="0">
      <dxf>
        <font>
          <i/>
          <name val="Times New Roman CYR"/>
          <family val="1"/>
        </font>
        <alignment wrapText="1"/>
      </dxf>
    </rfmt>
    <rcc rId="0" sId="1" dxf="1">
      <nc r="A149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9" t="inlineStr">
        <is>
          <t>968</t>
        </is>
      </nc>
      <ndxf>
        <font>
          <i val="0"/>
          <color indexed="8"/>
          <name val="Times New Roman"/>
          <family val="1"/>
        </font>
        <numFmt numFmtId="30" formatCode="@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9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9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9" t="inlineStr">
        <is>
          <t>99900 82900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9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49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49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902" sId="1">
    <oc r="G148">
      <f>#REF!+G149</f>
    </oc>
    <nc r="G148">
      <f>G149</f>
    </nc>
  </rcc>
  <rcc rId="1903" sId="1">
    <oc r="H148">
      <f>#REF!+H149</f>
    </oc>
    <nc r="H148">
      <f>H149</f>
    </nc>
  </rcc>
  <rcc rId="1904" sId="1" numFmtId="4">
    <oc r="G144">
      <v>100</v>
    </oc>
    <nc r="G144">
      <v>181</v>
    </nc>
  </rcc>
  <rcc rId="1905" sId="1" numFmtId="4">
    <oc r="H144">
      <v>100</v>
    </oc>
    <nc r="H144">
      <v>181</v>
    </nc>
  </rcc>
  <rcc rId="1906" sId="1" numFmtId="4">
    <oc r="G159">
      <v>1500</v>
    </oc>
    <nc r="G159">
      <v>4847.5</v>
    </nc>
  </rcc>
  <rcc rId="1907" sId="1" numFmtId="4">
    <oc r="H159">
      <v>1500</v>
    </oc>
    <nc r="H159">
      <v>4847.5</v>
    </nc>
  </rcc>
  <rcc rId="1908" sId="1" numFmtId="4">
    <oc r="G197">
      <v>5715.8</v>
    </oc>
    <nc r="G197">
      <f>5715.8+54187</f>
    </nc>
  </rcc>
  <rcc rId="1909" sId="1" numFmtId="4">
    <oc r="H197">
      <v>5715.8</v>
    </oc>
    <nc r="H197">
      <f>5715.8+54187</f>
    </nc>
  </rcc>
</revisions>
</file>

<file path=xl/revisions/revisionLog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10" sId="1" numFmtId="4">
    <oc r="G199">
      <v>28457.8</v>
    </oc>
    <nc r="G199">
      <f>28457.8+284.6</f>
    </nc>
  </rcc>
  <rcc rId="1911" sId="1" numFmtId="4">
    <oc r="H199">
      <v>28280.1</v>
    </oc>
    <nc r="H199">
      <f>28457.8+284.6</f>
    </nc>
  </rcc>
  <rcc rId="1912" sId="1">
    <oc r="G201">
      <f>12253.1</f>
    </oc>
    <nc r="G201">
      <f>12253.1+12253.1</f>
    </nc>
  </rcc>
  <rcc rId="1913" sId="1">
    <oc r="H201">
      <f>12415.2</f>
    </oc>
    <nc r="H201">
      <f>12415.2+12415.2</f>
    </nc>
  </rcc>
  <rcc rId="1914" sId="1">
    <oc r="G197">
      <f>5715.8+54187</f>
    </oc>
    <nc r="G197">
      <f>54187</f>
    </nc>
  </rcc>
  <rcc rId="1915" sId="1">
    <oc r="H197">
      <f>5715.8+54187</f>
    </oc>
    <nc r="H197">
      <f>54187</f>
    </nc>
  </rcc>
  <rcc rId="1916" sId="1">
    <oc r="G203">
      <f>103849.1</f>
    </oc>
    <nc r="G203">
      <f>103849.1+5715.8</f>
    </nc>
  </rcc>
  <rcc rId="1917" sId="1">
    <oc r="H203">
      <f>103744.8</f>
    </oc>
    <nc r="H203">
      <f>103744.8+5715.8</f>
    </nc>
  </rcc>
  <rrc rId="1918" sId="1" ref="A204:XFD204" action="deleteRow">
    <undo index="65535" exp="ref" v="1" dr="H204" r="H191" sId="1"/>
    <undo index="65535" exp="ref" v="1" dr="G204" r="G191" sId="1"/>
    <undo index="65535" exp="area" ref3D="1" dr="$A$454:$XFD$457" dn="Z_E9E577B3_C457_4984_949A_B5AD6CE2E229_.wvu.Rows" sId="1"/>
    <undo index="65535" exp="area" ref3D="1" dr="$A$387:$XFD$392" dn="Z_E9E577B3_C457_4984_949A_B5AD6CE2E229_.wvu.Rows" sId="1"/>
    <undo index="65535" exp="area" ref3D="1" dr="$A$381:$XFD$383" dn="Z_E9E577B3_C457_4984_949A_B5AD6CE2E229_.wvu.Rows" sId="1"/>
    <undo index="65535" exp="area" ref3D="1" dr="$A$376:$XFD$379" dn="Z_E9E577B3_C457_4984_949A_B5AD6CE2E229_.wvu.Rows" sId="1"/>
    <undo index="65535" exp="area" ref3D="1" dr="$A$374:$XFD$374" dn="Z_E9E577B3_C457_4984_949A_B5AD6CE2E229_.wvu.Rows" sId="1"/>
    <undo index="65535" exp="area" ref3D="1" dr="$A$356:$XFD$361" dn="Z_E9E577B3_C457_4984_949A_B5AD6CE2E229_.wvu.Rows" sId="1"/>
    <undo index="65535" exp="area" ref3D="1" dr="$A$262:$XFD$266" dn="Z_E9E577B3_C457_4984_949A_B5AD6CE2E229_.wvu.Rows" sId="1"/>
    <undo index="65535" exp="area" ref3D="1" dr="$A$260:$XFD$260" dn="Z_E9E577B3_C457_4984_949A_B5AD6CE2E229_.wvu.Rows" sId="1"/>
    <undo index="65535" exp="area" ref3D="1" dr="$A$210:$XFD$212" dn="Z_E9E577B3_C457_4984_949A_B5AD6CE2E229_.wvu.Rows" sId="1"/>
    <undo index="1" exp="area" ref3D="1" dr="$A$204:$XFD$207" dn="Z_E9E577B3_C457_4984_949A_B5AD6CE2E229_.wvu.Rows" sId="1"/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Обеспечение сбалансированности местных бюджетов по социально значимым и первоочередным расходам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04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10201 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4">
        <f>G205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04">
        <f>H205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19" sId="1" ref="A204:XFD204" action="deleteRow">
    <undo index="65535" exp="area" ref3D="1" dr="$A$453:$XFD$456" dn="Z_E9E577B3_C457_4984_949A_B5AD6CE2E229_.wvu.Rows" sId="1"/>
    <undo index="65535" exp="area" ref3D="1" dr="$A$386:$XFD$391" dn="Z_E9E577B3_C457_4984_949A_B5AD6CE2E229_.wvu.Rows" sId="1"/>
    <undo index="65535" exp="area" ref3D="1" dr="$A$380:$XFD$382" dn="Z_E9E577B3_C457_4984_949A_B5AD6CE2E229_.wvu.Rows" sId="1"/>
    <undo index="65535" exp="area" ref3D="1" dr="$A$375:$XFD$378" dn="Z_E9E577B3_C457_4984_949A_B5AD6CE2E229_.wvu.Rows" sId="1"/>
    <undo index="65535" exp="area" ref3D="1" dr="$A$373:$XFD$373" dn="Z_E9E577B3_C457_4984_949A_B5AD6CE2E229_.wvu.Rows" sId="1"/>
    <undo index="65535" exp="area" ref3D="1" dr="$A$355:$XFD$360" dn="Z_E9E577B3_C457_4984_949A_B5AD6CE2E229_.wvu.Rows" sId="1"/>
    <undo index="65535" exp="area" ref3D="1" dr="$A$261:$XFD$265" dn="Z_E9E577B3_C457_4984_949A_B5AD6CE2E229_.wvu.Rows" sId="1"/>
    <undo index="65535" exp="area" ref3D="1" dr="$A$259:$XFD$259" dn="Z_E9E577B3_C457_4984_949A_B5AD6CE2E229_.wvu.Rows" sId="1"/>
    <undo index="65535" exp="area" ref3D="1" dr="$A$209:$XFD$211" dn="Z_E9E577B3_C457_4984_949A_B5AD6CE2E229_.wvu.Rows" sId="1"/>
    <undo index="1" exp="area" ref3D="1" dr="$A$204:$XFD$206" dn="Z_E9E577B3_C457_4984_949A_B5AD6CE2E229_.wvu.Rows" sId="1"/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04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10201 S2В60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4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920" sId="1" ref="A204:XFD204" action="deleteRow">
    <undo index="65535" exp="ref" v="1" dr="H204" r="H191" sId="1"/>
    <undo index="65535" exp="ref" v="1" dr="G204" r="G191" sId="1"/>
    <undo index="65535" exp="area" ref3D="1" dr="$A$452:$XFD$455" dn="Z_E9E577B3_C457_4984_949A_B5AD6CE2E229_.wvu.Rows" sId="1"/>
    <undo index="65535" exp="area" ref3D="1" dr="$A$385:$XFD$390" dn="Z_E9E577B3_C457_4984_949A_B5AD6CE2E229_.wvu.Rows" sId="1"/>
    <undo index="65535" exp="area" ref3D="1" dr="$A$379:$XFD$381" dn="Z_E9E577B3_C457_4984_949A_B5AD6CE2E229_.wvu.Rows" sId="1"/>
    <undo index="65535" exp="area" ref3D="1" dr="$A$374:$XFD$377" dn="Z_E9E577B3_C457_4984_949A_B5AD6CE2E229_.wvu.Rows" sId="1"/>
    <undo index="65535" exp="area" ref3D="1" dr="$A$372:$XFD$372" dn="Z_E9E577B3_C457_4984_949A_B5AD6CE2E229_.wvu.Rows" sId="1"/>
    <undo index="65535" exp="area" ref3D="1" dr="$A$354:$XFD$359" dn="Z_E9E577B3_C457_4984_949A_B5AD6CE2E229_.wvu.Rows" sId="1"/>
    <undo index="65535" exp="area" ref3D="1" dr="$A$260:$XFD$264" dn="Z_E9E577B3_C457_4984_949A_B5AD6CE2E229_.wvu.Rows" sId="1"/>
    <undo index="65535" exp="area" ref3D="1" dr="$A$258:$XFD$258" dn="Z_E9E577B3_C457_4984_949A_B5AD6CE2E229_.wvu.Rows" sId="1"/>
    <undo index="65535" exp="area" ref3D="1" dr="$A$208:$XFD$210" dn="Z_E9E577B3_C457_4984_949A_B5AD6CE2E229_.wvu.Rows" sId="1"/>
    <undo index="1" exp="area" ref3D="1" dr="$A$204:$XFD$205" dn="Z_E9E577B3_C457_4984_949A_B5AD6CE2E229_.wvu.Rows" sId="1"/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Организация бесплатного горячего питания обучающихся, получающих начальное общее образование в муниципальных образовательных организациях на 2020 год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10201 S2Л10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4">
        <f>G205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04">
        <f>H205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21" sId="1" ref="A204:XFD204" action="deleteRow">
    <undo index="65535" exp="area" ref3D="1" dr="$A$451:$XFD$454" dn="Z_E9E577B3_C457_4984_949A_B5AD6CE2E229_.wvu.Rows" sId="1"/>
    <undo index="65535" exp="area" ref3D="1" dr="$A$384:$XFD$389" dn="Z_E9E577B3_C457_4984_949A_B5AD6CE2E229_.wvu.Rows" sId="1"/>
    <undo index="65535" exp="area" ref3D="1" dr="$A$378:$XFD$380" dn="Z_E9E577B3_C457_4984_949A_B5AD6CE2E229_.wvu.Rows" sId="1"/>
    <undo index="65535" exp="area" ref3D="1" dr="$A$373:$XFD$376" dn="Z_E9E577B3_C457_4984_949A_B5AD6CE2E229_.wvu.Rows" sId="1"/>
    <undo index="65535" exp="area" ref3D="1" dr="$A$371:$XFD$371" dn="Z_E9E577B3_C457_4984_949A_B5AD6CE2E229_.wvu.Rows" sId="1"/>
    <undo index="65535" exp="area" ref3D="1" dr="$A$353:$XFD$358" dn="Z_E9E577B3_C457_4984_949A_B5AD6CE2E229_.wvu.Rows" sId="1"/>
    <undo index="65535" exp="area" ref3D="1" dr="$A$259:$XFD$263" dn="Z_E9E577B3_C457_4984_949A_B5AD6CE2E229_.wvu.Rows" sId="1"/>
    <undo index="65535" exp="area" ref3D="1" dr="$A$257:$XFD$257" dn="Z_E9E577B3_C457_4984_949A_B5AD6CE2E229_.wvu.Rows" sId="1"/>
    <undo index="65535" exp="area" ref3D="1" dr="$A$207:$XFD$209" dn="Z_E9E577B3_C457_4984_949A_B5AD6CE2E229_.wvu.Rows" sId="1"/>
    <undo index="1" exp="area" ref3D="1" dr="$A$204:$XFD$204" dn="Z_E9E577B3_C457_4984_949A_B5AD6CE2E229_.wvu.Rows" sId="1"/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10201 S2Л10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4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922" sId="1">
    <oc r="G191">
      <f>G192+G194+G196+G200+G202+#REF!+G198+#REF!+G204</f>
    </oc>
    <nc r="G191">
      <f>G192+G194+G196+G200+G202+G198+G204</f>
    </nc>
  </rcc>
  <rcc rId="1923" sId="1">
    <oc r="H191">
      <f>H192+H194+H196+H200+H202+#REF!+H198+#REF!+H204</f>
    </oc>
    <nc r="H191">
      <f>H192+H194+H196+H200+H202+H198+H204</f>
    </nc>
  </rcc>
  <rcc rId="1924" sId="1">
    <oc r="G205">
      <f>427.2</f>
    </oc>
    <nc r="G205">
      <f>427.2+8.5</f>
    </nc>
  </rcc>
  <rcc rId="1925" sId="1">
    <oc r="H205">
      <f>402.1</f>
    </oc>
    <nc r="H205">
      <f>402.1+8</f>
    </nc>
  </rcc>
  <rcc rId="1926" sId="1" numFmtId="4">
    <nc r="G208">
      <v>255.2</v>
    </nc>
  </rcc>
  <rcc rId="1927" sId="1" numFmtId="4">
    <nc r="H208">
      <v>255.2</v>
    </nc>
  </rcc>
  <rcc rId="1928" sId="1">
    <oc r="G220">
      <f>10159.152</f>
    </oc>
    <nc r="G220">
      <f>10159.152+12754.7</f>
    </nc>
  </rcc>
  <rcc rId="1929" sId="1">
    <oc r="H220">
      <f>10159.152</f>
    </oc>
    <nc r="H220">
      <f>10159.152+12754.7</f>
    </nc>
  </rcc>
  <rcc rId="1930" sId="1">
    <oc r="G221">
      <f>32170.648</f>
    </oc>
    <nc r="G221">
      <f>32170.648+20925.5</f>
    </nc>
  </rcc>
  <rcc rId="1931" sId="1">
    <oc r="H221">
      <f>32170.648</f>
    </oc>
    <nc r="H221">
      <f>32170.648+20925.5</f>
    </nc>
  </rcc>
  <rcc rId="1932" sId="1">
    <oc r="G218">
      <v>20925.5</v>
    </oc>
    <nc r="G218">
      <f>957.5</f>
    </nc>
  </rcc>
  <rcc rId="1933" sId="1" numFmtId="4">
    <oc r="H218">
      <v>20925.5</v>
    </oc>
    <nc r="H218">
      <v>957.5</v>
    </nc>
  </rcc>
  <rcc rId="1934" sId="1" numFmtId="4">
    <oc r="G217">
      <v>12754.7</v>
    </oc>
    <nc r="G217">
      <v>564</v>
    </nc>
  </rcc>
  <rcc rId="1935" sId="1" numFmtId="4">
    <oc r="H217">
      <v>12754.7</v>
    </oc>
    <nc r="H217">
      <v>564</v>
    </nc>
  </rcc>
  <rcc rId="1936" sId="1">
    <oc r="G227">
      <f>386</f>
    </oc>
    <nc r="G227">
      <f>386+7.7</f>
    </nc>
  </rcc>
  <rcc rId="1937" sId="1">
    <oc r="H227">
      <f>386</f>
    </oc>
    <nc r="H227">
      <f>386+7.7</f>
    </nc>
  </rcc>
  <rrc rId="1938" sId="1" ref="A257:XFD257" action="insertRow">
    <undo index="65535" exp="area" ref3D="1" dr="$A$450:$XFD$453" dn="Z_E9E577B3_C457_4984_949A_B5AD6CE2E229_.wvu.Rows" sId="1"/>
    <undo index="65535" exp="area" ref3D="1" dr="$A$383:$XFD$388" dn="Z_E9E577B3_C457_4984_949A_B5AD6CE2E229_.wvu.Rows" sId="1"/>
    <undo index="65535" exp="area" ref3D="1" dr="$A$377:$XFD$379" dn="Z_E9E577B3_C457_4984_949A_B5AD6CE2E229_.wvu.Rows" sId="1"/>
    <undo index="65535" exp="area" ref3D="1" dr="$A$372:$XFD$375" dn="Z_E9E577B3_C457_4984_949A_B5AD6CE2E229_.wvu.Rows" sId="1"/>
    <undo index="65535" exp="area" ref3D="1" dr="$A$370:$XFD$370" dn="Z_E9E577B3_C457_4984_949A_B5AD6CE2E229_.wvu.Rows" sId="1"/>
    <undo index="65535" exp="area" ref3D="1" dr="$A$352:$XFD$357" dn="Z_E9E577B3_C457_4984_949A_B5AD6CE2E229_.wvu.Rows" sId="1"/>
    <undo index="65535" exp="area" ref3D="1" dr="$A$258:$XFD$262" dn="Z_E9E577B3_C457_4984_949A_B5AD6CE2E229_.wvu.Rows" sId="1"/>
  </rrc>
  <rcc rId="1939" sId="1" numFmtId="30">
    <nc r="B257">
      <v>969</v>
    </nc>
  </rcc>
  <rcc rId="1940" sId="1">
    <nc r="C257" t="inlineStr">
      <is>
        <t>07</t>
      </is>
    </nc>
  </rcc>
  <rcc rId="1941" sId="1">
    <nc r="D257" t="inlineStr">
      <is>
        <t>09</t>
      </is>
    </nc>
  </rcc>
  <rcc rId="1942" sId="1">
    <nc r="E257" t="inlineStr">
      <is>
        <t>10501 83040</t>
      </is>
    </nc>
  </rcc>
  <rcc rId="1943" sId="1">
    <nc r="F257" t="inlineStr">
      <is>
        <t>244</t>
      </is>
    </nc>
  </rcc>
  <rcc rId="1944" sId="1">
    <nc r="A257" t="inlineStr">
      <is>
        <t>Прочие закупки товаров, работ и услуг для государственных (муниципальных) нужд</t>
      </is>
    </nc>
  </rcc>
  <rcc rId="1945" sId="1" numFmtId="4">
    <nc r="G257">
      <v>13.8</v>
    </nc>
  </rcc>
  <rcc rId="1946" sId="1" numFmtId="4">
    <nc r="G258">
      <v>842</v>
    </nc>
  </rcc>
  <rcc rId="1947" sId="1" numFmtId="4">
    <nc r="H257">
      <v>13.8</v>
    </nc>
  </rcc>
  <rcc rId="1948" sId="1" numFmtId="4">
    <nc r="H258">
      <v>842</v>
    </nc>
  </rcc>
  <rrc rId="1949" sId="1" ref="A259:XFD259" action="deleteRow">
    <undo index="65535" exp="area" ref3D="1" dr="$A$451:$XFD$454" dn="Z_E9E577B3_C457_4984_949A_B5AD6CE2E229_.wvu.Rows" sId="1"/>
    <undo index="65535" exp="area" ref3D="1" dr="$A$384:$XFD$389" dn="Z_E9E577B3_C457_4984_949A_B5AD6CE2E229_.wvu.Rows" sId="1"/>
    <undo index="65535" exp="area" ref3D="1" dr="$A$378:$XFD$380" dn="Z_E9E577B3_C457_4984_949A_B5AD6CE2E229_.wvu.Rows" sId="1"/>
    <undo index="65535" exp="area" ref3D="1" dr="$A$373:$XFD$376" dn="Z_E9E577B3_C457_4984_949A_B5AD6CE2E229_.wvu.Rows" sId="1"/>
    <undo index="65535" exp="area" ref3D="1" dr="$A$371:$XFD$371" dn="Z_E9E577B3_C457_4984_949A_B5AD6CE2E229_.wvu.Rows" sId="1"/>
    <undo index="65535" exp="area" ref3D="1" dr="$A$353:$XFD$358" dn="Z_E9E577B3_C457_4984_949A_B5AD6CE2E229_.wvu.Rows" sId="1"/>
    <undo index="65535" exp="area" ref3D="1" dr="$A$259:$XFD$263" dn="Z_E9E577B3_C457_4984_949A_B5AD6CE2E229_.wvu.Rows" sId="1"/>
    <rfmt sheetId="1" xfDxf="1" sqref="A259:XFD259" start="0" length="0">
      <dxf>
        <font>
          <name val="Times New Roman CYR"/>
          <family val="1"/>
        </font>
        <alignment wrapText="1"/>
      </dxf>
    </rfmt>
    <rcc rId="0" sId="1" dxf="1">
      <nc r="A259" t="inlineStr">
        <is>
          <t>Пособия, компенсации и иные социальные выплаты гражданам, кроме публичных нормативных обязательств</t>
        </is>
      </nc>
      <ndxf>
        <font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59">
        <v>969</v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9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9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9" t="inlineStr">
        <is>
          <t>10501 83040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9" t="inlineStr">
        <is>
          <t>321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59" start="0" length="0">
      <dxf>
        <font>
          <name val="Times New Roman"/>
          <family val="1"/>
        </font>
        <numFmt numFmtId="166" formatCode="0.00000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59" start="0" length="0">
      <dxf>
        <font>
          <name val="Times New Roman"/>
          <family val="1"/>
        </font>
        <numFmt numFmtId="166" formatCode="0.00000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950" sId="1" ref="A259:XFD259" action="deleteRow">
    <undo index="65535" exp="area" ref3D="1" dr="$A$450:$XFD$453" dn="Z_E9E577B3_C457_4984_949A_B5AD6CE2E229_.wvu.Rows" sId="1"/>
    <undo index="65535" exp="area" ref3D="1" dr="$A$383:$XFD$388" dn="Z_E9E577B3_C457_4984_949A_B5AD6CE2E229_.wvu.Rows" sId="1"/>
    <undo index="65535" exp="area" ref3D="1" dr="$A$377:$XFD$379" dn="Z_E9E577B3_C457_4984_949A_B5AD6CE2E229_.wvu.Rows" sId="1"/>
    <undo index="65535" exp="area" ref3D="1" dr="$A$372:$XFD$375" dn="Z_E9E577B3_C457_4984_949A_B5AD6CE2E229_.wvu.Rows" sId="1"/>
    <undo index="65535" exp="area" ref3D="1" dr="$A$370:$XFD$370" dn="Z_E9E577B3_C457_4984_949A_B5AD6CE2E229_.wvu.Rows" sId="1"/>
    <undo index="65535" exp="area" ref3D="1" dr="$A$352:$XFD$357" dn="Z_E9E577B3_C457_4984_949A_B5AD6CE2E229_.wvu.Rows" sId="1"/>
    <undo index="65535" exp="area" ref3D="1" dr="$A$259:$XFD$262" dn="Z_E9E577B3_C457_4984_949A_B5AD6CE2E229_.wvu.Rows" sId="1"/>
    <rfmt sheetId="1" xfDxf="1" sqref="A259:XFD259" start="0" length="0">
      <dxf>
        <font>
          <name val="Times New Roman CYR"/>
          <family val="1"/>
        </font>
        <alignment wrapText="1"/>
      </dxf>
    </rfmt>
    <rcc rId="0" sId="1" dxf="1">
      <nc r="A259" t="inlineStr">
        <is>
      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      </is>
      </nc>
      <ndxf>
        <font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59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9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9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9" t="inlineStr">
        <is>
          <t>831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59" start="0" length="0">
      <dxf>
        <font>
          <name val="Times New Roman"/>
          <family val="1"/>
        </font>
        <numFmt numFmtId="166" formatCode="0.00000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59" start="0" length="0">
      <dxf>
        <font>
          <name val="Times New Roman"/>
          <family val="1"/>
        </font>
        <numFmt numFmtId="166" formatCode="0.00000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951" sId="1" numFmtId="4">
    <nc r="G259">
      <v>25.6</v>
    </nc>
  </rcc>
  <rcc rId="1952" sId="1" numFmtId="4">
    <nc r="G260">
      <v>48.5</v>
    </nc>
  </rcc>
  <rrc rId="1953" sId="1" ref="A261:XFD261" action="deleteRow">
    <undo index="65535" exp="area" dr="H254:H261" r="H253" sId="1"/>
    <undo index="65535" exp="area" dr="G254:G261" r="G253" sId="1"/>
    <undo index="65535" exp="area" ref3D="1" dr="$A$449:$XFD$452" dn="Z_E9E577B3_C457_4984_949A_B5AD6CE2E229_.wvu.Rows" sId="1"/>
    <undo index="65535" exp="area" ref3D="1" dr="$A$382:$XFD$387" dn="Z_E9E577B3_C457_4984_949A_B5AD6CE2E229_.wvu.Rows" sId="1"/>
    <undo index="65535" exp="area" ref3D="1" dr="$A$376:$XFD$378" dn="Z_E9E577B3_C457_4984_949A_B5AD6CE2E229_.wvu.Rows" sId="1"/>
    <undo index="65535" exp="area" ref3D="1" dr="$A$371:$XFD$374" dn="Z_E9E577B3_C457_4984_949A_B5AD6CE2E229_.wvu.Rows" sId="1"/>
    <undo index="65535" exp="area" ref3D="1" dr="$A$369:$XFD$369" dn="Z_E9E577B3_C457_4984_949A_B5AD6CE2E229_.wvu.Rows" sId="1"/>
    <undo index="65535" exp="area" ref3D="1" dr="$A$351:$XFD$356" dn="Z_E9E577B3_C457_4984_949A_B5AD6CE2E229_.wvu.Rows" sId="1"/>
    <undo index="65535" exp="area" ref3D="1" dr="$A$259:$XFD$261" dn="Z_E9E577B3_C457_4984_949A_B5AD6CE2E229_.wvu.Rows" sId="1"/>
    <rfmt sheetId="1" xfDxf="1" sqref="A261:XFD261" start="0" length="0">
      <dxf>
        <font>
          <name val="Times New Roman CYR"/>
          <family val="1"/>
        </font>
        <alignment wrapText="1"/>
      </dxf>
    </rfmt>
    <rcc rId="0" sId="1" dxf="1">
      <nc r="A261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61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1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1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61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61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61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261" start="0" length="0">
      <dxf>
        <numFmt numFmtId="166" formatCode="0.00000"/>
      </dxf>
    </rfmt>
  </rrc>
  <rcc rId="1954" sId="1" numFmtId="4">
    <nc r="H259">
      <v>25.6</v>
    </nc>
  </rcc>
  <rcc rId="1955" sId="1" numFmtId="4">
    <nc r="H260">
      <v>48.5</v>
    </nc>
  </rcc>
  <rcc rId="1956" sId="1" numFmtId="4">
    <oc r="G302">
      <v>100</v>
    </oc>
    <nc r="G302">
      <v>350</v>
    </nc>
  </rcc>
  <rcc rId="1957" sId="1" numFmtId="4">
    <oc r="H302">
      <v>100</v>
    </oc>
    <nc r="H302">
      <v>350</v>
    </nc>
  </rcc>
  <rcc rId="1958" sId="1" numFmtId="4">
    <oc r="G305">
      <v>10869</v>
    </oc>
    <nc r="G305">
      <f>10869+1207.7</f>
    </nc>
  </rcc>
  <rcc rId="1959" sId="1" numFmtId="4">
    <oc r="H305">
      <v>10869</v>
    </oc>
    <nc r="H305">
      <f>10869+1207.7</f>
    </nc>
  </rcc>
  <rcc rId="1960" sId="1">
    <oc r="H317">
      <f>608+38.8</f>
    </oc>
    <nc r="H317">
      <f>608+30.4</f>
    </nc>
  </rcc>
  <rcc rId="1961" sId="1" numFmtId="4">
    <oc r="G355">
      <v>0</v>
    </oc>
    <nc r="G355">
      <v>100</v>
    </nc>
  </rcc>
  <rcc rId="1962" sId="1" numFmtId="4">
    <oc r="H355">
      <v>0</v>
    </oc>
    <nc r="H355">
      <v>100</v>
    </nc>
  </rcc>
  <rcc rId="1963" sId="1" numFmtId="4">
    <oc r="G353">
      <v>0</v>
    </oc>
    <nc r="G353">
      <v>50</v>
    </nc>
  </rcc>
  <rcc rId="1964" sId="1" numFmtId="4">
    <oc r="H353">
      <v>0</v>
    </oc>
    <nc r="H353">
      <v>50</v>
    </nc>
  </rcc>
  <rrc rId="1965" sId="1" ref="A368:XFD368" action="deleteRow">
    <undo index="65535" exp="area" ref3D="1" dr="$A$448:$XFD$451" dn="Z_E9E577B3_C457_4984_949A_B5AD6CE2E229_.wvu.Rows" sId="1"/>
    <undo index="65535" exp="area" ref3D="1" dr="$A$381:$XFD$386" dn="Z_E9E577B3_C457_4984_949A_B5AD6CE2E229_.wvu.Rows" sId="1"/>
    <undo index="65535" exp="area" ref3D="1" dr="$A$375:$XFD$377" dn="Z_E9E577B3_C457_4984_949A_B5AD6CE2E229_.wvu.Rows" sId="1"/>
    <undo index="65535" exp="area" ref3D="1" dr="$A$370:$XFD$373" dn="Z_E9E577B3_C457_4984_949A_B5AD6CE2E229_.wvu.Rows" sId="1"/>
    <undo index="65535" exp="area" ref3D="1" dr="$A$368:$XFD$368" dn="Z_E9E577B3_C457_4984_949A_B5AD6CE2E229_.wvu.Rows" sId="1"/>
    <rfmt sheetId="1" xfDxf="1" sqref="A368:XFD368" start="0" length="0">
      <dxf>
        <font>
          <name val="Times New Roman CYR"/>
          <family val="1"/>
        </font>
        <alignment wrapText="1"/>
      </dxf>
    </rfmt>
    <rcc rId="0" sId="1" dxf="1">
      <nc r="A368" t="inlineStr">
        <is>
          <t>Иные выплаты персоналу учреждений, за исключением фонда оплаты труда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8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8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8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8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8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8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K368" start="0" length="0">
      <dxf>
        <numFmt numFmtId="166" formatCode="0.00000"/>
      </dxf>
    </rfmt>
  </rrc>
  <rcc rId="1966" sId="1" numFmtId="4">
    <nc r="G372">
      <v>6.5</v>
    </nc>
  </rcc>
  <rcc rId="1967" sId="1" numFmtId="4">
    <nc r="H372">
      <v>6.5</v>
    </nc>
  </rcc>
  <rrc rId="1968" sId="1" ref="A369:XFD369" action="deleteRow">
    <undo index="65535" exp="area" ref3D="1" dr="$A$447:$XFD$450" dn="Z_E9E577B3_C457_4984_949A_B5AD6CE2E229_.wvu.Rows" sId="1"/>
    <undo index="65535" exp="area" ref3D="1" dr="$A$380:$XFD$385" dn="Z_E9E577B3_C457_4984_949A_B5AD6CE2E229_.wvu.Rows" sId="1"/>
    <undo index="65535" exp="area" ref3D="1" dr="$A$374:$XFD$376" dn="Z_E9E577B3_C457_4984_949A_B5AD6CE2E229_.wvu.Rows" sId="1"/>
    <undo index="65535" exp="area" ref3D="1" dr="$A$369:$XFD$372" dn="Z_E9E577B3_C457_4984_949A_B5AD6CE2E229_.wvu.Rows" sId="1"/>
    <rfmt sheetId="1" xfDxf="1" sqref="A369:XFD369" start="0" length="0">
      <dxf>
        <font>
          <name val="Times New Roman CYR"/>
          <family val="1"/>
        </font>
        <alignment wrapText="1"/>
      </dxf>
    </rfmt>
    <rcc rId="0" sId="1" dxf="1">
      <nc r="A369" t="inlineStr">
        <is>
          <t>Закупка товаров, работ, услуг в сфере информационно-коммуникационных технологий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9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9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9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9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K369" start="0" length="0">
      <dxf>
        <numFmt numFmtId="166" formatCode="0.00000"/>
      </dxf>
    </rfmt>
  </rrc>
  <rrc rId="1969" sId="1" ref="A369:XFD369" action="deleteRow">
    <undo index="65535" exp="area" ref3D="1" dr="$A$446:$XFD$449" dn="Z_E9E577B3_C457_4984_949A_B5AD6CE2E229_.wvu.Rows" sId="1"/>
    <undo index="65535" exp="area" ref3D="1" dr="$A$379:$XFD$384" dn="Z_E9E577B3_C457_4984_949A_B5AD6CE2E229_.wvu.Rows" sId="1"/>
    <undo index="65535" exp="area" ref3D="1" dr="$A$373:$XFD$375" dn="Z_E9E577B3_C457_4984_949A_B5AD6CE2E229_.wvu.Rows" sId="1"/>
    <undo index="65535" exp="area" ref3D="1" dr="$A$369:$XFD$371" dn="Z_E9E577B3_C457_4984_949A_B5AD6CE2E229_.wvu.Rows" sId="1"/>
    <rfmt sheetId="1" xfDxf="1" sqref="A369:XFD369" start="0" length="0">
      <dxf>
        <font>
          <name val="Times New Roman CYR"/>
          <family val="1"/>
        </font>
        <alignment wrapText="1"/>
      </dxf>
    </rfmt>
    <rcc rId="0" sId="1" dxf="1">
      <nc r="A369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9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9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9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K369" start="0" length="0">
      <dxf>
        <numFmt numFmtId="166" formatCode="0.00000"/>
      </dxf>
    </rfmt>
  </rrc>
  <rrc rId="1970" sId="1" ref="A369:XFD369" action="deleteRow">
    <undo index="65535" exp="area" ref3D="1" dr="$A$445:$XFD$448" dn="Z_E9E577B3_C457_4984_949A_B5AD6CE2E229_.wvu.Rows" sId="1"/>
    <undo index="65535" exp="area" ref3D="1" dr="$A$378:$XFD$383" dn="Z_E9E577B3_C457_4984_949A_B5AD6CE2E229_.wvu.Rows" sId="1"/>
    <undo index="65535" exp="area" ref3D="1" dr="$A$372:$XFD$374" dn="Z_E9E577B3_C457_4984_949A_B5AD6CE2E229_.wvu.Rows" sId="1"/>
    <undo index="65535" exp="area" ref3D="1" dr="$A$369:$XFD$370" dn="Z_E9E577B3_C457_4984_949A_B5AD6CE2E229_.wvu.Rows" sId="1"/>
    <rfmt sheetId="1" xfDxf="1" sqref="A369:XFD369" start="0" length="0">
      <dxf>
        <font>
          <name val="Times New Roman CYR"/>
          <family val="1"/>
        </font>
        <alignment wrapText="1"/>
      </dxf>
    </rfmt>
    <rcc rId="0" sId="1" dxf="1">
      <nc r="A369" t="inlineStr">
        <is>
          <t>Уплата налога на имущество организаций и земельного налога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9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9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9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9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9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K369" start="0" length="0">
      <dxf>
        <numFmt numFmtId="166" formatCode="0.00000"/>
      </dxf>
    </rfmt>
  </rrc>
  <rrc rId="1971" sId="1" ref="A371:XFD371" action="deleteRow">
    <undo index="0" exp="ref" v="1" dr="H371" r="H370" sId="1"/>
    <undo index="0" exp="ref" v="1" dr="G371" r="G370" sId="1"/>
    <undo index="65535" exp="area" ref3D="1" dr="$A$444:$XFD$447" dn="Z_E9E577B3_C457_4984_949A_B5AD6CE2E229_.wvu.Rows" sId="1"/>
    <undo index="65535" exp="area" ref3D="1" dr="$A$377:$XFD$382" dn="Z_E9E577B3_C457_4984_949A_B5AD6CE2E229_.wvu.Rows" sId="1"/>
    <undo index="65535" exp="area" ref3D="1" dr="$A$371:$XFD$373" dn="Z_E9E577B3_C457_4984_949A_B5AD6CE2E229_.wvu.Rows" sId="1"/>
    <rfmt sheetId="1" xfDxf="1" sqref="A371:XFD371" start="0" length="0">
      <dxf>
        <font>
          <name val="Times New Roman CYR"/>
          <family val="1"/>
        </font>
        <alignment wrapText="1"/>
      </dxf>
    </rfmt>
    <rcc rId="0" sId="1" dxf="1">
      <nc r="A371" t="inlineStr">
        <is>
          <t>Основное мероприятие «Чевствование юбиляров и долгожителей района»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1" t="inlineStr">
        <is>
          <t>12001 00000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1">
        <f>G372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1">
        <f>H372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2" sId="1" ref="A371:XFD371" action="deleteRow">
    <undo index="65535" exp="area" ref3D="1" dr="$A$443:$XFD$446" dn="Z_E9E577B3_C457_4984_949A_B5AD6CE2E229_.wvu.Rows" sId="1"/>
    <undo index="65535" exp="area" ref3D="1" dr="$A$376:$XFD$381" dn="Z_E9E577B3_C457_4984_949A_B5AD6CE2E229_.wvu.Rows" sId="1"/>
    <undo index="65535" exp="area" ref3D="1" dr="$A$371:$XFD$372" dn="Z_E9E577B3_C457_4984_949A_B5AD6CE2E229_.wvu.Rows" sId="1"/>
    <rfmt sheetId="1" xfDxf="1" sqref="A371:XFD371" start="0" length="0">
      <dxf>
        <font>
          <name val="Times New Roman CYR"/>
          <family val="1"/>
        </font>
        <alignment wrapText="1"/>
      </dxf>
    </rfmt>
    <rcc rId="0" sId="1" dxf="1">
      <nc r="A371" t="inlineStr">
        <is>
          <t>Прочие мероприятия, связанные с выполнением обязательств ОМСУ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1" t="inlineStr">
        <is>
          <t>12001 82900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1">
        <f>G372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1">
        <f>H372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3" sId="1" ref="A371:XFD371" action="deleteRow">
    <undo index="65535" exp="area" ref3D="1" dr="$A$442:$XFD$445" dn="Z_E9E577B3_C457_4984_949A_B5AD6CE2E229_.wvu.Rows" sId="1"/>
    <undo index="65535" exp="area" ref3D="1" dr="$A$375:$XFD$380" dn="Z_E9E577B3_C457_4984_949A_B5AD6CE2E229_.wvu.Rows" sId="1"/>
    <undo index="65535" exp="area" ref3D="1" dr="$A$371:$XFD$371" dn="Z_E9E577B3_C457_4984_949A_B5AD6CE2E229_.wvu.Rows" sId="1"/>
    <rfmt sheetId="1" xfDxf="1" sqref="A371:XFD371" start="0" length="0">
      <dxf>
        <font>
          <name val="Times New Roman CYR"/>
          <family val="1"/>
        </font>
        <alignment wrapText="1"/>
      </dxf>
    </rfmt>
    <rcc rId="0" sId="1" dxf="1">
      <nc r="A371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1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1" t="inlineStr">
        <is>
          <t>12001 82900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1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71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371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4" sId="1" ref="A374:XFD374" action="deleteRow">
    <undo index="65535" exp="ref" v="1" dr="H374" r="H370" sId="1"/>
    <undo index="65535" exp="ref" v="1" dr="G374" r="G370" sId="1"/>
    <undo index="65535" exp="area" ref3D="1" dr="$A$441:$XFD$444" dn="Z_E9E577B3_C457_4984_949A_B5AD6CE2E229_.wvu.Rows" sId="1"/>
    <undo index="65535" exp="area" ref3D="1" dr="$A$374:$XFD$379" dn="Z_E9E577B3_C457_4984_949A_B5AD6CE2E229_.wvu.Rows" sId="1"/>
    <rfmt sheetId="1" xfDxf="1" sqref="A374:XFD374" start="0" length="0">
      <dxf>
        <font>
          <name val="Times New Roman CYR"/>
          <family val="1"/>
        </font>
        <alignment wrapText="1"/>
      </dxf>
    </rfmt>
    <rcc rId="0" sId="1" dxf="1">
      <nc r="A374" t="inlineStr">
        <is>
          <t>Основное мероприятие «Мероприятия, посвященные Дню пожилого человека»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12004 00000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4">
        <f>G375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4">
        <f>H375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5" sId="1" ref="A374:XFD374" action="deleteRow">
    <undo index="65535" exp="area" ref3D="1" dr="$A$440:$XFD$443" dn="Z_E9E577B3_C457_4984_949A_B5AD6CE2E229_.wvu.Rows" sId="1"/>
    <undo index="65535" exp="area" ref3D="1" dr="$A$374:$XFD$378" dn="Z_E9E577B3_C457_4984_949A_B5AD6CE2E229_.wvu.Rows" sId="1"/>
    <rfmt sheetId="1" xfDxf="1" sqref="A374:XFD374" start="0" length="0">
      <dxf>
        <font>
          <b/>
          <i/>
          <name val="Times New Roman CYR"/>
          <family val="1"/>
        </font>
        <alignment wrapText="1"/>
      </dxf>
    </rfmt>
    <rcc rId="0" sId="1" dxf="1">
      <nc r="A374" t="inlineStr">
        <is>
          <t>Прочие мероприятия, связанные с выполнением обязательств ОМСУ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12004 82900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4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4">
        <f>G375</f>
      </nc>
      <ndxf>
        <font>
          <b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4">
        <f>H375</f>
      </nc>
      <ndxf>
        <font>
          <b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6" sId="1" ref="A374:XFD374" action="deleteRow">
    <undo index="65535" exp="area" ref3D="1" dr="$A$439:$XFD$442" dn="Z_E9E577B3_C457_4984_949A_B5AD6CE2E229_.wvu.Rows" sId="1"/>
    <undo index="65535" exp="area" ref3D="1" dr="$A$374:$XFD$377" dn="Z_E9E577B3_C457_4984_949A_B5AD6CE2E229_.wvu.Rows" sId="1"/>
    <rfmt sheetId="1" xfDxf="1" sqref="A374:XFD374" start="0" length="0">
      <dxf>
        <font>
          <i/>
          <name val="Times New Roman CYR"/>
          <family val="1"/>
        </font>
        <alignment wrapText="1"/>
      </dxf>
    </rfmt>
    <rcc rId="0" sId="1" dxf="1">
      <nc r="A374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12004 82900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4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7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37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7" sId="1" ref="A374:XFD374" action="deleteRow">
    <undo index="65535" exp="ref" v="1" dr="H374" r="H370" sId="1"/>
    <undo index="65535" exp="ref" v="1" dr="G374" r="G370" sId="1"/>
    <undo index="65535" exp="area" ref3D="1" dr="$A$438:$XFD$441" dn="Z_E9E577B3_C457_4984_949A_B5AD6CE2E229_.wvu.Rows" sId="1"/>
    <undo index="65535" exp="area" ref3D="1" dr="$A$374:$XFD$376" dn="Z_E9E577B3_C457_4984_949A_B5AD6CE2E229_.wvu.Rows" sId="1"/>
    <rfmt sheetId="1" xfDxf="1" sqref="A374:XFD374" start="0" length="0">
      <dxf>
        <font>
          <i/>
          <name val="Times New Roman CYR"/>
          <family val="1"/>
        </font>
        <alignment wrapText="1"/>
      </dxf>
    </rfmt>
    <rcc rId="0" sId="1" dxf="1">
      <nc r="A374" t="inlineStr">
        <is>
          <t>Основное мероприятие «Мероприятия, посвященные Дню Памяти жертв политических репрессий»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12005 00000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4">
        <f>G375</f>
      </nc>
      <ndxf>
        <font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4">
        <f>H375</f>
      </nc>
      <ndxf>
        <font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8" sId="1" ref="A374:XFD374" action="deleteRow">
    <undo index="65535" exp="area" ref3D="1" dr="$A$437:$XFD$440" dn="Z_E9E577B3_C457_4984_949A_B5AD6CE2E229_.wvu.Rows" sId="1"/>
    <undo index="65535" exp="area" ref3D="1" dr="$A$374:$XFD$375" dn="Z_E9E577B3_C457_4984_949A_B5AD6CE2E229_.wvu.Rows" sId="1"/>
    <rfmt sheetId="1" xfDxf="1" sqref="A374:XFD374" start="0" length="0">
      <dxf>
        <font>
          <name val="Times New Roman CYR"/>
          <family val="1"/>
        </font>
        <alignment wrapText="1"/>
      </dxf>
    </rfmt>
    <rcc rId="0" sId="1" dxf="1">
      <nc r="A374" t="inlineStr">
        <is>
          <t>Прочие мероприятия, связанные с выполнением обязательств ОМСУ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12005 82900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4">
        <f>G375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374">
        <f>H375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79" sId="1" ref="A374:XFD374" action="deleteRow">
    <undo index="65535" exp="area" ref3D="1" dr="$A$436:$XFD$439" dn="Z_E9E577B3_C457_4984_949A_B5AD6CE2E229_.wvu.Rows" sId="1"/>
    <undo index="65535" exp="area" ref3D="1" dr="$A$374:$XFD$374" dn="Z_E9E577B3_C457_4984_949A_B5AD6CE2E229_.wvu.Rows" sId="1"/>
    <rfmt sheetId="1" xfDxf="1" sqref="A374:XFD374" start="0" length="0">
      <dxf>
        <font>
          <i/>
          <name val="Times New Roman CYR"/>
          <family val="1"/>
        </font>
        <alignment wrapText="1"/>
      </dxf>
    </rfmt>
    <rcc rId="0" sId="1" dxf="1">
      <nc r="A374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12005 82900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4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7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37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980" sId="1">
    <oc r="G370">
      <f>#REF!+G371+#REF!+#REF!</f>
    </oc>
    <nc r="G370">
      <f>G371</f>
    </nc>
  </rcc>
  <rcc rId="1981" sId="1">
    <oc r="H370">
      <f>#REF!+H371+#REF!+#REF!</f>
    </oc>
    <nc r="H370">
      <f>H371</f>
    </nc>
  </rcc>
  <rcc rId="1982" sId="1" numFmtId="4">
    <oc r="G401">
      <v>1746.2</v>
    </oc>
    <nc r="G401">
      <f>1746.2+350</f>
    </nc>
  </rcc>
  <rcc rId="1983" sId="1" numFmtId="4">
    <oc r="H401">
      <v>1746.2</v>
    </oc>
    <nc r="H401">
      <f>1746.2+350</f>
    </nc>
  </rcc>
  <rcc rId="1984" sId="1" numFmtId="4">
    <oc r="G408">
      <v>0</v>
    </oc>
    <nc r="G408">
      <v>50</v>
    </nc>
  </rcc>
  <rcc rId="1985" sId="1" numFmtId="4">
    <oc r="H408">
      <v>0</v>
    </oc>
    <nc r="H408">
      <v>50</v>
    </nc>
  </rcc>
  <rcc rId="1986" sId="1" numFmtId="4">
    <oc r="G410">
      <v>0</v>
    </oc>
    <nc r="G410">
      <v>100</v>
    </nc>
  </rcc>
  <rcc rId="1987" sId="1" numFmtId="4">
    <oc r="H410">
      <v>0</v>
    </oc>
    <nc r="H410">
      <v>100</v>
    </nc>
  </rcc>
  <rrc rId="1988" sId="1" ref="A433:XFD433" action="deleteRow">
    <undo index="65535" exp="area" ref3D="1" dr="$A$435:$XFD$438" dn="Z_E9E577B3_C457_4984_949A_B5AD6CE2E229_.wvu.Rows" sId="1"/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Иные выплаты персоналу учреждений, за исключением фонда оплаты труда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3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3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3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433" start="0" length="0">
      <dxf>
        <numFmt numFmtId="166" formatCode="0.00000"/>
      </dxf>
    </rfmt>
  </rrc>
  <rcc rId="1989" sId="1" numFmtId="4">
    <nc r="G437">
      <v>4</v>
    </nc>
  </rcc>
  <rcc rId="1990" sId="1" numFmtId="4">
    <nc r="H437">
      <v>4</v>
    </nc>
  </rcc>
  <rrc rId="1991" sId="1" ref="A434:XFD434" action="deleteRow">
    <undo index="65535" exp="area" ref3D="1" dr="$A$434:$XFD$437" dn="Z_E9E577B3_C457_4984_949A_B5AD6CE2E229_.wvu.Rows" sId="1"/>
    <rfmt sheetId="1" xfDxf="1" sqref="A434:XFD434" start="0" length="0">
      <dxf>
        <font>
          <name val="Times New Roman CYR"/>
          <family val="1"/>
        </font>
        <alignment wrapText="1"/>
      </dxf>
    </rfmt>
    <rcc rId="0" sId="1" dxf="1">
      <nc r="A434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4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4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4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4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992" sId="1" ref="A434:XFD434" action="deleteRow">
    <undo index="65535" exp="area" ref3D="1" dr="$A$434:$XFD$436" dn="Z_E9E577B3_C457_4984_949A_B5AD6CE2E229_.wvu.Rows" sId="1"/>
    <rfmt sheetId="1" xfDxf="1" sqref="A434:XFD434" start="0" length="0">
      <dxf>
        <font>
          <name val="Times New Roman CYR"/>
          <family val="1"/>
        </font>
        <alignment wrapText="1"/>
      </dxf>
    </rfmt>
    <rcc rId="0" sId="1" dxf="1">
      <nc r="A434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4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4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4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4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993" sId="1" ref="A434:XFD434" action="deleteRow">
    <undo index="65535" exp="area" ref3D="1" dr="$A$434:$XFD$435" dn="Z_E9E577B3_C457_4984_949A_B5AD6CE2E229_.wvu.Rows" sId="1"/>
    <rfmt sheetId="1" xfDxf="1" sqref="A434:XFD434" start="0" length="0">
      <dxf>
        <font>
          <name val="Times New Roman CYR"/>
          <family val="1"/>
        </font>
        <alignment wrapText="1"/>
      </dxf>
    </rfmt>
    <rcc rId="0" sId="1" dxf="1">
      <nc r="A434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4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4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4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4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994" sId="1" ref="A435:XFD435" action="deleteRow">
    <undo index="65535" exp="area" dr="H432:H435" r="H431" sId="1"/>
    <undo index="65535" exp="area" dr="G432:G435" r="G431" sId="1"/>
    <rfmt sheetId="1" xfDxf="1" sqref="A435:XFD435" start="0" length="0">
      <dxf>
        <font>
          <name val="Times New Roman CYR"/>
          <family val="1"/>
        </font>
        <alignment wrapText="1"/>
      </dxf>
    </rfmt>
    <rcc rId="0" sId="1" dxf="1">
      <nc r="A435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5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5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5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5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5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435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435" start="0" length="0">
      <dxf>
        <numFmt numFmtId="166" formatCode="0.00000"/>
      </dxf>
    </rfmt>
  </rrc>
  <rcc rId="1995" sId="1">
    <oc r="G431">
      <f>SUM(G432:G434)</f>
    </oc>
    <nc r="G431">
      <f>SUM(G432:G434)</f>
    </nc>
  </rcc>
  <rcc rId="1996" sId="1" numFmtId="4">
    <oc r="G441">
      <v>50</v>
    </oc>
    <nc r="G441">
      <v>100</v>
    </nc>
  </rcc>
  <rcc rId="1997" sId="1" numFmtId="4">
    <oc r="H441">
      <v>50</v>
    </oc>
    <nc r="H441">
      <v>100</v>
    </nc>
  </rcc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0" sId="1">
    <oc r="G508">
      <v>889310.4</v>
    </oc>
    <nc r="G508">
      <v>1309371.03</v>
    </nc>
  </rcc>
  <rcc rId="661" sId="1">
    <oc r="G509">
      <f>G507-G506</f>
    </oc>
    <nc r="G509">
      <f>G507-G508</f>
    </nc>
  </rcc>
</revisions>
</file>

<file path=xl/revisions/revisionLog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98" sId="1" numFmtId="4">
    <oc r="G343">
      <v>10806.6</v>
    </oc>
    <nc r="G343">
      <f>10806.6+305.3</f>
    </nc>
  </rcc>
  <rcc rId="1999" sId="1" numFmtId="4">
    <oc r="H343">
      <v>10806.6</v>
    </oc>
    <nc r="H343">
      <f>10806.6+305.3</f>
    </nc>
  </rcc>
  <rcc rId="2000" sId="1" numFmtId="4">
    <oc r="G349">
      <v>17459.2</v>
    </oc>
    <nc r="G349">
      <f>17459.2+1251.5</f>
    </nc>
  </rcc>
  <rcc rId="2001" sId="1" numFmtId="4">
    <oc r="H349">
      <v>17459.2</v>
    </oc>
    <nc r="H349">
      <f>17459.2+1251.5</f>
    </nc>
  </rcc>
  <rcc rId="2002" sId="1">
    <oc r="G327">
      <f>11977.8+3617.3</f>
    </oc>
    <nc r="G327">
      <f>11977.8+3617.3+917.9</f>
    </nc>
  </rcc>
  <rcc rId="2003" sId="1">
    <oc r="H327">
      <f>11977.8+3617.3</f>
    </oc>
    <nc r="H327">
      <f>11977.8+3617.3+917.9</f>
    </nc>
  </rcc>
</revisions>
</file>

<file path=xl/revisions/revisionLog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04" sId="1" numFmtId="4">
    <oc r="G390">
      <v>1355.2</v>
    </oc>
    <nc r="G390">
      <f>1355.2+174.4</f>
    </nc>
  </rcc>
  <rcc rId="2005" sId="1" numFmtId="4">
    <oc r="H390">
      <v>1355.2</v>
    </oc>
    <nc r="H390">
      <f>1355.2+174.4</f>
    </nc>
  </rcc>
  <rcc rId="2006" sId="1" numFmtId="4">
    <oc r="G421">
      <v>30881.1</v>
    </oc>
    <nc r="G421">
      <f>1750+30881.1</f>
    </nc>
  </rcc>
  <rcc rId="2007" sId="1" numFmtId="4">
    <oc r="H421">
      <v>30881.1</v>
    </oc>
    <nc r="H421">
      <f>1750+30881.1</f>
    </nc>
  </rcc>
  <rcc rId="2008" sId="1" numFmtId="4">
    <oc r="G187">
      <v>95559.5</v>
    </oc>
    <nc r="G187">
      <f>95559.5+22560.5</f>
    </nc>
  </rcc>
  <rcc rId="2009" sId="1" numFmtId="4">
    <oc r="H187">
      <v>95559.5</v>
    </oc>
    <nc r="H187">
      <f>95559.5+22560.5</f>
    </nc>
  </rcc>
</revisions>
</file>

<file path=xl/revisions/revisionLog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10" sId="1">
    <oc r="J462">
      <v>1302153.95</v>
    </oc>
    <nc r="J462">
      <v>1145762.8500000001</v>
    </nc>
  </rcc>
  <rcc rId="2011" sId="1">
    <oc r="K462">
      <v>1335673.6100000001</v>
    </oc>
    <nc r="K462">
      <v>1183146.81</v>
    </nc>
  </rcc>
  <rcv guid="{E50FE2FB-E2CD-42FB-A643-54AB564D1B47}" action="delete"/>
  <rdn rId="0" localSheetId="1" customView="1" name="Z_E50FE2FB_E2CD_42FB_A643_54AB564D1B47_.wvu.PrintArea" hidden="1" oldHidden="1">
    <formula>Ведом.структура!$A$1:$H$458</formula>
    <oldFormula>Ведом.структура!$A$4:$H$458</oldFormula>
  </rdn>
  <rdn rId="0" localSheetId="1" customView="1" name="Z_E50FE2FB_E2CD_42FB_A643_54AB564D1B47_.wvu.FilterData" hidden="1" oldHidden="1">
    <formula>Ведом.структура!$A$21:$Q$461</formula>
    <oldFormula>Ведом.структура!$A$21:$Q$461</oldFormula>
  </rdn>
  <rcv guid="{E50FE2FB-E2CD-42FB-A643-54AB564D1B47}" action="add"/>
</revisions>
</file>

<file path=xl/revisions/revisionLog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14" sId="1">
    <oc r="G421">
      <f>1750+30881.1</f>
    </oc>
    <nc r="G421">
      <f>30881.1</f>
    </nc>
  </rcc>
  <rcc rId="2015" sId="1">
    <oc r="H421">
      <f>1750+30881.1</f>
    </oc>
    <nc r="H421">
      <f>30881.1</f>
    </nc>
  </rcc>
  <rcc rId="2016" sId="1" numFmtId="4">
    <oc r="G408">
      <v>50</v>
    </oc>
    <nc r="G408"/>
  </rcc>
  <rcc rId="2017" sId="1" numFmtId="4">
    <oc r="G410">
      <v>100</v>
    </oc>
    <nc r="G410"/>
  </rcc>
  <rcc rId="2018" sId="1" numFmtId="4">
    <oc r="H408">
      <v>50</v>
    </oc>
    <nc r="H408"/>
  </rcc>
  <rcc rId="2019" sId="1" numFmtId="4">
    <oc r="H410">
      <v>100</v>
    </oc>
    <nc r="H410"/>
  </rcc>
  <rcc rId="2020" sId="1">
    <oc r="G390">
      <f>1355.2+174.4</f>
    </oc>
    <nc r="G390">
      <f>1355.2</f>
    </nc>
  </rcc>
  <rcc rId="2021" sId="1">
    <oc r="H390">
      <f>1355.2+174.4</f>
    </oc>
    <nc r="H390">
      <f>1355.2</f>
    </nc>
  </rcc>
  <rcc rId="2022" sId="1" numFmtId="4">
    <oc r="G353">
      <v>50</v>
    </oc>
    <nc r="G353"/>
  </rcc>
  <rcc rId="2023" sId="1" numFmtId="4">
    <oc r="H353">
      <v>50</v>
    </oc>
    <nc r="H353"/>
  </rcc>
  <rcc rId="2024" sId="1" numFmtId="4">
    <oc r="G355">
      <v>100</v>
    </oc>
    <nc r="G355"/>
  </rcc>
  <rcc rId="2025" sId="1" numFmtId="4">
    <oc r="H355">
      <v>100</v>
    </oc>
    <nc r="H355"/>
  </rcc>
  <rcc rId="2026" sId="1">
    <oc r="G349">
      <f>17459.2+1251.5</f>
    </oc>
    <nc r="G349">
      <f>17459.2</f>
    </nc>
  </rcc>
  <rcc rId="2027" sId="1">
    <oc r="H349">
      <f>17459.2+1251.5</f>
    </oc>
    <nc r="H349">
      <f>17459.2</f>
    </nc>
  </rcc>
  <rcc rId="2028" sId="1">
    <oc r="G343">
      <f>10806.6+305.3</f>
    </oc>
    <nc r="G343">
      <f>10806.6</f>
    </nc>
  </rcc>
  <rcc rId="2029" sId="1">
    <oc r="H343">
      <f>10806.6+305.3</f>
    </oc>
    <nc r="H343">
      <f>10806.6</f>
    </nc>
  </rcc>
  <rcc rId="2030" sId="1">
    <oc r="G327">
      <f>11977.8+3617.3+917.9</f>
    </oc>
    <nc r="G327">
      <f>11977.8+3617.3</f>
    </nc>
  </rcc>
  <rcc rId="2031" sId="1">
    <oc r="H327">
      <f>11977.8+3617.3+917.9</f>
    </oc>
    <nc r="H327">
      <f>11977.8+3617.3</f>
    </nc>
  </rcc>
  <rcc rId="2032" sId="1" numFmtId="4">
    <oc r="G197">
      <f>54187</f>
    </oc>
    <nc r="G197">
      <v>32512</v>
    </nc>
  </rcc>
  <rcc rId="2033" sId="1" numFmtId="4">
    <oc r="H197">
      <f>54187</f>
    </oc>
    <nc r="H197">
      <v>32512</v>
    </nc>
  </rcc>
  <rcc rId="2034" sId="1">
    <oc r="G187">
      <f>95559.5+22560.5</f>
    </oc>
    <nc r="G187">
      <f>95559.5</f>
    </nc>
  </rcc>
  <rcc rId="2035" sId="1">
    <oc r="H187">
      <f>95559.5+22560.5</f>
    </oc>
    <nc r="H187">
      <f>95559.5</f>
    </nc>
  </rcc>
</revisions>
</file>

<file path=xl/revisions/revisionLog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36" sId="1" numFmtId="4">
    <oc r="G28">
      <v>1355.6</v>
    </oc>
    <nc r="G28">
      <v>1559.8</v>
    </nc>
  </rcc>
  <rcc rId="2037" sId="1" numFmtId="4">
    <oc r="G31">
      <v>2079.6999999999998</v>
    </oc>
    <nc r="G31">
      <v>1016.7</v>
    </nc>
  </rcc>
  <rcc rId="2038" sId="1" numFmtId="4">
    <oc r="G29">
      <v>409.4</v>
    </oc>
    <nc r="G29">
      <v>471.1</v>
    </nc>
  </rcc>
  <rcc rId="2039" sId="1" numFmtId="4">
    <oc r="G32">
      <v>628.1</v>
    </oc>
    <nc r="G32">
      <v>307</v>
    </nc>
  </rcc>
  <rcc rId="2040" sId="1" numFmtId="4">
    <oc r="H28">
      <v>1355.6</v>
    </oc>
    <nc r="H28">
      <v>1559.8</v>
    </nc>
  </rcc>
  <rcc rId="2041" sId="1" numFmtId="4">
    <oc r="H29">
      <v>409.4</v>
    </oc>
    <nc r="H29">
      <v>471.1</v>
    </nc>
  </rcc>
  <rcc rId="2042" sId="1" numFmtId="4">
    <oc r="H31">
      <v>2079.6999999999998</v>
    </oc>
    <nc r="H31">
      <v>1016.7</v>
    </nc>
  </rcc>
  <rcc rId="2043" sId="1" numFmtId="4">
    <oc r="H32">
      <v>628.1</v>
    </oc>
    <nc r="H32">
      <v>307</v>
    </nc>
  </rcc>
  <rcc rId="2044" sId="1" numFmtId="4">
    <oc r="G39">
      <v>2599.5</v>
    </oc>
    <nc r="G39">
      <v>1949.6</v>
    </nc>
  </rcc>
  <rcc rId="2045" sId="1" numFmtId="4">
    <oc r="H39">
      <v>2599.5</v>
    </oc>
    <nc r="H39">
      <v>1949.6</v>
    </nc>
  </rcc>
  <rcc rId="2046" sId="1" numFmtId="4">
    <oc r="G40">
      <v>533</v>
    </oc>
    <nc r="G40">
      <v>588.79999999999995</v>
    </nc>
  </rcc>
  <rcc rId="2047" sId="1" numFmtId="4">
    <oc r="H40">
      <v>533</v>
    </oc>
    <nc r="H40">
      <v>588.79999999999995</v>
    </nc>
  </rcc>
  <rcc rId="2048" sId="1" numFmtId="4">
    <oc r="G45">
      <v>14164.5</v>
    </oc>
    <nc r="G45">
      <v>10623.4</v>
    </nc>
  </rcc>
  <rcc rId="2049" sId="1" numFmtId="4">
    <oc r="H45">
      <v>14164.5</v>
    </oc>
    <nc r="H45">
      <v>10623.4</v>
    </nc>
  </rcc>
  <rcc rId="2050" sId="1" numFmtId="4">
    <oc r="G46">
      <v>4277.7</v>
    </oc>
    <nc r="G46">
      <v>3208.3</v>
    </nc>
  </rcc>
  <rcc rId="2051" sId="1" numFmtId="4">
    <oc r="H46">
      <v>4277.7</v>
    </oc>
    <nc r="H46">
      <v>3208.3</v>
    </nc>
  </rcc>
  <rcc rId="2052" sId="1" numFmtId="4">
    <oc r="G102">
      <v>18344.5</v>
    </oc>
    <nc r="G102">
      <v>13758.4</v>
    </nc>
  </rcc>
  <rcc rId="2053" sId="1" numFmtId="4">
    <oc r="H102">
      <v>18344.5</v>
    </oc>
    <nc r="H102">
      <v>13758.4</v>
    </nc>
  </rcc>
  <rcc rId="2054" sId="1" numFmtId="4">
    <oc r="G103">
      <v>5540</v>
    </oc>
    <nc r="G103">
      <v>4155</v>
    </nc>
  </rcc>
  <rcc rId="2055" sId="1" numFmtId="4">
    <oc r="H103">
      <v>5540</v>
    </oc>
    <nc r="H103">
      <v>4155</v>
    </nc>
  </rcc>
  <rcc rId="2056" sId="1" numFmtId="4">
    <oc r="G104">
      <v>100</v>
    </oc>
    <nc r="G104">
      <v>60</v>
    </nc>
  </rcc>
  <rcc rId="2057" sId="1" numFmtId="4">
    <oc r="H104">
      <v>100</v>
    </oc>
    <nc r="H104">
      <v>60</v>
    </nc>
  </rcc>
  <rcc rId="2058" sId="1" numFmtId="4">
    <oc r="G105">
      <v>2000</v>
    </oc>
    <nc r="G105">
      <v>1266</v>
    </nc>
  </rcc>
  <rcc rId="2059" sId="1" numFmtId="4">
    <oc r="H105">
      <v>2000</v>
    </oc>
    <nc r="H105">
      <v>1266</v>
    </nc>
  </rcc>
  <rcc rId="2060" sId="1">
    <oc r="G187">
      <f>95559.5</f>
    </oc>
    <nc r="G187">
      <f>71669.6+13536.3</f>
    </nc>
  </rcc>
  <rcc rId="2061" sId="1">
    <oc r="H187">
      <f>95559.5</f>
    </oc>
    <nc r="H187">
      <f>71669.6+13536.3</f>
    </nc>
  </rcc>
  <rcc rId="2062" sId="1" numFmtId="4">
    <oc r="G217">
      <v>564</v>
    </oc>
    <nc r="G217">
      <v>282</v>
    </nc>
  </rcc>
  <rcc rId="2063" sId="1" numFmtId="4">
    <oc r="H217">
      <v>564</v>
    </oc>
    <nc r="H217">
      <v>282</v>
    </nc>
  </rcc>
  <rcc rId="2064" sId="1" numFmtId="4">
    <oc r="G218">
      <f>957.5</f>
    </oc>
    <nc r="G218">
      <v>574.5</v>
    </nc>
  </rcc>
  <rcc rId="2065" sId="1" numFmtId="4">
    <oc r="H218">
      <v>957.5</v>
    </oc>
    <nc r="H218">
      <v>574.5</v>
    </nc>
  </rcc>
  <rcc rId="2066" sId="1" numFmtId="4">
    <oc r="G251">
      <v>815.4</v>
    </oc>
    <nc r="G251">
      <v>611.6</v>
    </nc>
  </rcc>
  <rcc rId="2067" sId="1" numFmtId="4">
    <oc r="G252">
      <v>291.60000000000002</v>
    </oc>
    <nc r="G252">
      <v>218.7</v>
    </nc>
  </rcc>
  <rcc rId="2068" sId="1" numFmtId="4">
    <oc r="H251">
      <v>815.4</v>
    </oc>
    <nc r="H251">
      <v>611.6</v>
    </nc>
  </rcc>
  <rcc rId="2069" sId="1" numFmtId="4">
    <oc r="H252">
      <v>291.60000000000002</v>
    </oc>
    <nc r="H252">
      <v>218.7</v>
    </nc>
  </rcc>
  <rcc rId="2070" sId="1" numFmtId="4">
    <oc r="G257">
      <v>13.8</v>
    </oc>
    <nc r="G257">
      <v>8.3000000000000007</v>
    </nc>
  </rcc>
  <rcc rId="2071" sId="1" numFmtId="4">
    <oc r="H257">
      <v>13.8</v>
    </oc>
    <nc r="H257">
      <v>8.3000000000000007</v>
    </nc>
  </rcc>
  <rcc rId="2072" sId="1" numFmtId="4">
    <oc r="G258">
      <v>842</v>
    </oc>
    <nc r="G258">
      <v>505.2</v>
    </nc>
  </rcc>
  <rcc rId="2073" sId="1" numFmtId="4">
    <oc r="H258">
      <v>842</v>
    </oc>
    <nc r="H258">
      <v>505.2</v>
    </nc>
  </rcc>
  <rcc rId="2074" sId="1" numFmtId="4">
    <oc r="G280">
      <v>6560.8</v>
    </oc>
    <nc r="G280">
      <v>4920.6000000000004</v>
    </nc>
  </rcc>
  <rcc rId="2075" sId="1" numFmtId="4">
    <oc r="G281">
      <v>1981.4</v>
    </oc>
    <nc r="G281">
      <v>1486</v>
    </nc>
  </rcc>
  <rcc rId="2076" sId="1" numFmtId="4">
    <oc r="H280">
      <v>6560.8</v>
    </oc>
    <nc r="H280">
      <v>4920.6000000000004</v>
    </nc>
  </rcc>
  <rcc rId="2077" sId="1" numFmtId="4">
    <oc r="H281">
      <v>1981.4</v>
    </oc>
    <nc r="H281">
      <v>1486</v>
    </nc>
  </rcc>
  <rcc rId="2078" sId="1" numFmtId="4">
    <oc r="G298">
      <v>5719.6</v>
    </oc>
    <nc r="G298">
      <v>4289.7</v>
    </nc>
  </rcc>
  <rcc rId="2079" sId="1" numFmtId="4">
    <oc r="G299">
      <v>1727.3</v>
    </oc>
    <nc r="G299">
      <v>1295.5</v>
    </nc>
  </rcc>
  <rcc rId="2080" sId="1" numFmtId="4">
    <oc r="H298">
      <v>5719.6</v>
    </oc>
    <nc r="H298">
      <v>4289.7</v>
    </nc>
  </rcc>
  <rcc rId="2081" sId="1" numFmtId="4">
    <oc r="H299">
      <v>1727.3</v>
    </oc>
    <nc r="H299">
      <v>1295.5</v>
    </nc>
  </rcc>
</revisions>
</file>

<file path=xl/revisions/revisionLog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82" sId="1">
    <oc r="G327">
      <f>11977.8+3617.3</f>
    </oc>
    <nc r="G327">
      <f>11696.3+550.8</f>
    </nc>
  </rcc>
  <rcc rId="2083" sId="1">
    <oc r="H327">
      <f>11977.8+3617.3</f>
    </oc>
    <nc r="H327">
      <f>11696.3+550.8</f>
    </nc>
  </rcc>
  <rcc rId="2084" sId="1">
    <oc r="G343">
      <f>10806.6</f>
    </oc>
    <nc r="G343">
      <f>8104.9+183.2</f>
    </nc>
  </rcc>
  <rcc rId="2085" sId="1">
    <oc r="H343">
      <f>10806.6</f>
    </oc>
    <nc r="H343">
      <f>8104.9+183.2</f>
    </nc>
  </rcc>
  <rcc rId="2086" sId="1">
    <oc r="G349">
      <f>17459.2</f>
    </oc>
    <nc r="G349">
      <f>13094.4+750.9</f>
    </nc>
  </rcc>
  <rcc rId="2087" sId="1" numFmtId="4">
    <oc r="G364">
      <v>853.1</v>
    </oc>
    <nc r="G364">
      <v>639.79999999999995</v>
    </nc>
  </rcc>
  <rcc rId="2088" sId="1" numFmtId="4">
    <oc r="G365">
      <v>257.60000000000002</v>
    </oc>
    <nc r="G365">
      <v>193.2</v>
    </nc>
  </rcc>
  <rcc rId="2089" sId="1" numFmtId="4">
    <oc r="H364">
      <v>853.1</v>
    </oc>
    <nc r="H364">
      <v>639.79999999999995</v>
    </nc>
  </rcc>
  <rcc rId="2090" sId="1" numFmtId="4">
    <oc r="H365">
      <v>257.60000000000002</v>
    </oc>
    <nc r="H365">
      <v>193.2</v>
    </nc>
  </rcc>
  <rcc rId="2091" sId="1" numFmtId="4">
    <oc r="G367">
      <v>9105.1</v>
    </oc>
    <nc r="G367">
      <v>6828.8</v>
    </nc>
  </rcc>
  <rcc rId="2092" sId="1" numFmtId="4">
    <oc r="G368">
      <v>2749.7</v>
    </oc>
    <nc r="G368">
      <v>2062.3000000000002</v>
    </nc>
  </rcc>
  <rcc rId="2093" sId="1" numFmtId="4">
    <oc r="H367">
      <v>9105.1</v>
    </oc>
    <nc r="H367">
      <v>6828.8</v>
    </nc>
  </rcc>
  <rcc rId="2094" sId="1" numFmtId="4">
    <oc r="H368">
      <v>2749.7</v>
    </oc>
    <nc r="H368">
      <v>2062.3000000000002</v>
    </nc>
  </rcc>
  <rcc rId="2095" sId="1">
    <oc r="G390">
      <f>1355.2</f>
    </oc>
    <nc r="G390">
      <f>1016.4+104.6</f>
    </nc>
  </rcc>
  <rcc rId="2096" sId="1">
    <oc r="H390">
      <f>1355.2</f>
    </oc>
    <nc r="H390">
      <f>1016.4+104.6</f>
    </nc>
  </rcc>
  <rcc rId="2097" sId="1">
    <oc r="G421">
      <f>30881.1</f>
    </oc>
    <nc r="G421">
      <f>17788.7+1050</f>
    </nc>
  </rcc>
  <rcc rId="2098" sId="1">
    <oc r="H421">
      <f>30881.1</f>
    </oc>
    <nc r="H421">
      <f>17788.7+1050</f>
    </nc>
  </rcc>
  <rcc rId="2099" sId="1" numFmtId="4">
    <oc r="G429">
      <v>829.2</v>
    </oc>
    <nc r="G429">
      <v>621.9</v>
    </nc>
  </rcc>
  <rcc rId="2100" sId="1" numFmtId="4">
    <oc r="G430">
      <v>250.4</v>
    </oc>
    <nc r="G430">
      <v>187.8</v>
    </nc>
  </rcc>
  <rcc rId="2101" sId="1" numFmtId="4">
    <oc r="H429">
      <v>829.2</v>
    </oc>
    <nc r="H429">
      <v>621.9</v>
    </nc>
  </rcc>
  <rcc rId="2102" sId="1" numFmtId="4">
    <oc r="H430">
      <v>250.4</v>
    </oc>
    <nc r="H430">
      <v>187.8</v>
    </nc>
  </rcc>
  <rcc rId="2103" sId="1" numFmtId="4">
    <oc r="G432">
      <v>2462.9</v>
    </oc>
    <nc r="G432">
      <v>1847.2</v>
    </nc>
  </rcc>
  <rcc rId="2104" sId="1" numFmtId="4">
    <oc r="G433">
      <v>743.8</v>
    </oc>
    <nc r="G433">
      <v>1492.1</v>
    </nc>
  </rcc>
  <rcc rId="2105" sId="1" numFmtId="4">
    <oc r="H432">
      <v>2462.9</v>
    </oc>
    <nc r="H432">
      <v>1847.2</v>
    </nc>
  </rcc>
  <rcc rId="2106" sId="1" numFmtId="4">
    <oc r="H433">
      <v>743.8</v>
    </oc>
    <nc r="H433">
      <v>1492.1</v>
    </nc>
  </rcc>
  <rcc rId="2107" sId="1" numFmtId="4">
    <oc r="G455">
      <v>1839</v>
    </oc>
    <nc r="G455">
      <v>1379.3</v>
    </nc>
  </rcc>
  <rcc rId="2108" sId="1" numFmtId="4">
    <oc r="G456">
      <v>555.4</v>
    </oc>
    <nc r="G456">
      <v>416.5</v>
    </nc>
  </rcc>
  <rcc rId="2109" sId="1" numFmtId="4">
    <oc r="H455">
      <v>1839</v>
    </oc>
    <nc r="H455">
      <v>1379.3</v>
    </nc>
  </rcc>
  <rcc rId="2110" sId="1" numFmtId="4">
    <oc r="H456">
      <v>555.4</v>
    </oc>
    <nc r="H456">
      <v>416.5</v>
    </nc>
  </rcc>
</revisions>
</file>

<file path=xl/revisions/revisionLog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11" sId="1">
    <oc r="G187">
      <f>71669.6+13536.3</f>
    </oc>
    <nc r="G187">
      <f>71669.6+13536.3-13967.44</f>
    </nc>
  </rcc>
  <rcc rId="2112" sId="1">
    <oc r="H187">
      <f>71669.6+13536.3</f>
    </oc>
    <nc r="H187">
      <f>71669.6+13536.3-19677.34</f>
    </nc>
  </rcc>
</revisions>
</file>

<file path=xl/revisions/revisionLog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J464:K464">
    <dxf>
      <fill>
        <patternFill patternType="solid">
          <bgColor rgb="FF92D050"/>
        </patternFill>
      </fill>
    </dxf>
  </rfmt>
  <rfmt sheetId="1" sqref="J464:K464" start="0" length="2147483647">
    <dxf>
      <font>
        <b/>
      </font>
    </dxf>
  </rfmt>
  <rfmt sheetId="1" sqref="J464:K464" start="0" length="2147483647">
    <dxf>
      <font>
        <u val="singleAccounting"/>
      </font>
    </dxf>
  </rfmt>
</revisions>
</file>

<file path=xl/revisions/revisionLog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13" sId="1" numFmtId="4">
    <oc r="G99">
      <v>3429.5</v>
    </oc>
    <nc r="G99">
      <v>2614.4</v>
    </nc>
  </rcc>
  <rcc rId="2114" sId="1" numFmtId="4">
    <oc r="H99">
      <v>3429.5</v>
    </oc>
    <nc r="H99">
      <v>2614.4</v>
    </nc>
  </rcc>
  <rcc rId="2115" sId="1">
    <oc r="G187">
      <f>71669.6+13536.3-13967.44</f>
    </oc>
    <nc r="G187">
      <f>71669.6+13536.3-13152.34</f>
    </nc>
  </rcc>
  <rcc rId="2116" sId="1">
    <oc r="H187">
      <f>71669.6+13536.3-19677.34</f>
    </oc>
    <nc r="H187">
      <f>71669.6+13536.3-18862.24</f>
    </nc>
  </rcc>
</revisions>
</file>

<file path=xl/revisions/revisionLog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17" sId="1">
    <oc r="H317">
      <f>608+30.4</f>
    </oc>
    <nc r="H317">
      <f>608+38.8+32.3</f>
    </nc>
  </rcc>
  <rcc rId="2118" sId="1">
    <oc r="H187">
      <f>71669.6+13536.3-18862.24</f>
    </oc>
    <nc r="H187">
      <f>71669.6+13536.3-18902.94</f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4">
  <userInfo guid="{AEDEC296-FFFB-48F6-B743-784F1017FDC2}" name="Пользователь" id="-1701998442" dateTime="2021-11-11T07:59:25"/>
  <userInfo guid="{58D05902-393F-4C89-BCA0-2D62C9AF4AAD}" name="Пользователь" id="-1702020019" dateTime="2022-03-28T13:11:53"/>
  <userInfo guid="{67D4EFC6-75C0-48E2-A083-1E341F3104D0}" name="Пользователь" id="-1702017560" dateTime="2022-11-07T13:35:52"/>
  <userInfo guid="{A6544654-4CB5-4C1D-8602-2C96646BF749}" name="Пользователь" id="-1701980418" dateTime="2023-01-11T15:05:28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H513"/>
  <sheetViews>
    <sheetView tabSelected="1" view="pageBreakPreview" zoomScaleNormal="100" zoomScaleSheetLayoutView="100" workbookViewId="0">
      <selection activeCell="H1" sqref="H1:H3"/>
    </sheetView>
  </sheetViews>
  <sheetFormatPr defaultRowHeight="12.75"/>
  <cols>
    <col min="1" max="1" width="51.42578125" style="1" customWidth="1"/>
    <col min="2" max="2" width="5.7109375" style="1" customWidth="1"/>
    <col min="3" max="3" width="7" style="1" customWidth="1"/>
    <col min="4" max="4" width="5.7109375" style="1" customWidth="1"/>
    <col min="5" max="5" width="13.5703125" style="1" customWidth="1"/>
    <col min="6" max="6" width="13.7109375" style="1" customWidth="1"/>
    <col min="7" max="8" width="19.140625" style="1" customWidth="1"/>
    <col min="9" max="9" width="11" style="1" bestFit="1" customWidth="1"/>
    <col min="10" max="10" width="10.42578125" style="1" customWidth="1"/>
    <col min="11" max="16384" width="9.140625" style="1"/>
  </cols>
  <sheetData>
    <row r="1" spans="1:8">
      <c r="H1" s="3" t="s">
        <v>504</v>
      </c>
    </row>
    <row r="2" spans="1:8">
      <c r="H2" s="3" t="s">
        <v>502</v>
      </c>
    </row>
    <row r="3" spans="1:8">
      <c r="H3" s="3" t="s">
        <v>515</v>
      </c>
    </row>
    <row r="5" spans="1:8" ht="12.75" customHeight="1">
      <c r="A5" s="45"/>
      <c r="B5" s="45"/>
      <c r="C5" s="45"/>
      <c r="D5" s="2"/>
      <c r="E5" s="2"/>
      <c r="F5" s="33"/>
      <c r="G5" s="3"/>
      <c r="H5" s="3" t="s">
        <v>375</v>
      </c>
    </row>
    <row r="6" spans="1:8" ht="12.75" customHeight="1">
      <c r="A6" s="45"/>
      <c r="B6" s="45"/>
      <c r="C6" s="45"/>
      <c r="D6" s="2"/>
      <c r="E6" s="2"/>
      <c r="F6" s="102"/>
      <c r="G6" s="103"/>
      <c r="H6" s="103" t="s">
        <v>231</v>
      </c>
    </row>
    <row r="7" spans="1:8" ht="12.75" customHeight="1">
      <c r="A7" s="45"/>
      <c r="B7" s="45"/>
      <c r="C7" s="2"/>
      <c r="D7" s="2"/>
      <c r="E7" s="33"/>
      <c r="F7" s="102"/>
      <c r="G7" s="103"/>
      <c r="H7" s="103" t="s">
        <v>232</v>
      </c>
    </row>
    <row r="8" spans="1:8" ht="12.75" customHeight="1">
      <c r="A8" s="45"/>
      <c r="B8" s="45"/>
      <c r="C8" s="2"/>
      <c r="D8" s="2"/>
      <c r="E8" s="33"/>
      <c r="F8" s="102"/>
      <c r="G8" s="103"/>
      <c r="H8" s="103" t="s">
        <v>57</v>
      </c>
    </row>
    <row r="9" spans="1:8" ht="12.75" customHeight="1">
      <c r="A9" s="45"/>
      <c r="B9" s="45"/>
      <c r="C9" s="2"/>
      <c r="D9" s="2"/>
      <c r="E9" s="33"/>
      <c r="F9" s="102"/>
      <c r="G9" s="103"/>
      <c r="H9" s="103" t="s">
        <v>464</v>
      </c>
    </row>
    <row r="10" spans="1:8" ht="12.75" customHeight="1">
      <c r="A10" s="45"/>
      <c r="B10" s="45"/>
      <c r="C10" s="2"/>
      <c r="D10" s="2"/>
      <c r="E10" s="33"/>
      <c r="F10" s="118" t="s">
        <v>465</v>
      </c>
      <c r="G10" s="118"/>
      <c r="H10" s="118"/>
    </row>
    <row r="11" spans="1:8" ht="12.75" customHeight="1">
      <c r="A11" s="45"/>
      <c r="B11" s="45"/>
      <c r="C11" s="2"/>
      <c r="D11" s="2"/>
      <c r="E11" s="33"/>
      <c r="F11" s="102"/>
      <c r="G11" s="103"/>
      <c r="H11" s="3" t="s">
        <v>486</v>
      </c>
    </row>
    <row r="12" spans="1:8" ht="12.75" customHeight="1">
      <c r="A12" s="45"/>
      <c r="B12" s="45"/>
      <c r="C12" s="2"/>
      <c r="D12" s="2"/>
      <c r="E12" s="33"/>
      <c r="F12" s="33"/>
    </row>
    <row r="13" spans="1:8" ht="12.75" customHeight="1">
      <c r="A13" s="45"/>
      <c r="B13" s="45"/>
      <c r="C13" s="2"/>
      <c r="D13" s="2"/>
      <c r="E13" s="33"/>
      <c r="F13" s="33"/>
    </row>
    <row r="14" spans="1:8" ht="18.75" customHeight="1">
      <c r="A14" s="124" t="s">
        <v>462</v>
      </c>
      <c r="B14" s="124"/>
      <c r="C14" s="124"/>
      <c r="D14" s="124"/>
      <c r="E14" s="124"/>
      <c r="F14" s="124"/>
      <c r="G14" s="124"/>
      <c r="H14" s="124"/>
    </row>
    <row r="15" spans="1:8" ht="18.75" customHeight="1">
      <c r="A15" s="82"/>
      <c r="B15" s="82"/>
      <c r="C15" s="82"/>
      <c r="D15" s="82"/>
      <c r="E15" s="82"/>
      <c r="F15" s="82"/>
      <c r="G15" s="82"/>
      <c r="H15" s="82"/>
    </row>
    <row r="16" spans="1:8" ht="15.75">
      <c r="A16" s="46"/>
      <c r="B16" s="46"/>
      <c r="C16" s="46"/>
      <c r="D16" s="46"/>
      <c r="E16" s="46"/>
      <c r="F16" s="46"/>
      <c r="G16" s="47"/>
      <c r="H16" s="47" t="s">
        <v>114</v>
      </c>
    </row>
    <row r="17" spans="1:8" ht="12.75" customHeight="1">
      <c r="A17" s="121" t="s">
        <v>22</v>
      </c>
      <c r="B17" s="119" t="s">
        <v>100</v>
      </c>
      <c r="C17" s="119" t="s">
        <v>37</v>
      </c>
      <c r="D17" s="120"/>
      <c r="E17" s="120"/>
      <c r="F17" s="120"/>
      <c r="G17" s="122" t="s">
        <v>362</v>
      </c>
      <c r="H17" s="123"/>
    </row>
    <row r="18" spans="1:8" ht="25.5">
      <c r="A18" s="121"/>
      <c r="B18" s="119"/>
      <c r="C18" s="48" t="s">
        <v>33</v>
      </c>
      <c r="D18" s="48" t="s">
        <v>34</v>
      </c>
      <c r="E18" s="48" t="s">
        <v>35</v>
      </c>
      <c r="F18" s="48" t="s">
        <v>36</v>
      </c>
      <c r="G18" s="81">
        <v>2025</v>
      </c>
      <c r="H18" s="81">
        <v>2026</v>
      </c>
    </row>
    <row r="19" spans="1:8" ht="25.5">
      <c r="A19" s="49" t="s">
        <v>56</v>
      </c>
      <c r="B19" s="50">
        <v>845</v>
      </c>
      <c r="C19" s="50"/>
      <c r="D19" s="50"/>
      <c r="E19" s="50"/>
      <c r="F19" s="50"/>
      <c r="G19" s="51">
        <f t="shared" ref="G19:H21" si="0">G20</f>
        <v>3520.5</v>
      </c>
      <c r="H19" s="51">
        <f t="shared" si="0"/>
        <v>3520.5</v>
      </c>
    </row>
    <row r="20" spans="1:8">
      <c r="A20" s="34" t="s">
        <v>82</v>
      </c>
      <c r="B20" s="9">
        <v>845</v>
      </c>
      <c r="C20" s="9" t="s">
        <v>23</v>
      </c>
      <c r="D20" s="9"/>
      <c r="E20" s="9"/>
      <c r="F20" s="9"/>
      <c r="G20" s="52">
        <f t="shared" si="0"/>
        <v>3520.5</v>
      </c>
      <c r="H20" s="52">
        <f t="shared" si="0"/>
        <v>3520.5</v>
      </c>
    </row>
    <row r="21" spans="1:8" ht="38.25">
      <c r="A21" s="28" t="s">
        <v>99</v>
      </c>
      <c r="B21" s="8">
        <v>845</v>
      </c>
      <c r="C21" s="8" t="s">
        <v>23</v>
      </c>
      <c r="D21" s="8" t="s">
        <v>38</v>
      </c>
      <c r="E21" s="8"/>
      <c r="F21" s="8"/>
      <c r="G21" s="53">
        <f t="shared" si="0"/>
        <v>3520.5</v>
      </c>
      <c r="H21" s="53">
        <f t="shared" si="0"/>
        <v>3520.5</v>
      </c>
    </row>
    <row r="22" spans="1:8">
      <c r="A22" s="35" t="s">
        <v>116</v>
      </c>
      <c r="B22" s="10">
        <v>845</v>
      </c>
      <c r="C22" s="10" t="s">
        <v>23</v>
      </c>
      <c r="D22" s="10" t="s">
        <v>38</v>
      </c>
      <c r="E22" s="10" t="s">
        <v>140</v>
      </c>
      <c r="F22" s="10"/>
      <c r="G22" s="54">
        <f>G23</f>
        <v>3520.5</v>
      </c>
      <c r="H22" s="54">
        <f>H23</f>
        <v>3520.5</v>
      </c>
    </row>
    <row r="23" spans="1:8" s="42" customFormat="1" ht="38.25">
      <c r="A23" s="18" t="s">
        <v>53</v>
      </c>
      <c r="B23" s="10">
        <v>845</v>
      </c>
      <c r="C23" s="10" t="s">
        <v>23</v>
      </c>
      <c r="D23" s="10" t="s">
        <v>38</v>
      </c>
      <c r="E23" s="10" t="s">
        <v>145</v>
      </c>
      <c r="F23" s="10"/>
      <c r="G23" s="54">
        <f>G24+G27</f>
        <v>3520.5</v>
      </c>
      <c r="H23" s="54">
        <f>H24+H27</f>
        <v>3520.5</v>
      </c>
    </row>
    <row r="24" spans="1:8" ht="25.5">
      <c r="A24" s="29" t="s">
        <v>104</v>
      </c>
      <c r="B24" s="4">
        <v>845</v>
      </c>
      <c r="C24" s="4" t="s">
        <v>23</v>
      </c>
      <c r="D24" s="4" t="s">
        <v>38</v>
      </c>
      <c r="E24" s="4" t="s">
        <v>146</v>
      </c>
      <c r="F24" s="4"/>
      <c r="G24" s="5">
        <f>SUM(G25:G26)</f>
        <v>1383.8</v>
      </c>
      <c r="H24" s="5">
        <f>SUM(H25:H26)</f>
        <v>1383.8</v>
      </c>
    </row>
    <row r="25" spans="1:8" ht="25.5">
      <c r="A25" s="14" t="s">
        <v>138</v>
      </c>
      <c r="B25" s="6">
        <v>845</v>
      </c>
      <c r="C25" s="6" t="s">
        <v>23</v>
      </c>
      <c r="D25" s="6" t="s">
        <v>38</v>
      </c>
      <c r="E25" s="6" t="s">
        <v>146</v>
      </c>
      <c r="F25" s="6" t="s">
        <v>73</v>
      </c>
      <c r="G25" s="85">
        <v>1062.8</v>
      </c>
      <c r="H25" s="85">
        <v>1062.8</v>
      </c>
    </row>
    <row r="26" spans="1:8" ht="38.25">
      <c r="A26" s="14" t="s">
        <v>139</v>
      </c>
      <c r="B26" s="6">
        <v>845</v>
      </c>
      <c r="C26" s="6" t="s">
        <v>23</v>
      </c>
      <c r="D26" s="6" t="s">
        <v>38</v>
      </c>
      <c r="E26" s="6" t="s">
        <v>146</v>
      </c>
      <c r="F26" s="6" t="s">
        <v>132</v>
      </c>
      <c r="G26" s="85">
        <v>321</v>
      </c>
      <c r="H26" s="85">
        <v>321</v>
      </c>
    </row>
    <row r="27" spans="1:8" ht="25.5">
      <c r="A27" s="29" t="s">
        <v>118</v>
      </c>
      <c r="B27" s="4">
        <v>845</v>
      </c>
      <c r="C27" s="4" t="s">
        <v>23</v>
      </c>
      <c r="D27" s="4" t="s">
        <v>38</v>
      </c>
      <c r="E27" s="4" t="s">
        <v>147</v>
      </c>
      <c r="F27" s="4"/>
      <c r="G27" s="5">
        <f>SUM(G28:G29)</f>
        <v>2136.6999999999998</v>
      </c>
      <c r="H27" s="5">
        <f>SUM(H28:H29)</f>
        <v>2136.6999999999998</v>
      </c>
    </row>
    <row r="28" spans="1:8" ht="25.5">
      <c r="A28" s="14" t="s">
        <v>138</v>
      </c>
      <c r="B28" s="6">
        <v>845</v>
      </c>
      <c r="C28" s="6" t="s">
        <v>23</v>
      </c>
      <c r="D28" s="6" t="s">
        <v>38</v>
      </c>
      <c r="E28" s="6" t="s">
        <v>147</v>
      </c>
      <c r="F28" s="6" t="s">
        <v>73</v>
      </c>
      <c r="G28" s="20">
        <v>1641.1</v>
      </c>
      <c r="H28" s="20">
        <v>1641.1</v>
      </c>
    </row>
    <row r="29" spans="1:8" ht="38.25">
      <c r="A29" s="14" t="s">
        <v>139</v>
      </c>
      <c r="B29" s="6">
        <v>845</v>
      </c>
      <c r="C29" s="6" t="s">
        <v>23</v>
      </c>
      <c r="D29" s="6" t="s">
        <v>38</v>
      </c>
      <c r="E29" s="6" t="s">
        <v>147</v>
      </c>
      <c r="F29" s="6" t="s">
        <v>132</v>
      </c>
      <c r="G29" s="20">
        <v>495.6</v>
      </c>
      <c r="H29" s="20">
        <v>495.6</v>
      </c>
    </row>
    <row r="30" spans="1:8" ht="25.5">
      <c r="A30" s="49" t="s">
        <v>54</v>
      </c>
      <c r="B30" s="50">
        <v>968</v>
      </c>
      <c r="C30" s="50"/>
      <c r="D30" s="50"/>
      <c r="E30" s="50"/>
      <c r="F30" s="50"/>
      <c r="G30" s="51">
        <f>G31+G106+G112+G136+G141</f>
        <v>190224.86808999997</v>
      </c>
      <c r="H30" s="51">
        <f>H31+H106+H112+H136+H141</f>
        <v>156495.96731000001</v>
      </c>
    </row>
    <row r="31" spans="1:8">
      <c r="A31" s="34" t="s">
        <v>82</v>
      </c>
      <c r="B31" s="9">
        <v>968</v>
      </c>
      <c r="C31" s="9" t="s">
        <v>23</v>
      </c>
      <c r="D31" s="9"/>
      <c r="E31" s="9"/>
      <c r="F31" s="9"/>
      <c r="G31" s="52">
        <f>G32+G38+G48+G52+G44</f>
        <v>40527.522319999996</v>
      </c>
      <c r="H31" s="52">
        <f>H32+H38+H48+H52+H44</f>
        <v>40934.264999999999</v>
      </c>
    </row>
    <row r="32" spans="1:8" ht="25.5">
      <c r="A32" s="24" t="s">
        <v>63</v>
      </c>
      <c r="B32" s="8" t="s">
        <v>119</v>
      </c>
      <c r="C32" s="8" t="s">
        <v>23</v>
      </c>
      <c r="D32" s="8" t="s">
        <v>25</v>
      </c>
      <c r="E32" s="8"/>
      <c r="F32" s="8"/>
      <c r="G32" s="53">
        <f t="shared" ref="G32:H34" si="1">G33</f>
        <v>2670.8</v>
      </c>
      <c r="H32" s="53">
        <f t="shared" si="1"/>
        <v>2670.8</v>
      </c>
    </row>
    <row r="33" spans="1:8">
      <c r="A33" s="18" t="s">
        <v>116</v>
      </c>
      <c r="B33" s="10" t="s">
        <v>119</v>
      </c>
      <c r="C33" s="10" t="s">
        <v>23</v>
      </c>
      <c r="D33" s="10" t="s">
        <v>25</v>
      </c>
      <c r="E33" s="10" t="s">
        <v>140</v>
      </c>
      <c r="F33" s="10"/>
      <c r="G33" s="54">
        <f t="shared" si="1"/>
        <v>2670.8</v>
      </c>
      <c r="H33" s="54">
        <f t="shared" si="1"/>
        <v>2670.8</v>
      </c>
    </row>
    <row r="34" spans="1:8" s="42" customFormat="1" ht="38.25">
      <c r="A34" s="18" t="s">
        <v>53</v>
      </c>
      <c r="B34" s="10" t="s">
        <v>119</v>
      </c>
      <c r="C34" s="10" t="s">
        <v>23</v>
      </c>
      <c r="D34" s="10" t="s">
        <v>25</v>
      </c>
      <c r="E34" s="10" t="s">
        <v>145</v>
      </c>
      <c r="F34" s="10"/>
      <c r="G34" s="54">
        <f t="shared" si="1"/>
        <v>2670.8</v>
      </c>
      <c r="H34" s="54">
        <f t="shared" si="1"/>
        <v>2670.8</v>
      </c>
    </row>
    <row r="35" spans="1:8" s="41" customFormat="1" ht="25.5">
      <c r="A35" s="29" t="s">
        <v>110</v>
      </c>
      <c r="B35" s="4" t="s">
        <v>119</v>
      </c>
      <c r="C35" s="4" t="s">
        <v>23</v>
      </c>
      <c r="D35" s="4" t="s">
        <v>25</v>
      </c>
      <c r="E35" s="4" t="s">
        <v>149</v>
      </c>
      <c r="F35" s="4"/>
      <c r="G35" s="5">
        <f>SUM(G36:G37)</f>
        <v>2670.8</v>
      </c>
      <c r="H35" s="5">
        <f>SUM(H36:H37)</f>
        <v>2670.8</v>
      </c>
    </row>
    <row r="36" spans="1:8" ht="25.5">
      <c r="A36" s="14" t="s">
        <v>138</v>
      </c>
      <c r="B36" s="6" t="s">
        <v>119</v>
      </c>
      <c r="C36" s="6" t="s">
        <v>23</v>
      </c>
      <c r="D36" s="6" t="s">
        <v>25</v>
      </c>
      <c r="E36" s="6" t="s">
        <v>149</v>
      </c>
      <c r="F36" s="6" t="s">
        <v>73</v>
      </c>
      <c r="G36" s="20">
        <v>2051.3000000000002</v>
      </c>
      <c r="H36" s="20">
        <v>2051.3000000000002</v>
      </c>
    </row>
    <row r="37" spans="1:8" ht="38.25">
      <c r="A37" s="14" t="s">
        <v>139</v>
      </c>
      <c r="B37" s="6" t="s">
        <v>119</v>
      </c>
      <c r="C37" s="6" t="s">
        <v>23</v>
      </c>
      <c r="D37" s="6" t="s">
        <v>25</v>
      </c>
      <c r="E37" s="6" t="s">
        <v>149</v>
      </c>
      <c r="F37" s="6" t="s">
        <v>132</v>
      </c>
      <c r="G37" s="20">
        <v>619.5</v>
      </c>
      <c r="H37" s="20">
        <v>619.5</v>
      </c>
    </row>
    <row r="38" spans="1:8" ht="38.25">
      <c r="A38" s="24" t="s">
        <v>59</v>
      </c>
      <c r="B38" s="8">
        <v>968</v>
      </c>
      <c r="C38" s="8" t="s">
        <v>23</v>
      </c>
      <c r="D38" s="8" t="s">
        <v>26</v>
      </c>
      <c r="E38" s="8"/>
      <c r="F38" s="8"/>
      <c r="G38" s="53">
        <f t="shared" ref="G38:H40" si="2">G39</f>
        <v>12293.8</v>
      </c>
      <c r="H38" s="53">
        <f t="shared" si="2"/>
        <v>12293.8</v>
      </c>
    </row>
    <row r="39" spans="1:8">
      <c r="A39" s="35" t="s">
        <v>116</v>
      </c>
      <c r="B39" s="10" t="s">
        <v>119</v>
      </c>
      <c r="C39" s="10" t="s">
        <v>23</v>
      </c>
      <c r="D39" s="10" t="s">
        <v>26</v>
      </c>
      <c r="E39" s="10" t="s">
        <v>140</v>
      </c>
      <c r="F39" s="10"/>
      <c r="G39" s="54">
        <f t="shared" si="2"/>
        <v>12293.8</v>
      </c>
      <c r="H39" s="54">
        <f t="shared" si="2"/>
        <v>12293.8</v>
      </c>
    </row>
    <row r="40" spans="1:8" s="42" customFormat="1" ht="38.25">
      <c r="A40" s="18" t="s">
        <v>53</v>
      </c>
      <c r="B40" s="10">
        <v>968</v>
      </c>
      <c r="C40" s="10" t="s">
        <v>39</v>
      </c>
      <c r="D40" s="10" t="s">
        <v>26</v>
      </c>
      <c r="E40" s="10" t="s">
        <v>145</v>
      </c>
      <c r="F40" s="10"/>
      <c r="G40" s="54">
        <f t="shared" si="2"/>
        <v>12293.8</v>
      </c>
      <c r="H40" s="54">
        <f t="shared" si="2"/>
        <v>12293.8</v>
      </c>
    </row>
    <row r="41" spans="1:8" ht="25.5">
      <c r="A41" s="25" t="s">
        <v>104</v>
      </c>
      <c r="B41" s="4">
        <v>968</v>
      </c>
      <c r="C41" s="4" t="s">
        <v>23</v>
      </c>
      <c r="D41" s="4" t="s">
        <v>26</v>
      </c>
      <c r="E41" s="4" t="s">
        <v>146</v>
      </c>
      <c r="F41" s="4"/>
      <c r="G41" s="5">
        <f>SUM(G42:G43)</f>
        <v>12293.8</v>
      </c>
      <c r="H41" s="5">
        <f>SUM(H42:H43)</f>
        <v>12293.8</v>
      </c>
    </row>
    <row r="42" spans="1:8" ht="25.5">
      <c r="A42" s="14" t="s">
        <v>138</v>
      </c>
      <c r="B42" s="6">
        <v>968</v>
      </c>
      <c r="C42" s="6" t="s">
        <v>23</v>
      </c>
      <c r="D42" s="6" t="s">
        <v>26</v>
      </c>
      <c r="E42" s="6" t="s">
        <v>146</v>
      </c>
      <c r="F42" s="6" t="s">
        <v>73</v>
      </c>
      <c r="G42" s="20">
        <v>9442.2999999999993</v>
      </c>
      <c r="H42" s="20">
        <v>9442.2999999999993</v>
      </c>
    </row>
    <row r="43" spans="1:8" ht="38.25">
      <c r="A43" s="14" t="s">
        <v>139</v>
      </c>
      <c r="B43" s="6">
        <v>968</v>
      </c>
      <c r="C43" s="6" t="s">
        <v>23</v>
      </c>
      <c r="D43" s="6" t="s">
        <v>26</v>
      </c>
      <c r="E43" s="6" t="s">
        <v>146</v>
      </c>
      <c r="F43" s="6" t="s">
        <v>132</v>
      </c>
      <c r="G43" s="20">
        <v>2851.5</v>
      </c>
      <c r="H43" s="20">
        <v>2851.5</v>
      </c>
    </row>
    <row r="44" spans="1:8">
      <c r="A44" s="24" t="s">
        <v>308</v>
      </c>
      <c r="B44" s="8">
        <v>968</v>
      </c>
      <c r="C44" s="8" t="s">
        <v>23</v>
      </c>
      <c r="D44" s="8" t="s">
        <v>28</v>
      </c>
      <c r="E44" s="8"/>
      <c r="F44" s="8"/>
      <c r="G44" s="53">
        <f t="shared" ref="G44:H46" si="3">G45</f>
        <v>48.7</v>
      </c>
      <c r="H44" s="53">
        <f t="shared" si="3"/>
        <v>381.8</v>
      </c>
    </row>
    <row r="45" spans="1:8">
      <c r="A45" s="18" t="s">
        <v>116</v>
      </c>
      <c r="B45" s="10" t="s">
        <v>119</v>
      </c>
      <c r="C45" s="10" t="s">
        <v>23</v>
      </c>
      <c r="D45" s="10" t="s">
        <v>28</v>
      </c>
      <c r="E45" s="10" t="s">
        <v>140</v>
      </c>
      <c r="F45" s="10"/>
      <c r="G45" s="54">
        <f t="shared" si="3"/>
        <v>48.7</v>
      </c>
      <c r="H45" s="54">
        <f t="shared" si="3"/>
        <v>381.8</v>
      </c>
    </row>
    <row r="46" spans="1:8" ht="38.25">
      <c r="A46" s="30" t="s">
        <v>309</v>
      </c>
      <c r="B46" s="4" t="s">
        <v>119</v>
      </c>
      <c r="C46" s="4" t="s">
        <v>23</v>
      </c>
      <c r="D46" s="4" t="s">
        <v>28</v>
      </c>
      <c r="E46" s="4" t="s">
        <v>310</v>
      </c>
      <c r="F46" s="4"/>
      <c r="G46" s="89">
        <f t="shared" si="3"/>
        <v>48.7</v>
      </c>
      <c r="H46" s="89">
        <f t="shared" si="3"/>
        <v>381.8</v>
      </c>
    </row>
    <row r="47" spans="1:8" ht="25.5">
      <c r="A47" s="19" t="s">
        <v>126</v>
      </c>
      <c r="B47" s="6" t="s">
        <v>119</v>
      </c>
      <c r="C47" s="6" t="s">
        <v>23</v>
      </c>
      <c r="D47" s="6" t="s">
        <v>28</v>
      </c>
      <c r="E47" s="6" t="s">
        <v>310</v>
      </c>
      <c r="F47" s="6" t="s">
        <v>77</v>
      </c>
      <c r="G47" s="85">
        <v>48.7</v>
      </c>
      <c r="H47" s="85">
        <v>381.8</v>
      </c>
    </row>
    <row r="48" spans="1:8">
      <c r="A48" s="24" t="s">
        <v>15</v>
      </c>
      <c r="B48" s="8">
        <v>968</v>
      </c>
      <c r="C48" s="8" t="s">
        <v>23</v>
      </c>
      <c r="D48" s="8" t="s">
        <v>43</v>
      </c>
      <c r="E48" s="8"/>
      <c r="F48" s="8"/>
      <c r="G48" s="53">
        <f>G50</f>
        <v>500</v>
      </c>
      <c r="H48" s="53">
        <f>H50</f>
        <v>500</v>
      </c>
    </row>
    <row r="49" spans="1:8">
      <c r="A49" s="18" t="s">
        <v>116</v>
      </c>
      <c r="B49" s="10" t="s">
        <v>119</v>
      </c>
      <c r="C49" s="10" t="s">
        <v>23</v>
      </c>
      <c r="D49" s="10" t="s">
        <v>43</v>
      </c>
      <c r="E49" s="10" t="s">
        <v>140</v>
      </c>
      <c r="F49" s="10"/>
      <c r="G49" s="54">
        <f>G50</f>
        <v>500</v>
      </c>
      <c r="H49" s="54">
        <f>H50</f>
        <v>500</v>
      </c>
    </row>
    <row r="50" spans="1:8" s="41" customFormat="1">
      <c r="A50" s="25" t="s">
        <v>50</v>
      </c>
      <c r="B50" s="4">
        <v>968</v>
      </c>
      <c r="C50" s="4" t="s">
        <v>23</v>
      </c>
      <c r="D50" s="4" t="s">
        <v>43</v>
      </c>
      <c r="E50" s="4" t="s">
        <v>150</v>
      </c>
      <c r="F50" s="4"/>
      <c r="G50" s="5">
        <f>G51</f>
        <v>500</v>
      </c>
      <c r="H50" s="5">
        <f>H51</f>
        <v>500</v>
      </c>
    </row>
    <row r="51" spans="1:8">
      <c r="A51" s="36" t="s">
        <v>81</v>
      </c>
      <c r="B51" s="6">
        <v>968</v>
      </c>
      <c r="C51" s="6" t="s">
        <v>23</v>
      </c>
      <c r="D51" s="6" t="s">
        <v>43</v>
      </c>
      <c r="E51" s="6" t="s">
        <v>150</v>
      </c>
      <c r="F51" s="6" t="s">
        <v>83</v>
      </c>
      <c r="G51" s="20">
        <v>500</v>
      </c>
      <c r="H51" s="20">
        <v>500</v>
      </c>
    </row>
    <row r="52" spans="1:8">
      <c r="A52" s="24" t="s">
        <v>71</v>
      </c>
      <c r="B52" s="8">
        <v>968</v>
      </c>
      <c r="C52" s="8" t="s">
        <v>23</v>
      </c>
      <c r="D52" s="8" t="s">
        <v>60</v>
      </c>
      <c r="E52" s="8"/>
      <c r="F52" s="8"/>
      <c r="G52" s="53">
        <f>G53+G63+G67+G71+G75+G79</f>
        <v>25014.222320000001</v>
      </c>
      <c r="H52" s="53">
        <f>H53+H63+H67+H71+H75+H79</f>
        <v>25087.865000000002</v>
      </c>
    </row>
    <row r="53" spans="1:8" ht="25.5">
      <c r="A53" s="66" t="s">
        <v>449</v>
      </c>
      <c r="B53" s="10" t="s">
        <v>119</v>
      </c>
      <c r="C53" s="10" t="s">
        <v>23</v>
      </c>
      <c r="D53" s="10" t="s">
        <v>60</v>
      </c>
      <c r="E53" s="10" t="s">
        <v>251</v>
      </c>
      <c r="F53" s="10"/>
      <c r="G53" s="54">
        <f>G54+G57+G60</f>
        <v>572</v>
      </c>
      <c r="H53" s="54">
        <f>H54+H57+H60</f>
        <v>572</v>
      </c>
    </row>
    <row r="54" spans="1:8" s="42" customFormat="1" ht="38.25">
      <c r="A54" s="23" t="s">
        <v>297</v>
      </c>
      <c r="B54" s="4" t="s">
        <v>119</v>
      </c>
      <c r="C54" s="4" t="s">
        <v>23</v>
      </c>
      <c r="D54" s="4" t="s">
        <v>60</v>
      </c>
      <c r="E54" s="4" t="s">
        <v>268</v>
      </c>
      <c r="F54" s="4"/>
      <c r="G54" s="5">
        <f>G55</f>
        <v>100</v>
      </c>
      <c r="H54" s="5">
        <f>H55</f>
        <v>100</v>
      </c>
    </row>
    <row r="55" spans="1:8" s="41" customFormat="1" ht="25.5">
      <c r="A55" s="16" t="s">
        <v>126</v>
      </c>
      <c r="B55" s="4">
        <v>968</v>
      </c>
      <c r="C55" s="4" t="s">
        <v>23</v>
      </c>
      <c r="D55" s="4" t="s">
        <v>60</v>
      </c>
      <c r="E55" s="4" t="s">
        <v>262</v>
      </c>
      <c r="F55" s="7"/>
      <c r="G55" s="5">
        <f>G56</f>
        <v>100</v>
      </c>
      <c r="H55" s="5">
        <f>H56</f>
        <v>100</v>
      </c>
    </row>
    <row r="56" spans="1:8" ht="25.5">
      <c r="A56" s="19" t="s">
        <v>126</v>
      </c>
      <c r="B56" s="6" t="s">
        <v>119</v>
      </c>
      <c r="C56" s="6" t="s">
        <v>23</v>
      </c>
      <c r="D56" s="6" t="s">
        <v>60</v>
      </c>
      <c r="E56" s="6" t="s">
        <v>262</v>
      </c>
      <c r="F56" s="6" t="s">
        <v>77</v>
      </c>
      <c r="G56" s="20">
        <v>100</v>
      </c>
      <c r="H56" s="20">
        <v>100</v>
      </c>
    </row>
    <row r="57" spans="1:8" ht="25.5">
      <c r="A57" s="23" t="s">
        <v>298</v>
      </c>
      <c r="B57" s="4" t="s">
        <v>119</v>
      </c>
      <c r="C57" s="4" t="s">
        <v>23</v>
      </c>
      <c r="D57" s="4" t="s">
        <v>60</v>
      </c>
      <c r="E57" s="4" t="s">
        <v>299</v>
      </c>
      <c r="F57" s="4"/>
      <c r="G57" s="5">
        <f>G58</f>
        <v>422</v>
      </c>
      <c r="H57" s="5">
        <f>H58</f>
        <v>422</v>
      </c>
    </row>
    <row r="58" spans="1:8" s="41" customFormat="1" ht="38.25">
      <c r="A58" s="25" t="s">
        <v>252</v>
      </c>
      <c r="B58" s="4" t="s">
        <v>119</v>
      </c>
      <c r="C58" s="4" t="s">
        <v>23</v>
      </c>
      <c r="D58" s="4" t="s">
        <v>60</v>
      </c>
      <c r="E58" s="4" t="s">
        <v>354</v>
      </c>
      <c r="F58" s="4"/>
      <c r="G58" s="89">
        <f>G59</f>
        <v>422</v>
      </c>
      <c r="H58" s="89">
        <f>H59</f>
        <v>422</v>
      </c>
    </row>
    <row r="59" spans="1:8" ht="25.5">
      <c r="A59" s="19" t="s">
        <v>126</v>
      </c>
      <c r="B59" s="6" t="s">
        <v>119</v>
      </c>
      <c r="C59" s="6" t="s">
        <v>23</v>
      </c>
      <c r="D59" s="6" t="s">
        <v>60</v>
      </c>
      <c r="E59" s="6" t="s">
        <v>354</v>
      </c>
      <c r="F59" s="6" t="s">
        <v>77</v>
      </c>
      <c r="G59" s="85">
        <f>211+211</f>
        <v>422</v>
      </c>
      <c r="H59" s="85">
        <f>211+211</f>
        <v>422</v>
      </c>
    </row>
    <row r="60" spans="1:8" s="42" customFormat="1" ht="38.25">
      <c r="A60" s="70" t="s">
        <v>332</v>
      </c>
      <c r="B60" s="4" t="s">
        <v>119</v>
      </c>
      <c r="C60" s="4" t="s">
        <v>23</v>
      </c>
      <c r="D60" s="4" t="s">
        <v>60</v>
      </c>
      <c r="E60" s="4" t="s">
        <v>333</v>
      </c>
      <c r="F60" s="4"/>
      <c r="G60" s="5">
        <f>G62</f>
        <v>50</v>
      </c>
      <c r="H60" s="5">
        <f>H62</f>
        <v>50</v>
      </c>
    </row>
    <row r="61" spans="1:8" s="42" customFormat="1" ht="25.5">
      <c r="A61" s="16" t="s">
        <v>126</v>
      </c>
      <c r="B61" s="4" t="s">
        <v>119</v>
      </c>
      <c r="C61" s="4" t="s">
        <v>23</v>
      </c>
      <c r="D61" s="4" t="s">
        <v>60</v>
      </c>
      <c r="E61" s="4" t="s">
        <v>334</v>
      </c>
      <c r="F61" s="7"/>
      <c r="G61" s="5">
        <f>G62</f>
        <v>50</v>
      </c>
      <c r="H61" s="5">
        <f>H62</f>
        <v>50</v>
      </c>
    </row>
    <row r="62" spans="1:8" s="42" customFormat="1" ht="25.5">
      <c r="A62" s="19" t="s">
        <v>126</v>
      </c>
      <c r="B62" s="6" t="s">
        <v>119</v>
      </c>
      <c r="C62" s="6" t="s">
        <v>23</v>
      </c>
      <c r="D62" s="6" t="s">
        <v>60</v>
      </c>
      <c r="E62" s="6" t="s">
        <v>334</v>
      </c>
      <c r="F62" s="6" t="s">
        <v>77</v>
      </c>
      <c r="G62" s="20">
        <v>50</v>
      </c>
      <c r="H62" s="20">
        <v>50</v>
      </c>
    </row>
    <row r="63" spans="1:8" s="42" customFormat="1" ht="38.25">
      <c r="A63" s="66" t="s">
        <v>450</v>
      </c>
      <c r="B63" s="10">
        <v>968</v>
      </c>
      <c r="C63" s="10" t="s">
        <v>23</v>
      </c>
      <c r="D63" s="10" t="s">
        <v>60</v>
      </c>
      <c r="E63" s="10" t="s">
        <v>263</v>
      </c>
      <c r="F63" s="10"/>
      <c r="G63" s="54">
        <f t="shared" ref="G63:H65" si="4">G64</f>
        <v>300</v>
      </c>
      <c r="H63" s="54">
        <f t="shared" si="4"/>
        <v>300</v>
      </c>
    </row>
    <row r="64" spans="1:8" s="42" customFormat="1" ht="38.25">
      <c r="A64" s="25" t="s">
        <v>253</v>
      </c>
      <c r="B64" s="4">
        <v>968</v>
      </c>
      <c r="C64" s="4" t="s">
        <v>23</v>
      </c>
      <c r="D64" s="4" t="s">
        <v>60</v>
      </c>
      <c r="E64" s="4" t="s">
        <v>264</v>
      </c>
      <c r="F64" s="4"/>
      <c r="G64" s="5">
        <f t="shared" si="4"/>
        <v>300</v>
      </c>
      <c r="H64" s="5">
        <f t="shared" si="4"/>
        <v>300</v>
      </c>
    </row>
    <row r="65" spans="1:8" s="68" customFormat="1" ht="26.25">
      <c r="A65" s="16" t="s">
        <v>126</v>
      </c>
      <c r="B65" s="4">
        <v>968</v>
      </c>
      <c r="C65" s="4" t="s">
        <v>23</v>
      </c>
      <c r="D65" s="4" t="s">
        <v>60</v>
      </c>
      <c r="E65" s="4" t="s">
        <v>265</v>
      </c>
      <c r="F65" s="4"/>
      <c r="G65" s="5">
        <f t="shared" si="4"/>
        <v>300</v>
      </c>
      <c r="H65" s="5">
        <f t="shared" si="4"/>
        <v>300</v>
      </c>
    </row>
    <row r="66" spans="1:8" s="42" customFormat="1" ht="25.5">
      <c r="A66" s="19" t="s">
        <v>126</v>
      </c>
      <c r="B66" s="6">
        <v>968</v>
      </c>
      <c r="C66" s="6" t="s">
        <v>23</v>
      </c>
      <c r="D66" s="6" t="s">
        <v>60</v>
      </c>
      <c r="E66" s="6" t="s">
        <v>265</v>
      </c>
      <c r="F66" s="6" t="s">
        <v>77</v>
      </c>
      <c r="G66" s="20">
        <v>300</v>
      </c>
      <c r="H66" s="20">
        <v>300</v>
      </c>
    </row>
    <row r="67" spans="1:8" ht="38.25">
      <c r="A67" s="66" t="s">
        <v>476</v>
      </c>
      <c r="B67" s="10" t="s">
        <v>120</v>
      </c>
      <c r="C67" s="10" t="s">
        <v>23</v>
      </c>
      <c r="D67" s="10" t="s">
        <v>60</v>
      </c>
      <c r="E67" s="10" t="s">
        <v>160</v>
      </c>
      <c r="F67" s="10"/>
      <c r="G67" s="54">
        <f t="shared" ref="G67:H69" si="5">G68</f>
        <v>135</v>
      </c>
      <c r="H67" s="54">
        <f t="shared" si="5"/>
        <v>135</v>
      </c>
    </row>
    <row r="68" spans="1:8" ht="38.25">
      <c r="A68" s="25" t="s">
        <v>355</v>
      </c>
      <c r="B68" s="4">
        <v>968</v>
      </c>
      <c r="C68" s="4" t="s">
        <v>23</v>
      </c>
      <c r="D68" s="4" t="s">
        <v>60</v>
      </c>
      <c r="E68" s="4" t="s">
        <v>266</v>
      </c>
      <c r="F68" s="4"/>
      <c r="G68" s="5">
        <f t="shared" si="5"/>
        <v>135</v>
      </c>
      <c r="H68" s="5">
        <f t="shared" si="5"/>
        <v>135</v>
      </c>
    </row>
    <row r="69" spans="1:8" s="41" customFormat="1" ht="25.5">
      <c r="A69" s="16" t="s">
        <v>126</v>
      </c>
      <c r="B69" s="4">
        <v>968</v>
      </c>
      <c r="C69" s="4" t="s">
        <v>23</v>
      </c>
      <c r="D69" s="4" t="s">
        <v>60</v>
      </c>
      <c r="E69" s="4" t="s">
        <v>267</v>
      </c>
      <c r="F69" s="7"/>
      <c r="G69" s="5">
        <f t="shared" si="5"/>
        <v>135</v>
      </c>
      <c r="H69" s="5">
        <f t="shared" si="5"/>
        <v>135</v>
      </c>
    </row>
    <row r="70" spans="1:8" ht="25.5">
      <c r="A70" s="19" t="s">
        <v>126</v>
      </c>
      <c r="B70" s="6">
        <v>968</v>
      </c>
      <c r="C70" s="6" t="s">
        <v>23</v>
      </c>
      <c r="D70" s="6" t="s">
        <v>60</v>
      </c>
      <c r="E70" s="6" t="s">
        <v>267</v>
      </c>
      <c r="F70" s="6" t="s">
        <v>77</v>
      </c>
      <c r="G70" s="20">
        <v>135</v>
      </c>
      <c r="H70" s="20">
        <v>135</v>
      </c>
    </row>
    <row r="71" spans="1:8" ht="27.75" customHeight="1">
      <c r="A71" s="66" t="s">
        <v>451</v>
      </c>
      <c r="B71" s="10">
        <v>968</v>
      </c>
      <c r="C71" s="10" t="s">
        <v>23</v>
      </c>
      <c r="D71" s="10" t="s">
        <v>60</v>
      </c>
      <c r="E71" s="10" t="s">
        <v>349</v>
      </c>
      <c r="F71" s="10"/>
      <c r="G71" s="54">
        <f t="shared" ref="G71:H73" si="6">G72</f>
        <v>180</v>
      </c>
      <c r="H71" s="54">
        <f t="shared" si="6"/>
        <v>180</v>
      </c>
    </row>
    <row r="72" spans="1:8" ht="25.5">
      <c r="A72" s="25" t="s">
        <v>351</v>
      </c>
      <c r="B72" s="4">
        <v>968</v>
      </c>
      <c r="C72" s="4" t="s">
        <v>23</v>
      </c>
      <c r="D72" s="4" t="s">
        <v>60</v>
      </c>
      <c r="E72" s="4" t="s">
        <v>350</v>
      </c>
      <c r="F72" s="4"/>
      <c r="G72" s="5">
        <f t="shared" si="6"/>
        <v>180</v>
      </c>
      <c r="H72" s="5">
        <f t="shared" si="6"/>
        <v>180</v>
      </c>
    </row>
    <row r="73" spans="1:8" s="41" customFormat="1" ht="25.5">
      <c r="A73" s="16" t="s">
        <v>126</v>
      </c>
      <c r="B73" s="4">
        <v>968</v>
      </c>
      <c r="C73" s="4" t="s">
        <v>23</v>
      </c>
      <c r="D73" s="4" t="s">
        <v>60</v>
      </c>
      <c r="E73" s="4" t="s">
        <v>1</v>
      </c>
      <c r="F73" s="4"/>
      <c r="G73" s="5">
        <f t="shared" si="6"/>
        <v>180</v>
      </c>
      <c r="H73" s="5">
        <f t="shared" si="6"/>
        <v>180</v>
      </c>
    </row>
    <row r="74" spans="1:8">
      <c r="A74" s="36" t="s">
        <v>130</v>
      </c>
      <c r="B74" s="6" t="s">
        <v>119</v>
      </c>
      <c r="C74" s="6" t="s">
        <v>23</v>
      </c>
      <c r="D74" s="6" t="s">
        <v>60</v>
      </c>
      <c r="E74" s="6" t="s">
        <v>1</v>
      </c>
      <c r="F74" s="6" t="s">
        <v>84</v>
      </c>
      <c r="G74" s="20">
        <v>180</v>
      </c>
      <c r="H74" s="20">
        <v>180</v>
      </c>
    </row>
    <row r="75" spans="1:8" ht="38.25">
      <c r="A75" s="66" t="s">
        <v>452</v>
      </c>
      <c r="B75" s="10">
        <v>968</v>
      </c>
      <c r="C75" s="10" t="s">
        <v>23</v>
      </c>
      <c r="D75" s="10" t="s">
        <v>60</v>
      </c>
      <c r="E75" s="10" t="s">
        <v>303</v>
      </c>
      <c r="F75" s="10"/>
      <c r="G75" s="54">
        <f t="shared" ref="G75:H77" si="7">G76</f>
        <v>250</v>
      </c>
      <c r="H75" s="54">
        <f t="shared" si="7"/>
        <v>250</v>
      </c>
    </row>
    <row r="76" spans="1:8" ht="25.5">
      <c r="A76" s="76" t="s">
        <v>318</v>
      </c>
      <c r="B76" s="4">
        <v>968</v>
      </c>
      <c r="C76" s="4" t="s">
        <v>23</v>
      </c>
      <c r="D76" s="4" t="s">
        <v>60</v>
      </c>
      <c r="E76" s="4" t="s">
        <v>304</v>
      </c>
      <c r="F76" s="4"/>
      <c r="G76" s="5">
        <f t="shared" si="7"/>
        <v>250</v>
      </c>
      <c r="H76" s="5">
        <f t="shared" si="7"/>
        <v>250</v>
      </c>
    </row>
    <row r="77" spans="1:8" s="41" customFormat="1" ht="25.5">
      <c r="A77" s="16" t="s">
        <v>126</v>
      </c>
      <c r="B77" s="4" t="s">
        <v>119</v>
      </c>
      <c r="C77" s="4" t="s">
        <v>23</v>
      </c>
      <c r="D77" s="4" t="s">
        <v>60</v>
      </c>
      <c r="E77" s="4" t="s">
        <v>305</v>
      </c>
      <c r="F77" s="4"/>
      <c r="G77" s="5">
        <f t="shared" si="7"/>
        <v>250</v>
      </c>
      <c r="H77" s="5">
        <f t="shared" si="7"/>
        <v>250</v>
      </c>
    </row>
    <row r="78" spans="1:8" ht="25.5">
      <c r="A78" s="36" t="s">
        <v>76</v>
      </c>
      <c r="B78" s="6" t="s">
        <v>119</v>
      </c>
      <c r="C78" s="6" t="s">
        <v>23</v>
      </c>
      <c r="D78" s="6" t="s">
        <v>60</v>
      </c>
      <c r="E78" s="6" t="s">
        <v>305</v>
      </c>
      <c r="F78" s="6" t="s">
        <v>77</v>
      </c>
      <c r="G78" s="20">
        <v>250</v>
      </c>
      <c r="H78" s="20">
        <v>250</v>
      </c>
    </row>
    <row r="79" spans="1:8">
      <c r="A79" s="18" t="s">
        <v>116</v>
      </c>
      <c r="B79" s="10" t="s">
        <v>119</v>
      </c>
      <c r="C79" s="10" t="s">
        <v>23</v>
      </c>
      <c r="D79" s="10" t="s">
        <v>60</v>
      </c>
      <c r="E79" s="10" t="s">
        <v>140</v>
      </c>
      <c r="F79" s="10"/>
      <c r="G79" s="54">
        <f>G80+G85+G91+G97+G99</f>
        <v>23577.222320000001</v>
      </c>
      <c r="H79" s="54">
        <f>H80+H85+H91+H97+H99</f>
        <v>23650.865000000002</v>
      </c>
    </row>
    <row r="80" spans="1:8" ht="25.5">
      <c r="A80" s="25" t="s">
        <v>58</v>
      </c>
      <c r="B80" s="4">
        <v>968</v>
      </c>
      <c r="C80" s="4" t="s">
        <v>23</v>
      </c>
      <c r="D80" s="4" t="s">
        <v>60</v>
      </c>
      <c r="E80" s="4" t="s">
        <v>151</v>
      </c>
      <c r="F80" s="4"/>
      <c r="G80" s="89">
        <f>SUM(G81:G84)</f>
        <v>300.5</v>
      </c>
      <c r="H80" s="89">
        <f>SUM(H81:H84)</f>
        <v>300.5</v>
      </c>
    </row>
    <row r="81" spans="1:8" ht="25.5">
      <c r="A81" s="36" t="s">
        <v>138</v>
      </c>
      <c r="B81" s="6">
        <v>968</v>
      </c>
      <c r="C81" s="6" t="s">
        <v>23</v>
      </c>
      <c r="D81" s="6" t="s">
        <v>60</v>
      </c>
      <c r="E81" s="6" t="s">
        <v>151</v>
      </c>
      <c r="F81" s="6" t="s">
        <v>73</v>
      </c>
      <c r="G81" s="85">
        <v>193.22880000000001</v>
      </c>
      <c r="H81" s="85">
        <v>193.22880000000001</v>
      </c>
    </row>
    <row r="82" spans="1:8" ht="38.25">
      <c r="A82" s="36" t="s">
        <v>139</v>
      </c>
      <c r="B82" s="6">
        <v>968</v>
      </c>
      <c r="C82" s="6" t="s">
        <v>23</v>
      </c>
      <c r="D82" s="6" t="s">
        <v>60</v>
      </c>
      <c r="E82" s="6" t="s">
        <v>151</v>
      </c>
      <c r="F82" s="6" t="s">
        <v>132</v>
      </c>
      <c r="G82" s="85">
        <v>58.371200000000002</v>
      </c>
      <c r="H82" s="85">
        <v>58.371200000000002</v>
      </c>
    </row>
    <row r="83" spans="1:8" ht="25.5">
      <c r="A83" s="36" t="s">
        <v>74</v>
      </c>
      <c r="B83" s="6">
        <v>968</v>
      </c>
      <c r="C83" s="6" t="s">
        <v>23</v>
      </c>
      <c r="D83" s="6" t="s">
        <v>60</v>
      </c>
      <c r="E83" s="6" t="s">
        <v>151</v>
      </c>
      <c r="F83" s="6" t="s">
        <v>75</v>
      </c>
      <c r="G83" s="85">
        <v>15</v>
      </c>
      <c r="H83" s="85">
        <v>15</v>
      </c>
    </row>
    <row r="84" spans="1:8" ht="25.5">
      <c r="A84" s="36" t="s">
        <v>76</v>
      </c>
      <c r="B84" s="6">
        <v>968</v>
      </c>
      <c r="C84" s="6" t="s">
        <v>23</v>
      </c>
      <c r="D84" s="6" t="s">
        <v>60</v>
      </c>
      <c r="E84" s="6" t="s">
        <v>151</v>
      </c>
      <c r="F84" s="6" t="s">
        <v>77</v>
      </c>
      <c r="G84" s="85">
        <v>33.9</v>
      </c>
      <c r="H84" s="85">
        <v>33.9</v>
      </c>
    </row>
    <row r="85" spans="1:8" ht="38.25">
      <c r="A85" s="25" t="s">
        <v>47</v>
      </c>
      <c r="B85" s="4">
        <v>968</v>
      </c>
      <c r="C85" s="4" t="s">
        <v>39</v>
      </c>
      <c r="D85" s="4" t="s">
        <v>60</v>
      </c>
      <c r="E85" s="4" t="s">
        <v>152</v>
      </c>
      <c r="F85" s="4"/>
      <c r="G85" s="89">
        <f>SUM(G86:G90)</f>
        <v>790.1</v>
      </c>
      <c r="H85" s="89">
        <f>SUM(H86:H90)</f>
        <v>790.1</v>
      </c>
    </row>
    <row r="86" spans="1:8" ht="25.5">
      <c r="A86" s="36" t="s">
        <v>138</v>
      </c>
      <c r="B86" s="6">
        <v>968</v>
      </c>
      <c r="C86" s="6" t="s">
        <v>23</v>
      </c>
      <c r="D86" s="6" t="s">
        <v>60</v>
      </c>
      <c r="E86" s="6" t="s">
        <v>152</v>
      </c>
      <c r="F86" s="6" t="s">
        <v>73</v>
      </c>
      <c r="G86" s="85">
        <v>501.3</v>
      </c>
      <c r="H86" s="85">
        <v>501.3</v>
      </c>
    </row>
    <row r="87" spans="1:8" ht="25.5">
      <c r="A87" s="36" t="s">
        <v>460</v>
      </c>
      <c r="B87" s="6">
        <v>968</v>
      </c>
      <c r="C87" s="6" t="s">
        <v>23</v>
      </c>
      <c r="D87" s="6" t="s">
        <v>60</v>
      </c>
      <c r="E87" s="6" t="s">
        <v>152</v>
      </c>
      <c r="F87" s="6" t="s">
        <v>461</v>
      </c>
      <c r="G87" s="85">
        <v>4</v>
      </c>
      <c r="H87" s="85">
        <v>4</v>
      </c>
    </row>
    <row r="88" spans="1:8" s="41" customFormat="1" ht="38.25">
      <c r="A88" s="36" t="s">
        <v>139</v>
      </c>
      <c r="B88" s="6">
        <v>968</v>
      </c>
      <c r="C88" s="6" t="s">
        <v>23</v>
      </c>
      <c r="D88" s="6" t="s">
        <v>60</v>
      </c>
      <c r="E88" s="6" t="s">
        <v>152</v>
      </c>
      <c r="F88" s="6" t="s">
        <v>132</v>
      </c>
      <c r="G88" s="85">
        <v>151.30000000000001</v>
      </c>
      <c r="H88" s="85">
        <v>151.30000000000001</v>
      </c>
    </row>
    <row r="89" spans="1:8" ht="25.5">
      <c r="A89" s="36" t="s">
        <v>74</v>
      </c>
      <c r="B89" s="6">
        <v>968</v>
      </c>
      <c r="C89" s="6" t="s">
        <v>23</v>
      </c>
      <c r="D89" s="6" t="s">
        <v>60</v>
      </c>
      <c r="E89" s="6" t="s">
        <v>152</v>
      </c>
      <c r="F89" s="6" t="s">
        <v>75</v>
      </c>
      <c r="G89" s="85">
        <v>40.6</v>
      </c>
      <c r="H89" s="85">
        <v>40.6</v>
      </c>
    </row>
    <row r="90" spans="1:8" ht="25.5">
      <c r="A90" s="36" t="s">
        <v>76</v>
      </c>
      <c r="B90" s="6">
        <v>968</v>
      </c>
      <c r="C90" s="6" t="s">
        <v>23</v>
      </c>
      <c r="D90" s="6" t="s">
        <v>60</v>
      </c>
      <c r="E90" s="6" t="s">
        <v>152</v>
      </c>
      <c r="F90" s="6" t="s">
        <v>77</v>
      </c>
      <c r="G90" s="85">
        <v>92.9</v>
      </c>
      <c r="H90" s="85">
        <v>92.9</v>
      </c>
    </row>
    <row r="91" spans="1:8" ht="38.25">
      <c r="A91" s="31" t="s">
        <v>52</v>
      </c>
      <c r="B91" s="4">
        <v>968</v>
      </c>
      <c r="C91" s="4" t="s">
        <v>23</v>
      </c>
      <c r="D91" s="4" t="s">
        <v>60</v>
      </c>
      <c r="E91" s="4" t="s">
        <v>153</v>
      </c>
      <c r="F91" s="4"/>
      <c r="G91" s="89">
        <f>SUM(G92:G95)</f>
        <v>513.5</v>
      </c>
      <c r="H91" s="89">
        <f>SUM(H92:H95)</f>
        <v>513.5</v>
      </c>
    </row>
    <row r="92" spans="1:8" ht="25.5">
      <c r="A92" s="36" t="s">
        <v>138</v>
      </c>
      <c r="B92" s="6">
        <v>968</v>
      </c>
      <c r="C92" s="6" t="s">
        <v>23</v>
      </c>
      <c r="D92" s="6" t="s">
        <v>60</v>
      </c>
      <c r="E92" s="6" t="s">
        <v>153</v>
      </c>
      <c r="F92" s="6" t="s">
        <v>73</v>
      </c>
      <c r="G92" s="85">
        <v>358.9</v>
      </c>
      <c r="H92" s="85">
        <v>358.9</v>
      </c>
    </row>
    <row r="93" spans="1:8" ht="38.25">
      <c r="A93" s="36" t="s">
        <v>139</v>
      </c>
      <c r="B93" s="6">
        <v>968</v>
      </c>
      <c r="C93" s="6" t="s">
        <v>23</v>
      </c>
      <c r="D93" s="6" t="s">
        <v>60</v>
      </c>
      <c r="E93" s="6" t="s">
        <v>153</v>
      </c>
      <c r="F93" s="6" t="s">
        <v>132</v>
      </c>
      <c r="G93" s="85">
        <v>108.39</v>
      </c>
      <c r="H93" s="85">
        <v>108.39</v>
      </c>
    </row>
    <row r="94" spans="1:8" ht="25.5">
      <c r="A94" s="36" t="s">
        <v>74</v>
      </c>
      <c r="B94" s="6">
        <v>968</v>
      </c>
      <c r="C94" s="6" t="s">
        <v>23</v>
      </c>
      <c r="D94" s="6" t="s">
        <v>60</v>
      </c>
      <c r="E94" s="6" t="s">
        <v>153</v>
      </c>
      <c r="F94" s="6" t="s">
        <v>75</v>
      </c>
      <c r="G94" s="85">
        <v>22</v>
      </c>
      <c r="H94" s="85">
        <v>22</v>
      </c>
    </row>
    <row r="95" spans="1:8" ht="25.5">
      <c r="A95" s="36" t="s">
        <v>76</v>
      </c>
      <c r="B95" s="6">
        <v>968</v>
      </c>
      <c r="C95" s="6" t="s">
        <v>23</v>
      </c>
      <c r="D95" s="6" t="s">
        <v>60</v>
      </c>
      <c r="E95" s="6" t="s">
        <v>153</v>
      </c>
      <c r="F95" s="6" t="s">
        <v>77</v>
      </c>
      <c r="G95" s="85">
        <v>24.21</v>
      </c>
      <c r="H95" s="85">
        <v>24.21</v>
      </c>
    </row>
    <row r="96" spans="1:8" ht="25.5">
      <c r="A96" s="30" t="s">
        <v>269</v>
      </c>
      <c r="B96" s="4">
        <v>968</v>
      </c>
      <c r="C96" s="4" t="s">
        <v>23</v>
      </c>
      <c r="D96" s="4" t="s">
        <v>60</v>
      </c>
      <c r="E96" s="4" t="s">
        <v>499</v>
      </c>
      <c r="F96" s="4"/>
      <c r="G96" s="5">
        <f>G97</f>
        <v>2248.6999999999998</v>
      </c>
      <c r="H96" s="5">
        <f>H97</f>
        <v>2248.6999999999998</v>
      </c>
    </row>
    <row r="97" spans="1:8" s="41" customFormat="1" ht="25.5">
      <c r="A97" s="30" t="s">
        <v>269</v>
      </c>
      <c r="B97" s="4">
        <v>968</v>
      </c>
      <c r="C97" s="4" t="s">
        <v>23</v>
      </c>
      <c r="D97" s="4" t="s">
        <v>60</v>
      </c>
      <c r="E97" s="4" t="s">
        <v>359</v>
      </c>
      <c r="F97" s="4"/>
      <c r="G97" s="5">
        <f>G98</f>
        <v>2248.6999999999998</v>
      </c>
      <c r="H97" s="5">
        <f>H98</f>
        <v>2248.6999999999998</v>
      </c>
    </row>
    <row r="98" spans="1:8" ht="51">
      <c r="A98" s="62" t="s">
        <v>89</v>
      </c>
      <c r="B98" s="6">
        <v>968</v>
      </c>
      <c r="C98" s="6" t="s">
        <v>23</v>
      </c>
      <c r="D98" s="6" t="s">
        <v>60</v>
      </c>
      <c r="E98" s="6" t="s">
        <v>359</v>
      </c>
      <c r="F98" s="6" t="s">
        <v>93</v>
      </c>
      <c r="G98" s="20">
        <v>2248.6999999999998</v>
      </c>
      <c r="H98" s="20">
        <v>2248.6999999999998</v>
      </c>
    </row>
    <row r="99" spans="1:8" ht="25.5">
      <c r="A99" s="37" t="s">
        <v>112</v>
      </c>
      <c r="B99" s="10">
        <v>968</v>
      </c>
      <c r="C99" s="10" t="s">
        <v>23</v>
      </c>
      <c r="D99" s="10" t="s">
        <v>60</v>
      </c>
      <c r="E99" s="10" t="s">
        <v>154</v>
      </c>
      <c r="F99" s="10"/>
      <c r="G99" s="54">
        <f>G100</f>
        <v>19724.422320000001</v>
      </c>
      <c r="H99" s="54">
        <f>H100</f>
        <v>19798.065000000002</v>
      </c>
    </row>
    <row r="100" spans="1:8" ht="25.5">
      <c r="A100" s="30" t="s">
        <v>105</v>
      </c>
      <c r="B100" s="4">
        <v>968</v>
      </c>
      <c r="C100" s="4" t="s">
        <v>23</v>
      </c>
      <c r="D100" s="4" t="s">
        <v>60</v>
      </c>
      <c r="E100" s="4" t="s">
        <v>155</v>
      </c>
      <c r="F100" s="4"/>
      <c r="G100" s="5">
        <f>SUM(G101:G105)</f>
        <v>19724.422320000001</v>
      </c>
      <c r="H100" s="5">
        <f>SUM(H101:H105)</f>
        <v>19798.065000000002</v>
      </c>
    </row>
    <row r="101" spans="1:8">
      <c r="A101" s="38" t="s">
        <v>234</v>
      </c>
      <c r="B101" s="6">
        <v>968</v>
      </c>
      <c r="C101" s="6" t="s">
        <v>23</v>
      </c>
      <c r="D101" s="6" t="s">
        <v>60</v>
      </c>
      <c r="E101" s="6" t="s">
        <v>155</v>
      </c>
      <c r="F101" s="6" t="s">
        <v>106</v>
      </c>
      <c r="G101" s="20">
        <v>13339.7</v>
      </c>
      <c r="H101" s="20">
        <v>13339.7</v>
      </c>
    </row>
    <row r="102" spans="1:8" ht="38.25">
      <c r="A102" s="14" t="s">
        <v>236</v>
      </c>
      <c r="B102" s="6">
        <v>968</v>
      </c>
      <c r="C102" s="6" t="s">
        <v>23</v>
      </c>
      <c r="D102" s="6" t="s">
        <v>60</v>
      </c>
      <c r="E102" s="6" t="s">
        <v>155</v>
      </c>
      <c r="F102" s="6" t="s">
        <v>156</v>
      </c>
      <c r="G102" s="20">
        <v>4029.7</v>
      </c>
      <c r="H102" s="20">
        <v>4029.7</v>
      </c>
    </row>
    <row r="103" spans="1:8" ht="25.5">
      <c r="A103" s="36" t="s">
        <v>76</v>
      </c>
      <c r="B103" s="6">
        <v>968</v>
      </c>
      <c r="C103" s="6" t="s">
        <v>23</v>
      </c>
      <c r="D103" s="6" t="s">
        <v>60</v>
      </c>
      <c r="E103" s="6" t="s">
        <v>155</v>
      </c>
      <c r="F103" s="6" t="s">
        <v>77</v>
      </c>
      <c r="G103" s="20">
        <f>69.44232-11.92</f>
        <v>57.522319999999993</v>
      </c>
      <c r="H103" s="20">
        <f>155-23.835</f>
        <v>131.16499999999999</v>
      </c>
    </row>
    <row r="104" spans="1:8">
      <c r="A104" s="36" t="s">
        <v>374</v>
      </c>
      <c r="B104" s="6">
        <v>968</v>
      </c>
      <c r="C104" s="6" t="s">
        <v>23</v>
      </c>
      <c r="D104" s="6" t="s">
        <v>60</v>
      </c>
      <c r="E104" s="6" t="s">
        <v>155</v>
      </c>
      <c r="F104" s="6" t="s">
        <v>373</v>
      </c>
      <c r="G104" s="20">
        <v>2247.5</v>
      </c>
      <c r="H104" s="20">
        <v>2247.5</v>
      </c>
    </row>
    <row r="105" spans="1:8">
      <c r="A105" s="14" t="s">
        <v>157</v>
      </c>
      <c r="B105" s="6">
        <v>968</v>
      </c>
      <c r="C105" s="6" t="s">
        <v>23</v>
      </c>
      <c r="D105" s="6" t="s">
        <v>60</v>
      </c>
      <c r="E105" s="6" t="s">
        <v>155</v>
      </c>
      <c r="F105" s="6" t="s">
        <v>80</v>
      </c>
      <c r="G105" s="20">
        <v>50</v>
      </c>
      <c r="H105" s="20">
        <v>50</v>
      </c>
    </row>
    <row r="106" spans="1:8" ht="25.5">
      <c r="A106" s="22" t="s">
        <v>103</v>
      </c>
      <c r="B106" s="9" t="s">
        <v>119</v>
      </c>
      <c r="C106" s="9" t="s">
        <v>38</v>
      </c>
      <c r="D106" s="9"/>
      <c r="E106" s="55"/>
      <c r="F106" s="55"/>
      <c r="G106" s="52">
        <f t="shared" ref="G106:H110" si="8">G107</f>
        <v>1500</v>
      </c>
      <c r="H106" s="52">
        <f t="shared" si="8"/>
        <v>1500</v>
      </c>
    </row>
    <row r="107" spans="1:8" ht="38.25">
      <c r="A107" s="24" t="s">
        <v>363</v>
      </c>
      <c r="B107" s="8">
        <v>968</v>
      </c>
      <c r="C107" s="8" t="s">
        <v>38</v>
      </c>
      <c r="D107" s="8" t="s">
        <v>32</v>
      </c>
      <c r="E107" s="8"/>
      <c r="F107" s="8"/>
      <c r="G107" s="53">
        <f t="shared" si="8"/>
        <v>1500</v>
      </c>
      <c r="H107" s="53">
        <f t="shared" si="8"/>
        <v>1500</v>
      </c>
    </row>
    <row r="108" spans="1:8" ht="63.75">
      <c r="A108" s="40" t="s">
        <v>453</v>
      </c>
      <c r="B108" s="10" t="s">
        <v>119</v>
      </c>
      <c r="C108" s="10" t="s">
        <v>38</v>
      </c>
      <c r="D108" s="10" t="s">
        <v>32</v>
      </c>
      <c r="E108" s="10" t="s">
        <v>364</v>
      </c>
      <c r="F108" s="10"/>
      <c r="G108" s="54">
        <f>G109</f>
        <v>1500</v>
      </c>
      <c r="H108" s="54">
        <f>H109</f>
        <v>1500</v>
      </c>
    </row>
    <row r="109" spans="1:8" ht="38.25">
      <c r="A109" s="23" t="s">
        <v>368</v>
      </c>
      <c r="B109" s="4">
        <v>968</v>
      </c>
      <c r="C109" s="4" t="s">
        <v>38</v>
      </c>
      <c r="D109" s="4" t="s">
        <v>32</v>
      </c>
      <c r="E109" s="4" t="s">
        <v>365</v>
      </c>
      <c r="F109" s="4"/>
      <c r="G109" s="5">
        <f>G110</f>
        <v>1500</v>
      </c>
      <c r="H109" s="5">
        <f>H110</f>
        <v>1500</v>
      </c>
    </row>
    <row r="110" spans="1:8" ht="25.5">
      <c r="A110" s="83" t="s">
        <v>367</v>
      </c>
      <c r="B110" s="4">
        <v>968</v>
      </c>
      <c r="C110" s="4" t="s">
        <v>38</v>
      </c>
      <c r="D110" s="4" t="s">
        <v>32</v>
      </c>
      <c r="E110" s="4" t="s">
        <v>366</v>
      </c>
      <c r="F110" s="4"/>
      <c r="G110" s="5">
        <f t="shared" si="8"/>
        <v>1500</v>
      </c>
      <c r="H110" s="5">
        <f t="shared" si="8"/>
        <v>1500</v>
      </c>
    </row>
    <row r="111" spans="1:8" ht="25.5">
      <c r="A111" s="14" t="s">
        <v>76</v>
      </c>
      <c r="B111" s="6">
        <v>968</v>
      </c>
      <c r="C111" s="6" t="s">
        <v>38</v>
      </c>
      <c r="D111" s="6" t="s">
        <v>32</v>
      </c>
      <c r="E111" s="6" t="s">
        <v>366</v>
      </c>
      <c r="F111" s="6" t="s">
        <v>77</v>
      </c>
      <c r="G111" s="20">
        <v>1500</v>
      </c>
      <c r="H111" s="20">
        <v>1500</v>
      </c>
    </row>
    <row r="112" spans="1:8" s="41" customFormat="1">
      <c r="A112" s="22" t="s">
        <v>85</v>
      </c>
      <c r="B112" s="9">
        <v>968</v>
      </c>
      <c r="C112" s="9" t="s">
        <v>26</v>
      </c>
      <c r="D112" s="9"/>
      <c r="E112" s="9"/>
      <c r="F112" s="9"/>
      <c r="G112" s="52">
        <f>G124+G113</f>
        <v>136567.06999999998</v>
      </c>
      <c r="H112" s="52">
        <f>H124+H113</f>
        <v>103307.58</v>
      </c>
    </row>
    <row r="113" spans="1:8" s="41" customFormat="1" ht="13.5">
      <c r="A113" s="24" t="s">
        <v>61</v>
      </c>
      <c r="B113" s="13" t="s">
        <v>119</v>
      </c>
      <c r="C113" s="8" t="s">
        <v>26</v>
      </c>
      <c r="D113" s="8" t="s">
        <v>29</v>
      </c>
      <c r="E113" s="24"/>
      <c r="F113" s="24"/>
      <c r="G113" s="53">
        <f t="shared" ref="G113:H114" si="9">G114</f>
        <v>136352.26999999999</v>
      </c>
      <c r="H113" s="53">
        <f t="shared" si="9"/>
        <v>103092.78</v>
      </c>
    </row>
    <row r="114" spans="1:8" s="41" customFormat="1" ht="51">
      <c r="A114" s="40" t="s">
        <v>478</v>
      </c>
      <c r="B114" s="10" t="s">
        <v>119</v>
      </c>
      <c r="C114" s="10" t="s">
        <v>26</v>
      </c>
      <c r="D114" s="10" t="s">
        <v>29</v>
      </c>
      <c r="E114" s="10" t="s">
        <v>158</v>
      </c>
      <c r="F114" s="40"/>
      <c r="G114" s="75">
        <f>G115</f>
        <v>136352.26999999999</v>
      </c>
      <c r="H114" s="75">
        <f t="shared" si="9"/>
        <v>103092.78</v>
      </c>
    </row>
    <row r="115" spans="1:8" s="41" customFormat="1" ht="27">
      <c r="A115" s="69" t="s">
        <v>416</v>
      </c>
      <c r="B115" s="7" t="s">
        <v>119</v>
      </c>
      <c r="C115" s="7" t="s">
        <v>26</v>
      </c>
      <c r="D115" s="7" t="s">
        <v>29</v>
      </c>
      <c r="E115" s="7" t="s">
        <v>418</v>
      </c>
      <c r="F115" s="4"/>
      <c r="G115" s="90">
        <f>G116+G122</f>
        <v>136352.26999999999</v>
      </c>
      <c r="H115" s="90">
        <f>H116+H122</f>
        <v>103092.78</v>
      </c>
    </row>
    <row r="116" spans="1:8" s="41" customFormat="1" ht="25.5">
      <c r="A116" s="16" t="s">
        <v>417</v>
      </c>
      <c r="B116" s="4" t="s">
        <v>119</v>
      </c>
      <c r="C116" s="4" t="s">
        <v>26</v>
      </c>
      <c r="D116" s="4" t="s">
        <v>29</v>
      </c>
      <c r="E116" s="4" t="s">
        <v>419</v>
      </c>
      <c r="F116" s="6"/>
      <c r="G116" s="89">
        <f>G119+G117</f>
        <v>36352.269999999997</v>
      </c>
      <c r="H116" s="89">
        <f>H119+H117</f>
        <v>3092.78</v>
      </c>
    </row>
    <row r="117" spans="1:8" ht="25.5">
      <c r="A117" s="16" t="s">
        <v>423</v>
      </c>
      <c r="B117" s="4" t="s">
        <v>119</v>
      </c>
      <c r="C117" s="4" t="s">
        <v>26</v>
      </c>
      <c r="D117" s="4" t="s">
        <v>29</v>
      </c>
      <c r="E117" s="4" t="s">
        <v>421</v>
      </c>
      <c r="F117" s="100"/>
      <c r="G117" s="5">
        <f>G118</f>
        <v>3092.78</v>
      </c>
      <c r="H117" s="5">
        <f>SUM(H118:H118)</f>
        <v>3092.78</v>
      </c>
    </row>
    <row r="118" spans="1:8" s="68" customFormat="1" ht="13.5">
      <c r="A118" s="26" t="s">
        <v>411</v>
      </c>
      <c r="B118" s="6" t="s">
        <v>119</v>
      </c>
      <c r="C118" s="6" t="s">
        <v>26</v>
      </c>
      <c r="D118" s="6" t="s">
        <v>29</v>
      </c>
      <c r="E118" s="6" t="s">
        <v>421</v>
      </c>
      <c r="F118" s="94" t="s">
        <v>102</v>
      </c>
      <c r="G118" s="85">
        <v>3092.78</v>
      </c>
      <c r="H118" s="85">
        <v>3092.78</v>
      </c>
    </row>
    <row r="119" spans="1:8" s="41" customFormat="1" ht="25.5">
      <c r="A119" s="105" t="s">
        <v>383</v>
      </c>
      <c r="B119" s="71" t="s">
        <v>119</v>
      </c>
      <c r="C119" s="71" t="s">
        <v>26</v>
      </c>
      <c r="D119" s="71" t="s">
        <v>29</v>
      </c>
      <c r="E119" s="71" t="s">
        <v>420</v>
      </c>
      <c r="F119" s="100"/>
      <c r="G119" s="89">
        <f>SUM(G120:G121)</f>
        <v>33259.49</v>
      </c>
      <c r="H119" s="89">
        <f>SUM(H120:H121)</f>
        <v>0</v>
      </c>
    </row>
    <row r="120" spans="1:8" s="41" customFormat="1" ht="38.25">
      <c r="A120" s="26" t="s">
        <v>488</v>
      </c>
      <c r="B120" s="72" t="s">
        <v>119</v>
      </c>
      <c r="C120" s="72" t="s">
        <v>26</v>
      </c>
      <c r="D120" s="72" t="s">
        <v>29</v>
      </c>
      <c r="E120" s="72" t="s">
        <v>420</v>
      </c>
      <c r="F120" s="6" t="s">
        <v>487</v>
      </c>
      <c r="G120" s="85">
        <v>33259.49</v>
      </c>
      <c r="H120" s="85">
        <v>0</v>
      </c>
    </row>
    <row r="121" spans="1:8" s="41" customFormat="1">
      <c r="A121" s="26" t="s">
        <v>411</v>
      </c>
      <c r="B121" s="72" t="s">
        <v>119</v>
      </c>
      <c r="C121" s="72" t="s">
        <v>26</v>
      </c>
      <c r="D121" s="72" t="s">
        <v>29</v>
      </c>
      <c r="E121" s="72" t="s">
        <v>420</v>
      </c>
      <c r="F121" s="6" t="s">
        <v>102</v>
      </c>
      <c r="G121" s="85">
        <v>0</v>
      </c>
      <c r="H121" s="85">
        <v>0</v>
      </c>
    </row>
    <row r="122" spans="1:8" s="68" customFormat="1" ht="64.5">
      <c r="A122" s="16" t="s">
        <v>384</v>
      </c>
      <c r="B122" s="4" t="s">
        <v>119</v>
      </c>
      <c r="C122" s="4" t="s">
        <v>26</v>
      </c>
      <c r="D122" s="4" t="s">
        <v>29</v>
      </c>
      <c r="E122" s="4" t="s">
        <v>422</v>
      </c>
      <c r="F122" s="100"/>
      <c r="G122" s="89">
        <f>G123</f>
        <v>100000</v>
      </c>
      <c r="H122" s="89">
        <f>H123</f>
        <v>100000</v>
      </c>
    </row>
    <row r="123" spans="1:8" s="68" customFormat="1" ht="25.5">
      <c r="A123" s="14" t="s">
        <v>76</v>
      </c>
      <c r="B123" s="6" t="s">
        <v>119</v>
      </c>
      <c r="C123" s="6" t="s">
        <v>26</v>
      </c>
      <c r="D123" s="6" t="s">
        <v>29</v>
      </c>
      <c r="E123" s="6" t="s">
        <v>422</v>
      </c>
      <c r="F123" s="94" t="s">
        <v>77</v>
      </c>
      <c r="G123" s="85">
        <v>100000</v>
      </c>
      <c r="H123" s="85">
        <v>100000</v>
      </c>
    </row>
    <row r="124" spans="1:8">
      <c r="A124" s="24" t="s">
        <v>66</v>
      </c>
      <c r="B124" s="8">
        <v>968</v>
      </c>
      <c r="C124" s="8" t="s">
        <v>26</v>
      </c>
      <c r="D124" s="8" t="s">
        <v>44</v>
      </c>
      <c r="E124" s="8"/>
      <c r="F124" s="8"/>
      <c r="G124" s="53">
        <f>G133+G125+G129</f>
        <v>214.8</v>
      </c>
      <c r="H124" s="53">
        <f>H133+H125+H129</f>
        <v>214.8</v>
      </c>
    </row>
    <row r="125" spans="1:8" ht="38.25">
      <c r="A125" s="40" t="s">
        <v>479</v>
      </c>
      <c r="B125" s="7">
        <v>968</v>
      </c>
      <c r="C125" s="10" t="s">
        <v>26</v>
      </c>
      <c r="D125" s="10" t="s">
        <v>44</v>
      </c>
      <c r="E125" s="11" t="s">
        <v>437</v>
      </c>
      <c r="F125" s="7"/>
      <c r="G125" s="54">
        <f t="shared" ref="G125:H127" si="10">G126</f>
        <v>30</v>
      </c>
      <c r="H125" s="54">
        <f t="shared" si="10"/>
        <v>30</v>
      </c>
    </row>
    <row r="126" spans="1:8" s="41" customFormat="1" ht="38.25">
      <c r="A126" s="16" t="s">
        <v>436</v>
      </c>
      <c r="B126" s="4">
        <v>968</v>
      </c>
      <c r="C126" s="4" t="s">
        <v>26</v>
      </c>
      <c r="D126" s="4" t="s">
        <v>44</v>
      </c>
      <c r="E126" s="4" t="s">
        <v>438</v>
      </c>
      <c r="F126" s="4"/>
      <c r="G126" s="5">
        <f t="shared" si="10"/>
        <v>30</v>
      </c>
      <c r="H126" s="5">
        <f t="shared" si="10"/>
        <v>30</v>
      </c>
    </row>
    <row r="127" spans="1:8" ht="25.5">
      <c r="A127" s="17" t="s">
        <v>126</v>
      </c>
      <c r="B127" s="4">
        <v>968</v>
      </c>
      <c r="C127" s="4" t="s">
        <v>26</v>
      </c>
      <c r="D127" s="4" t="s">
        <v>44</v>
      </c>
      <c r="E127" s="4" t="s">
        <v>439</v>
      </c>
      <c r="F127" s="4"/>
      <c r="G127" s="5">
        <f t="shared" si="10"/>
        <v>30</v>
      </c>
      <c r="H127" s="5">
        <f t="shared" si="10"/>
        <v>30</v>
      </c>
    </row>
    <row r="128" spans="1:8" s="41" customFormat="1">
      <c r="A128" s="26" t="s">
        <v>411</v>
      </c>
      <c r="B128" s="6">
        <v>968</v>
      </c>
      <c r="C128" s="6" t="s">
        <v>26</v>
      </c>
      <c r="D128" s="6" t="s">
        <v>44</v>
      </c>
      <c r="E128" s="6" t="s">
        <v>439</v>
      </c>
      <c r="F128" s="6" t="s">
        <v>102</v>
      </c>
      <c r="G128" s="20">
        <v>30</v>
      </c>
      <c r="H128" s="20">
        <v>30</v>
      </c>
    </row>
    <row r="129" spans="1:8" ht="38.25">
      <c r="A129" s="66" t="s">
        <v>480</v>
      </c>
      <c r="B129" s="7" t="s">
        <v>119</v>
      </c>
      <c r="C129" s="10" t="s">
        <v>26</v>
      </c>
      <c r="D129" s="10" t="s">
        <v>44</v>
      </c>
      <c r="E129" s="10" t="s">
        <v>444</v>
      </c>
      <c r="F129" s="10"/>
      <c r="G129" s="54">
        <f t="shared" ref="G129:H131" si="11">G130</f>
        <v>181</v>
      </c>
      <c r="H129" s="54">
        <f t="shared" si="11"/>
        <v>181</v>
      </c>
    </row>
    <row r="130" spans="1:8" ht="51">
      <c r="A130" s="29" t="s">
        <v>443</v>
      </c>
      <c r="B130" s="6" t="s">
        <v>119</v>
      </c>
      <c r="C130" s="4" t="s">
        <v>26</v>
      </c>
      <c r="D130" s="4" t="s">
        <v>44</v>
      </c>
      <c r="E130" s="4" t="s">
        <v>445</v>
      </c>
      <c r="F130" s="4"/>
      <c r="G130" s="5">
        <f t="shared" si="11"/>
        <v>181</v>
      </c>
      <c r="H130" s="5">
        <f t="shared" si="11"/>
        <v>181</v>
      </c>
    </row>
    <row r="131" spans="1:8" ht="25.5">
      <c r="A131" s="17" t="s">
        <v>126</v>
      </c>
      <c r="B131" s="4" t="s">
        <v>119</v>
      </c>
      <c r="C131" s="4" t="s">
        <v>26</v>
      </c>
      <c r="D131" s="4" t="s">
        <v>44</v>
      </c>
      <c r="E131" s="4" t="s">
        <v>446</v>
      </c>
      <c r="F131" s="4"/>
      <c r="G131" s="5">
        <f t="shared" si="11"/>
        <v>181</v>
      </c>
      <c r="H131" s="5">
        <f t="shared" si="11"/>
        <v>181</v>
      </c>
    </row>
    <row r="132" spans="1:8" ht="25.5">
      <c r="A132" s="36" t="s">
        <v>76</v>
      </c>
      <c r="B132" s="6" t="s">
        <v>119</v>
      </c>
      <c r="C132" s="6" t="s">
        <v>26</v>
      </c>
      <c r="D132" s="6" t="s">
        <v>44</v>
      </c>
      <c r="E132" s="6" t="s">
        <v>446</v>
      </c>
      <c r="F132" s="6" t="s">
        <v>77</v>
      </c>
      <c r="G132" s="85">
        <v>181</v>
      </c>
      <c r="H132" s="85">
        <v>181</v>
      </c>
    </row>
    <row r="133" spans="1:8" s="41" customFormat="1">
      <c r="A133" s="40" t="s">
        <v>116</v>
      </c>
      <c r="B133" s="10">
        <v>968</v>
      </c>
      <c r="C133" s="10" t="s">
        <v>26</v>
      </c>
      <c r="D133" s="10" t="s">
        <v>44</v>
      </c>
      <c r="E133" s="10" t="s">
        <v>140</v>
      </c>
      <c r="F133" s="10"/>
      <c r="G133" s="54">
        <f>G134</f>
        <v>3.8</v>
      </c>
      <c r="H133" s="54">
        <f>H134</f>
        <v>3.8</v>
      </c>
    </row>
    <row r="134" spans="1:8" ht="63.75">
      <c r="A134" s="25" t="s">
        <v>70</v>
      </c>
      <c r="B134" s="4">
        <v>968</v>
      </c>
      <c r="C134" s="4" t="s">
        <v>26</v>
      </c>
      <c r="D134" s="4" t="s">
        <v>44</v>
      </c>
      <c r="E134" s="4" t="s">
        <v>163</v>
      </c>
      <c r="F134" s="4"/>
      <c r="G134" s="89">
        <f>G135</f>
        <v>3.8</v>
      </c>
      <c r="H134" s="89">
        <f>H135</f>
        <v>3.8</v>
      </c>
    </row>
    <row r="135" spans="1:8" ht="25.5">
      <c r="A135" s="36" t="s">
        <v>76</v>
      </c>
      <c r="B135" s="6">
        <v>968</v>
      </c>
      <c r="C135" s="6" t="s">
        <v>26</v>
      </c>
      <c r="D135" s="6" t="s">
        <v>44</v>
      </c>
      <c r="E135" s="6" t="s">
        <v>163</v>
      </c>
      <c r="F135" s="6" t="s">
        <v>77</v>
      </c>
      <c r="G135" s="85">
        <v>3.8</v>
      </c>
      <c r="H135" s="85">
        <v>3.8</v>
      </c>
    </row>
    <row r="136" spans="1:8" s="41" customFormat="1">
      <c r="A136" s="34" t="s">
        <v>98</v>
      </c>
      <c r="B136" s="9" t="s">
        <v>119</v>
      </c>
      <c r="C136" s="9" t="s">
        <v>28</v>
      </c>
      <c r="D136" s="9"/>
      <c r="E136" s="9"/>
      <c r="F136" s="9"/>
      <c r="G136" s="52">
        <f>G137</f>
        <v>1023.01392</v>
      </c>
      <c r="H136" s="52">
        <f>H137</f>
        <v>1064.0223100000001</v>
      </c>
    </row>
    <row r="137" spans="1:8">
      <c r="A137" s="28" t="s">
        <v>407</v>
      </c>
      <c r="B137" s="8" t="s">
        <v>119</v>
      </c>
      <c r="C137" s="8" t="s">
        <v>28</v>
      </c>
      <c r="D137" s="8" t="s">
        <v>25</v>
      </c>
      <c r="E137" s="8"/>
      <c r="F137" s="8"/>
      <c r="G137" s="53">
        <f t="shared" ref="G137:H139" si="12">G138</f>
        <v>1023.01392</v>
      </c>
      <c r="H137" s="53">
        <f t="shared" si="12"/>
        <v>1064.0223100000001</v>
      </c>
    </row>
    <row r="138" spans="1:8">
      <c r="A138" s="40" t="s">
        <v>116</v>
      </c>
      <c r="B138" s="6" t="s">
        <v>119</v>
      </c>
      <c r="C138" s="10" t="s">
        <v>28</v>
      </c>
      <c r="D138" s="10" t="s">
        <v>25</v>
      </c>
      <c r="E138" s="10" t="s">
        <v>140</v>
      </c>
      <c r="F138" s="40"/>
      <c r="G138" s="75">
        <f t="shared" si="12"/>
        <v>1023.01392</v>
      </c>
      <c r="H138" s="75">
        <f t="shared" si="12"/>
        <v>1064.0223100000001</v>
      </c>
    </row>
    <row r="139" spans="1:8" ht="25.5">
      <c r="A139" s="16" t="s">
        <v>447</v>
      </c>
      <c r="B139" s="4" t="s">
        <v>119</v>
      </c>
      <c r="C139" s="4" t="s">
        <v>28</v>
      </c>
      <c r="D139" s="4" t="s">
        <v>25</v>
      </c>
      <c r="E139" s="4" t="s">
        <v>448</v>
      </c>
      <c r="F139" s="4"/>
      <c r="G139" s="89">
        <f t="shared" si="12"/>
        <v>1023.01392</v>
      </c>
      <c r="H139" s="89">
        <f t="shared" si="12"/>
        <v>1064.0223100000001</v>
      </c>
    </row>
    <row r="140" spans="1:8">
      <c r="A140" s="36" t="s">
        <v>130</v>
      </c>
      <c r="B140" s="6" t="s">
        <v>119</v>
      </c>
      <c r="C140" s="6" t="s">
        <v>28</v>
      </c>
      <c r="D140" s="6" t="s">
        <v>25</v>
      </c>
      <c r="E140" s="6" t="s">
        <v>448</v>
      </c>
      <c r="F140" s="6" t="s">
        <v>84</v>
      </c>
      <c r="G140" s="85">
        <v>1023.01392</v>
      </c>
      <c r="H140" s="85">
        <v>1064.0223100000001</v>
      </c>
    </row>
    <row r="141" spans="1:8">
      <c r="A141" s="22" t="s">
        <v>87</v>
      </c>
      <c r="B141" s="9">
        <v>968</v>
      </c>
      <c r="C141" s="9" t="s">
        <v>32</v>
      </c>
      <c r="D141" s="9"/>
      <c r="E141" s="9"/>
      <c r="F141" s="9"/>
      <c r="G141" s="52">
        <f>G142+G152+G147</f>
        <v>10607.261850000001</v>
      </c>
      <c r="H141" s="52">
        <f>H142+H152+H147</f>
        <v>9690.1</v>
      </c>
    </row>
    <row r="142" spans="1:8" ht="13.5">
      <c r="A142" s="28" t="s">
        <v>21</v>
      </c>
      <c r="B142" s="13">
        <v>968</v>
      </c>
      <c r="C142" s="8" t="s">
        <v>32</v>
      </c>
      <c r="D142" s="8" t="s">
        <v>23</v>
      </c>
      <c r="E142" s="8"/>
      <c r="F142" s="8"/>
      <c r="G142" s="53">
        <f t="shared" ref="G142:H145" si="13">G143</f>
        <v>5420</v>
      </c>
      <c r="H142" s="53">
        <f t="shared" si="13"/>
        <v>5420</v>
      </c>
    </row>
    <row r="143" spans="1:8">
      <c r="A143" s="35" t="s">
        <v>116</v>
      </c>
      <c r="B143" s="10">
        <v>968</v>
      </c>
      <c r="C143" s="10" t="s">
        <v>32</v>
      </c>
      <c r="D143" s="10" t="s">
        <v>23</v>
      </c>
      <c r="E143" s="10" t="s">
        <v>140</v>
      </c>
      <c r="F143" s="10"/>
      <c r="G143" s="54">
        <f t="shared" si="13"/>
        <v>5420</v>
      </c>
      <c r="H143" s="54">
        <f t="shared" si="13"/>
        <v>5420</v>
      </c>
    </row>
    <row r="144" spans="1:8" ht="25.5">
      <c r="A144" s="25" t="s">
        <v>48</v>
      </c>
      <c r="B144" s="6">
        <v>968</v>
      </c>
      <c r="C144" s="4" t="s">
        <v>32</v>
      </c>
      <c r="D144" s="4" t="s">
        <v>23</v>
      </c>
      <c r="E144" s="4" t="s">
        <v>164</v>
      </c>
      <c r="F144" s="4"/>
      <c r="G144" s="5">
        <f t="shared" si="13"/>
        <v>5420</v>
      </c>
      <c r="H144" s="5">
        <f t="shared" si="13"/>
        <v>5420</v>
      </c>
    </row>
    <row r="145" spans="1:8">
      <c r="A145" s="74" t="s">
        <v>107</v>
      </c>
      <c r="B145" s="4">
        <v>968</v>
      </c>
      <c r="C145" s="4" t="s">
        <v>32</v>
      </c>
      <c r="D145" s="4" t="s">
        <v>23</v>
      </c>
      <c r="E145" s="4" t="s">
        <v>165</v>
      </c>
      <c r="F145" s="4"/>
      <c r="G145" s="5">
        <f t="shared" si="13"/>
        <v>5420</v>
      </c>
      <c r="H145" s="5">
        <f t="shared" si="13"/>
        <v>5420</v>
      </c>
    </row>
    <row r="146" spans="1:8">
      <c r="A146" s="19" t="s">
        <v>274</v>
      </c>
      <c r="B146" s="6">
        <v>968</v>
      </c>
      <c r="C146" s="6" t="s">
        <v>32</v>
      </c>
      <c r="D146" s="6" t="s">
        <v>23</v>
      </c>
      <c r="E146" s="6" t="s">
        <v>165</v>
      </c>
      <c r="F146" s="6" t="s">
        <v>273</v>
      </c>
      <c r="G146" s="20">
        <v>5420</v>
      </c>
      <c r="H146" s="20">
        <v>5420</v>
      </c>
    </row>
    <row r="147" spans="1:8" ht="13.5">
      <c r="A147" s="28" t="s">
        <v>121</v>
      </c>
      <c r="B147" s="13">
        <v>968</v>
      </c>
      <c r="C147" s="8" t="s">
        <v>32</v>
      </c>
      <c r="D147" s="8" t="s">
        <v>38</v>
      </c>
      <c r="E147" s="8"/>
      <c r="F147" s="8"/>
      <c r="G147" s="53">
        <f>G148</f>
        <v>917.16184999999996</v>
      </c>
      <c r="H147" s="53">
        <f>H148</f>
        <v>0</v>
      </c>
    </row>
    <row r="148" spans="1:8" ht="38.25">
      <c r="A148" s="40" t="s">
        <v>454</v>
      </c>
      <c r="B148" s="10" t="s">
        <v>119</v>
      </c>
      <c r="C148" s="10" t="s">
        <v>32</v>
      </c>
      <c r="D148" s="10" t="s">
        <v>38</v>
      </c>
      <c r="E148" s="10" t="s">
        <v>361</v>
      </c>
      <c r="F148" s="10"/>
      <c r="G148" s="54">
        <f>G149</f>
        <v>917.16184999999996</v>
      </c>
      <c r="H148" s="54">
        <f>H149</f>
        <v>0</v>
      </c>
    </row>
    <row r="149" spans="1:8" ht="51">
      <c r="A149" s="16" t="s">
        <v>403</v>
      </c>
      <c r="B149" s="4" t="s">
        <v>119</v>
      </c>
      <c r="C149" s="4" t="s">
        <v>32</v>
      </c>
      <c r="D149" s="4" t="s">
        <v>38</v>
      </c>
      <c r="E149" s="100" t="s">
        <v>414</v>
      </c>
      <c r="F149" s="4"/>
      <c r="G149" s="59">
        <f t="shared" ref="G149:H150" si="14">G150</f>
        <v>917.16184999999996</v>
      </c>
      <c r="H149" s="59">
        <f t="shared" si="14"/>
        <v>0</v>
      </c>
    </row>
    <row r="150" spans="1:8">
      <c r="A150" s="104" t="s">
        <v>404</v>
      </c>
      <c r="B150" s="4" t="s">
        <v>119</v>
      </c>
      <c r="C150" s="4" t="s">
        <v>32</v>
      </c>
      <c r="D150" s="4" t="s">
        <v>38</v>
      </c>
      <c r="E150" s="100" t="s">
        <v>415</v>
      </c>
      <c r="F150" s="4"/>
      <c r="G150" s="108">
        <f t="shared" si="14"/>
        <v>917.16184999999996</v>
      </c>
      <c r="H150" s="108">
        <f t="shared" si="14"/>
        <v>0</v>
      </c>
    </row>
    <row r="151" spans="1:8" ht="25.5">
      <c r="A151" s="36" t="s">
        <v>76</v>
      </c>
      <c r="B151" s="94" t="s">
        <v>119</v>
      </c>
      <c r="C151" s="94" t="s">
        <v>32</v>
      </c>
      <c r="D151" s="94" t="s">
        <v>38</v>
      </c>
      <c r="E151" s="94" t="s">
        <v>415</v>
      </c>
      <c r="F151" s="94" t="s">
        <v>77</v>
      </c>
      <c r="G151" s="85">
        <v>917.16184999999996</v>
      </c>
      <c r="H151" s="85">
        <v>0</v>
      </c>
    </row>
    <row r="152" spans="1:8">
      <c r="A152" s="28" t="s">
        <v>51</v>
      </c>
      <c r="B152" s="8">
        <v>968</v>
      </c>
      <c r="C152" s="8" t="s">
        <v>32</v>
      </c>
      <c r="D152" s="8" t="s">
        <v>31</v>
      </c>
      <c r="E152" s="8"/>
      <c r="F152" s="8"/>
      <c r="G152" s="53">
        <f>G153</f>
        <v>4270.1000000000004</v>
      </c>
      <c r="H152" s="53">
        <f>H153</f>
        <v>4270.1000000000004</v>
      </c>
    </row>
    <row r="153" spans="1:8">
      <c r="A153" s="35" t="s">
        <v>116</v>
      </c>
      <c r="B153" s="10">
        <v>968</v>
      </c>
      <c r="C153" s="10" t="s">
        <v>32</v>
      </c>
      <c r="D153" s="10" t="s">
        <v>31</v>
      </c>
      <c r="E153" s="10" t="s">
        <v>140</v>
      </c>
      <c r="F153" s="10"/>
      <c r="G153" s="54">
        <f>G154+G159+G162</f>
        <v>4270.1000000000004</v>
      </c>
      <c r="H153" s="54">
        <f>H154+H159+H162</f>
        <v>4270.1000000000004</v>
      </c>
    </row>
    <row r="154" spans="1:8" ht="51">
      <c r="A154" s="25" t="s">
        <v>68</v>
      </c>
      <c r="B154" s="4">
        <v>968</v>
      </c>
      <c r="C154" s="4" t="s">
        <v>32</v>
      </c>
      <c r="D154" s="4" t="s">
        <v>31</v>
      </c>
      <c r="E154" s="4" t="s">
        <v>166</v>
      </c>
      <c r="F154" s="4"/>
      <c r="G154" s="89">
        <f>SUM(G155:G158)</f>
        <v>1618</v>
      </c>
      <c r="H154" s="89">
        <f>SUM(H155:H158)</f>
        <v>1618</v>
      </c>
    </row>
    <row r="155" spans="1:8" ht="25.5">
      <c r="A155" s="36" t="s">
        <v>138</v>
      </c>
      <c r="B155" s="6">
        <v>968</v>
      </c>
      <c r="C155" s="6" t="s">
        <v>32</v>
      </c>
      <c r="D155" s="6" t="s">
        <v>31</v>
      </c>
      <c r="E155" s="6" t="s">
        <v>166</v>
      </c>
      <c r="F155" s="6" t="s">
        <v>73</v>
      </c>
      <c r="G155" s="85">
        <v>1188.94</v>
      </c>
      <c r="H155" s="85">
        <v>1188.94</v>
      </c>
    </row>
    <row r="156" spans="1:8" ht="38.25">
      <c r="A156" s="36" t="s">
        <v>139</v>
      </c>
      <c r="B156" s="6">
        <v>968</v>
      </c>
      <c r="C156" s="6" t="s">
        <v>32</v>
      </c>
      <c r="D156" s="6" t="s">
        <v>31</v>
      </c>
      <c r="E156" s="6" t="s">
        <v>166</v>
      </c>
      <c r="F156" s="6" t="s">
        <v>132</v>
      </c>
      <c r="G156" s="85">
        <v>359.06</v>
      </c>
      <c r="H156" s="85">
        <v>359.06</v>
      </c>
    </row>
    <row r="157" spans="1:8" ht="25.5">
      <c r="A157" s="36" t="s">
        <v>74</v>
      </c>
      <c r="B157" s="6">
        <v>968</v>
      </c>
      <c r="C157" s="6" t="s">
        <v>32</v>
      </c>
      <c r="D157" s="6" t="s">
        <v>31</v>
      </c>
      <c r="E157" s="6" t="s">
        <v>166</v>
      </c>
      <c r="F157" s="6" t="s">
        <v>75</v>
      </c>
      <c r="G157" s="85">
        <v>26</v>
      </c>
      <c r="H157" s="85">
        <v>26</v>
      </c>
    </row>
    <row r="158" spans="1:8" ht="25.5">
      <c r="A158" s="36" t="s">
        <v>76</v>
      </c>
      <c r="B158" s="6">
        <v>968</v>
      </c>
      <c r="C158" s="6" t="s">
        <v>32</v>
      </c>
      <c r="D158" s="6" t="s">
        <v>31</v>
      </c>
      <c r="E158" s="6" t="s">
        <v>166</v>
      </c>
      <c r="F158" s="6" t="s">
        <v>77</v>
      </c>
      <c r="G158" s="85">
        <v>44</v>
      </c>
      <c r="H158" s="85">
        <v>44</v>
      </c>
    </row>
    <row r="159" spans="1:8" ht="38.25">
      <c r="A159" s="25" t="s">
        <v>67</v>
      </c>
      <c r="B159" s="4">
        <v>968</v>
      </c>
      <c r="C159" s="4" t="s">
        <v>32</v>
      </c>
      <c r="D159" s="4" t="s">
        <v>31</v>
      </c>
      <c r="E159" s="4" t="s">
        <v>168</v>
      </c>
      <c r="F159" s="4"/>
      <c r="G159" s="89">
        <f>SUM(G160:G161)</f>
        <v>2157.3000000000002</v>
      </c>
      <c r="H159" s="89">
        <f>SUM(H160:H161)</f>
        <v>2157.3000000000002</v>
      </c>
    </row>
    <row r="160" spans="1:8" ht="25.5">
      <c r="A160" s="36" t="s">
        <v>138</v>
      </c>
      <c r="B160" s="6">
        <v>968</v>
      </c>
      <c r="C160" s="6" t="s">
        <v>32</v>
      </c>
      <c r="D160" s="6" t="s">
        <v>31</v>
      </c>
      <c r="E160" s="6" t="s">
        <v>168</v>
      </c>
      <c r="F160" s="6" t="s">
        <v>73</v>
      </c>
      <c r="G160" s="85">
        <v>1778.74</v>
      </c>
      <c r="H160" s="85">
        <v>1778.74</v>
      </c>
    </row>
    <row r="161" spans="1:8" s="41" customFormat="1" ht="38.25">
      <c r="A161" s="36" t="s">
        <v>139</v>
      </c>
      <c r="B161" s="6">
        <v>968</v>
      </c>
      <c r="C161" s="6" t="s">
        <v>32</v>
      </c>
      <c r="D161" s="6" t="s">
        <v>31</v>
      </c>
      <c r="E161" s="6" t="s">
        <v>168</v>
      </c>
      <c r="F161" s="6" t="s">
        <v>132</v>
      </c>
      <c r="G161" s="85">
        <v>378.56</v>
      </c>
      <c r="H161" s="85">
        <v>378.56</v>
      </c>
    </row>
    <row r="162" spans="1:8" ht="51">
      <c r="A162" s="30" t="s">
        <v>371</v>
      </c>
      <c r="B162" s="4" t="s">
        <v>119</v>
      </c>
      <c r="C162" s="4" t="s">
        <v>32</v>
      </c>
      <c r="D162" s="4" t="s">
        <v>31</v>
      </c>
      <c r="E162" s="4" t="s">
        <v>372</v>
      </c>
      <c r="F162" s="4"/>
      <c r="G162" s="89">
        <f>SUM(G163:G165)</f>
        <v>494.8</v>
      </c>
      <c r="H162" s="89">
        <f>SUM(H163:H165)</f>
        <v>494.8</v>
      </c>
    </row>
    <row r="163" spans="1:8" ht="25.5">
      <c r="A163" s="36" t="s">
        <v>138</v>
      </c>
      <c r="B163" s="6" t="s">
        <v>119</v>
      </c>
      <c r="C163" s="6" t="s">
        <v>32</v>
      </c>
      <c r="D163" s="6" t="s">
        <v>31</v>
      </c>
      <c r="E163" s="6" t="s">
        <v>372</v>
      </c>
      <c r="F163" s="6" t="s">
        <v>73</v>
      </c>
      <c r="G163" s="85">
        <f>136.8+41.355</f>
        <v>178.155</v>
      </c>
      <c r="H163" s="85">
        <f>136.8+41.355</f>
        <v>178.155</v>
      </c>
    </row>
    <row r="164" spans="1:8" ht="38.25">
      <c r="A164" s="36" t="s">
        <v>139</v>
      </c>
      <c r="B164" s="6" t="s">
        <v>119</v>
      </c>
      <c r="C164" s="6" t="s">
        <v>32</v>
      </c>
      <c r="D164" s="6" t="s">
        <v>31</v>
      </c>
      <c r="E164" s="6" t="s">
        <v>372</v>
      </c>
      <c r="F164" s="6" t="s">
        <v>132</v>
      </c>
      <c r="G164" s="85">
        <f>41.3+12.49</f>
        <v>53.79</v>
      </c>
      <c r="H164" s="85">
        <f>41.3+12.49</f>
        <v>53.79</v>
      </c>
    </row>
    <row r="165" spans="1:8" ht="25.5">
      <c r="A165" s="36" t="s">
        <v>76</v>
      </c>
      <c r="B165" s="6" t="s">
        <v>119</v>
      </c>
      <c r="C165" s="6" t="s">
        <v>32</v>
      </c>
      <c r="D165" s="6" t="s">
        <v>31</v>
      </c>
      <c r="E165" s="6" t="s">
        <v>372</v>
      </c>
      <c r="F165" s="6" t="s">
        <v>77</v>
      </c>
      <c r="G165" s="85">
        <v>262.85500000000002</v>
      </c>
      <c r="H165" s="85">
        <v>262.85500000000002</v>
      </c>
    </row>
    <row r="166" spans="1:8" ht="25.5">
      <c r="A166" s="49" t="s">
        <v>131</v>
      </c>
      <c r="B166" s="50">
        <v>969</v>
      </c>
      <c r="C166" s="50"/>
      <c r="D166" s="50"/>
      <c r="E166" s="50"/>
      <c r="F166" s="50"/>
      <c r="G166" s="51">
        <f>G167+G266</f>
        <v>936446.96360999998</v>
      </c>
      <c r="H166" s="51">
        <f>H167+H266</f>
        <v>942728.64092999999</v>
      </c>
    </row>
    <row r="167" spans="1:8">
      <c r="A167" s="22" t="s">
        <v>86</v>
      </c>
      <c r="B167" s="9">
        <v>969</v>
      </c>
      <c r="C167" s="9" t="s">
        <v>27</v>
      </c>
      <c r="D167" s="9"/>
      <c r="E167" s="9"/>
      <c r="F167" s="9"/>
      <c r="G167" s="56">
        <f>G168+G180+G208+G224+G235+G218</f>
        <v>934446.96360999998</v>
      </c>
      <c r="H167" s="56">
        <f>H168+H180+H208+H224+H235+H218</f>
        <v>940728.64092999999</v>
      </c>
    </row>
    <row r="168" spans="1:8">
      <c r="A168" s="28" t="s">
        <v>17</v>
      </c>
      <c r="B168" s="8">
        <v>969</v>
      </c>
      <c r="C168" s="8" t="s">
        <v>27</v>
      </c>
      <c r="D168" s="8" t="s">
        <v>23</v>
      </c>
      <c r="E168" s="8"/>
      <c r="F168" s="8"/>
      <c r="G168" s="53">
        <f t="shared" ref="G168:H170" si="15">G169</f>
        <v>283313.54586999991</v>
      </c>
      <c r="H168" s="53">
        <f t="shared" si="15"/>
        <v>289955.12318999995</v>
      </c>
    </row>
    <row r="169" spans="1:8" ht="25.5">
      <c r="A169" s="35" t="s">
        <v>455</v>
      </c>
      <c r="B169" s="10" t="s">
        <v>115</v>
      </c>
      <c r="C169" s="10" t="s">
        <v>27</v>
      </c>
      <c r="D169" s="10" t="s">
        <v>23</v>
      </c>
      <c r="E169" s="10" t="s">
        <v>195</v>
      </c>
      <c r="F169" s="10"/>
      <c r="G169" s="54">
        <f>G170</f>
        <v>283313.54586999991</v>
      </c>
      <c r="H169" s="54">
        <f t="shared" si="15"/>
        <v>289955.12318999995</v>
      </c>
    </row>
    <row r="170" spans="1:8" s="41" customFormat="1" ht="27">
      <c r="A170" s="32" t="s">
        <v>312</v>
      </c>
      <c r="B170" s="7" t="s">
        <v>115</v>
      </c>
      <c r="C170" s="7" t="s">
        <v>27</v>
      </c>
      <c r="D170" s="7" t="s">
        <v>23</v>
      </c>
      <c r="E170" s="7" t="s">
        <v>196</v>
      </c>
      <c r="F170" s="7"/>
      <c r="G170" s="44">
        <f>G171</f>
        <v>283313.54586999991</v>
      </c>
      <c r="H170" s="44">
        <f t="shared" si="15"/>
        <v>289955.12318999995</v>
      </c>
    </row>
    <row r="171" spans="1:8" ht="38.25">
      <c r="A171" s="31" t="s">
        <v>197</v>
      </c>
      <c r="B171" s="4">
        <v>969</v>
      </c>
      <c r="C171" s="4" t="s">
        <v>27</v>
      </c>
      <c r="D171" s="4" t="s">
        <v>23</v>
      </c>
      <c r="E171" s="4" t="s">
        <v>198</v>
      </c>
      <c r="F171" s="4"/>
      <c r="G171" s="5">
        <f>G172+G176+G174+G178</f>
        <v>283313.54586999991</v>
      </c>
      <c r="H171" s="5">
        <f>H172+H176+H174+H178</f>
        <v>289955.12318999995</v>
      </c>
    </row>
    <row r="172" spans="1:8" ht="25.5">
      <c r="A172" s="23" t="s">
        <v>122</v>
      </c>
      <c r="B172" s="4">
        <v>969</v>
      </c>
      <c r="C172" s="4" t="s">
        <v>27</v>
      </c>
      <c r="D172" s="4" t="s">
        <v>23</v>
      </c>
      <c r="E172" s="4" t="s">
        <v>201</v>
      </c>
      <c r="F172" s="4"/>
      <c r="G172" s="89">
        <f>G173</f>
        <v>133180</v>
      </c>
      <c r="H172" s="89">
        <f>H173</f>
        <v>133180</v>
      </c>
    </row>
    <row r="173" spans="1:8" ht="51">
      <c r="A173" s="62" t="s">
        <v>88</v>
      </c>
      <c r="B173" s="6">
        <v>969</v>
      </c>
      <c r="C173" s="6" t="s">
        <v>27</v>
      </c>
      <c r="D173" s="6" t="s">
        <v>23</v>
      </c>
      <c r="E173" s="6" t="s">
        <v>201</v>
      </c>
      <c r="F173" s="6" t="s">
        <v>94</v>
      </c>
      <c r="G173" s="85">
        <v>133180</v>
      </c>
      <c r="H173" s="85">
        <v>133180</v>
      </c>
    </row>
    <row r="174" spans="1:8" ht="38.25">
      <c r="A174" s="31" t="s">
        <v>394</v>
      </c>
      <c r="B174" s="4" t="s">
        <v>115</v>
      </c>
      <c r="C174" s="4" t="s">
        <v>27</v>
      </c>
      <c r="D174" s="4" t="s">
        <v>23</v>
      </c>
      <c r="E174" s="4" t="s">
        <v>395</v>
      </c>
      <c r="F174" s="4"/>
      <c r="G174" s="89">
        <f>G175</f>
        <v>563</v>
      </c>
      <c r="H174" s="89">
        <f>H175</f>
        <v>563</v>
      </c>
    </row>
    <row r="175" spans="1:8" ht="51">
      <c r="A175" s="62" t="s">
        <v>88</v>
      </c>
      <c r="B175" s="6" t="s">
        <v>115</v>
      </c>
      <c r="C175" s="6" t="s">
        <v>27</v>
      </c>
      <c r="D175" s="6" t="s">
        <v>23</v>
      </c>
      <c r="E175" s="6" t="s">
        <v>395</v>
      </c>
      <c r="F175" s="6" t="s">
        <v>94</v>
      </c>
      <c r="G175" s="85">
        <f>563</f>
        <v>563</v>
      </c>
      <c r="H175" s="85">
        <v>563</v>
      </c>
    </row>
    <row r="176" spans="1:8" ht="25.5">
      <c r="A176" s="31" t="s">
        <v>199</v>
      </c>
      <c r="B176" s="4">
        <v>969</v>
      </c>
      <c r="C176" s="4" t="s">
        <v>27</v>
      </c>
      <c r="D176" s="4" t="s">
        <v>23</v>
      </c>
      <c r="E176" s="4" t="s">
        <v>200</v>
      </c>
      <c r="F176" s="4"/>
      <c r="G176" s="5">
        <f>G177</f>
        <v>42683.945869999894</v>
      </c>
      <c r="H176" s="5">
        <f>H177</f>
        <v>49325.523189999985</v>
      </c>
    </row>
    <row r="177" spans="1:8" ht="51">
      <c r="A177" s="62" t="s">
        <v>88</v>
      </c>
      <c r="B177" s="6">
        <v>969</v>
      </c>
      <c r="C177" s="6" t="s">
        <v>27</v>
      </c>
      <c r="D177" s="6" t="s">
        <v>23</v>
      </c>
      <c r="E177" s="6" t="s">
        <v>200</v>
      </c>
      <c r="F177" s="6" t="s">
        <v>94</v>
      </c>
      <c r="G177" s="85">
        <f>56777.6048799999-7900-6193.65901</f>
        <v>42683.945869999894</v>
      </c>
      <c r="H177" s="85">
        <f>80336.9-24369.815-6595.26082-44.8-1.50099</f>
        <v>49325.523189999985</v>
      </c>
    </row>
    <row r="178" spans="1:8" ht="25.5">
      <c r="A178" s="31" t="s">
        <v>470</v>
      </c>
      <c r="B178" s="4">
        <v>969</v>
      </c>
      <c r="C178" s="4" t="s">
        <v>27</v>
      </c>
      <c r="D178" s="4" t="s">
        <v>23</v>
      </c>
      <c r="E178" s="4" t="s">
        <v>471</v>
      </c>
      <c r="F178" s="4"/>
      <c r="G178" s="89">
        <f>G179</f>
        <v>106886.6</v>
      </c>
      <c r="H178" s="89">
        <f>H179</f>
        <v>106886.6</v>
      </c>
    </row>
    <row r="179" spans="1:8" ht="51">
      <c r="A179" s="62" t="s">
        <v>88</v>
      </c>
      <c r="B179" s="6">
        <v>969</v>
      </c>
      <c r="C179" s="6" t="s">
        <v>27</v>
      </c>
      <c r="D179" s="6" t="s">
        <v>23</v>
      </c>
      <c r="E179" s="6" t="s">
        <v>471</v>
      </c>
      <c r="F179" s="6" t="s">
        <v>94</v>
      </c>
      <c r="G179" s="85">
        <f>103680+3206.6</f>
        <v>106886.6</v>
      </c>
      <c r="H179" s="85">
        <f>103680+3206.6</f>
        <v>106886.6</v>
      </c>
    </row>
    <row r="180" spans="1:8">
      <c r="A180" s="24" t="s">
        <v>18</v>
      </c>
      <c r="B180" s="8">
        <v>969</v>
      </c>
      <c r="C180" s="8" t="s">
        <v>27</v>
      </c>
      <c r="D180" s="8" t="s">
        <v>25</v>
      </c>
      <c r="E180" s="8"/>
      <c r="F180" s="8"/>
      <c r="G180" s="53">
        <f>G181</f>
        <v>498472.10000000009</v>
      </c>
      <c r="H180" s="53">
        <f>H181</f>
        <v>498112.20000000007</v>
      </c>
    </row>
    <row r="181" spans="1:8" ht="25.5">
      <c r="A181" s="35" t="s">
        <v>455</v>
      </c>
      <c r="B181" s="7">
        <v>969</v>
      </c>
      <c r="C181" s="7" t="s">
        <v>27</v>
      </c>
      <c r="D181" s="7" t="s">
        <v>25</v>
      </c>
      <c r="E181" s="10" t="s">
        <v>195</v>
      </c>
      <c r="F181" s="7"/>
      <c r="G181" s="54">
        <f>G182</f>
        <v>498472.10000000009</v>
      </c>
      <c r="H181" s="54">
        <f>H182</f>
        <v>498112.20000000007</v>
      </c>
    </row>
    <row r="182" spans="1:8" ht="27">
      <c r="A182" s="32" t="s">
        <v>313</v>
      </c>
      <c r="B182" s="7">
        <v>969</v>
      </c>
      <c r="C182" s="7" t="s">
        <v>27</v>
      </c>
      <c r="D182" s="7" t="s">
        <v>25</v>
      </c>
      <c r="E182" s="7" t="s">
        <v>202</v>
      </c>
      <c r="F182" s="7"/>
      <c r="G182" s="44">
        <f>G183+G202+G205</f>
        <v>498472.10000000009</v>
      </c>
      <c r="H182" s="44">
        <f>H183+H202+H205</f>
        <v>498112.20000000007</v>
      </c>
    </row>
    <row r="183" spans="1:8" ht="25.5">
      <c r="A183" s="31" t="s">
        <v>208</v>
      </c>
      <c r="B183" s="4" t="s">
        <v>115</v>
      </c>
      <c r="C183" s="4" t="s">
        <v>27</v>
      </c>
      <c r="D183" s="4" t="s">
        <v>25</v>
      </c>
      <c r="E183" s="4" t="s">
        <v>204</v>
      </c>
      <c r="F183" s="4"/>
      <c r="G183" s="5">
        <f>G186+G188+G190+G196+G194+G192+G184+G200+G198</f>
        <v>489372.10000000009</v>
      </c>
      <c r="H183" s="5">
        <f>H186+H188+H190+H196+H194+H192+H184+H200+H198</f>
        <v>489012.20000000007</v>
      </c>
    </row>
    <row r="184" spans="1:8" ht="51">
      <c r="A184" s="31" t="s">
        <v>401</v>
      </c>
      <c r="B184" s="4" t="s">
        <v>115</v>
      </c>
      <c r="C184" s="4" t="s">
        <v>27</v>
      </c>
      <c r="D184" s="4" t="s">
        <v>25</v>
      </c>
      <c r="E184" s="4" t="s">
        <v>402</v>
      </c>
      <c r="F184" s="4"/>
      <c r="G184" s="89">
        <f>G185</f>
        <v>31351.9</v>
      </c>
      <c r="H184" s="89">
        <f>H185</f>
        <v>31351.9</v>
      </c>
    </row>
    <row r="185" spans="1:8">
      <c r="A185" s="14" t="s">
        <v>90</v>
      </c>
      <c r="B185" s="6">
        <v>969</v>
      </c>
      <c r="C185" s="6" t="s">
        <v>27</v>
      </c>
      <c r="D185" s="6" t="s">
        <v>25</v>
      </c>
      <c r="E185" s="6" t="s">
        <v>402</v>
      </c>
      <c r="F185" s="6" t="s">
        <v>91</v>
      </c>
      <c r="G185" s="85">
        <v>31351.9</v>
      </c>
      <c r="H185" s="85">
        <v>31351.9</v>
      </c>
    </row>
    <row r="186" spans="1:8" ht="63.75">
      <c r="A186" s="17" t="s">
        <v>123</v>
      </c>
      <c r="B186" s="4" t="s">
        <v>115</v>
      </c>
      <c r="C186" s="4" t="s">
        <v>27</v>
      </c>
      <c r="D186" s="4" t="s">
        <v>25</v>
      </c>
      <c r="E186" s="4" t="s">
        <v>209</v>
      </c>
      <c r="F186" s="4"/>
      <c r="G186" s="89">
        <f>G187</f>
        <v>259444.1</v>
      </c>
      <c r="H186" s="89">
        <f>H187</f>
        <v>259444.1</v>
      </c>
    </row>
    <row r="187" spans="1:8" ht="51">
      <c r="A187" s="26" t="s">
        <v>88</v>
      </c>
      <c r="B187" s="6">
        <v>969</v>
      </c>
      <c r="C187" s="6" t="s">
        <v>27</v>
      </c>
      <c r="D187" s="6" t="s">
        <v>25</v>
      </c>
      <c r="E187" s="6" t="s">
        <v>210</v>
      </c>
      <c r="F187" s="6" t="s">
        <v>94</v>
      </c>
      <c r="G187" s="85">
        <v>259444.1</v>
      </c>
      <c r="H187" s="85">
        <v>259444.1</v>
      </c>
    </row>
    <row r="188" spans="1:8" s="41" customFormat="1" ht="63.75">
      <c r="A188" s="25" t="s">
        <v>393</v>
      </c>
      <c r="B188" s="4" t="s">
        <v>115</v>
      </c>
      <c r="C188" s="4" t="s">
        <v>27</v>
      </c>
      <c r="D188" s="4" t="s">
        <v>25</v>
      </c>
      <c r="E188" s="4" t="s">
        <v>211</v>
      </c>
      <c r="F188" s="4"/>
      <c r="G188" s="89">
        <f>G189</f>
        <v>5565.8</v>
      </c>
      <c r="H188" s="89">
        <f>H189</f>
        <v>5565.8</v>
      </c>
    </row>
    <row r="189" spans="1:8" s="41" customFormat="1">
      <c r="A189" s="14" t="s">
        <v>90</v>
      </c>
      <c r="B189" s="6" t="s">
        <v>115</v>
      </c>
      <c r="C189" s="6" t="s">
        <v>27</v>
      </c>
      <c r="D189" s="6" t="s">
        <v>25</v>
      </c>
      <c r="E189" s="6" t="s">
        <v>211</v>
      </c>
      <c r="F189" s="6" t="s">
        <v>91</v>
      </c>
      <c r="G189" s="85">
        <v>5565.8</v>
      </c>
      <c r="H189" s="85">
        <v>5565.8</v>
      </c>
    </row>
    <row r="190" spans="1:8" ht="38.25">
      <c r="A190" s="31" t="s">
        <v>205</v>
      </c>
      <c r="B190" s="4" t="s">
        <v>115</v>
      </c>
      <c r="C190" s="4" t="s">
        <v>27</v>
      </c>
      <c r="D190" s="4" t="s">
        <v>25</v>
      </c>
      <c r="E190" s="4" t="s">
        <v>206</v>
      </c>
      <c r="F190" s="4"/>
      <c r="G190" s="89">
        <f>G191</f>
        <v>4000</v>
      </c>
      <c r="H190" s="89">
        <f>H191</f>
        <v>4000</v>
      </c>
    </row>
    <row r="191" spans="1:8" ht="51">
      <c r="A191" s="26" t="s">
        <v>88</v>
      </c>
      <c r="B191" s="6">
        <v>969</v>
      </c>
      <c r="C191" s="6" t="s">
        <v>27</v>
      </c>
      <c r="D191" s="6" t="s">
        <v>25</v>
      </c>
      <c r="E191" s="6" t="s">
        <v>207</v>
      </c>
      <c r="F191" s="6" t="s">
        <v>94</v>
      </c>
      <c r="G191" s="85">
        <v>4000</v>
      </c>
      <c r="H191" s="85">
        <v>4000</v>
      </c>
    </row>
    <row r="192" spans="1:8" ht="51">
      <c r="A192" s="17" t="s">
        <v>386</v>
      </c>
      <c r="B192" s="4">
        <v>969</v>
      </c>
      <c r="C192" s="4" t="s">
        <v>27</v>
      </c>
      <c r="D192" s="4" t="s">
        <v>25</v>
      </c>
      <c r="E192" s="4" t="s">
        <v>270</v>
      </c>
      <c r="F192" s="4"/>
      <c r="G192" s="89">
        <f>G193</f>
        <v>28343.300000000003</v>
      </c>
      <c r="H192" s="89">
        <f>H193</f>
        <v>27068.3</v>
      </c>
    </row>
    <row r="193" spans="1:8">
      <c r="A193" s="14" t="s">
        <v>90</v>
      </c>
      <c r="B193" s="6">
        <v>969</v>
      </c>
      <c r="C193" s="6" t="s">
        <v>27</v>
      </c>
      <c r="D193" s="6" t="s">
        <v>25</v>
      </c>
      <c r="E193" s="6" t="s">
        <v>270</v>
      </c>
      <c r="F193" s="6" t="s">
        <v>91</v>
      </c>
      <c r="G193" s="85">
        <f>28059.9+283.4</f>
        <v>28343.300000000003</v>
      </c>
      <c r="H193" s="85">
        <f>26797.6+270.7</f>
        <v>27068.3</v>
      </c>
    </row>
    <row r="194" spans="1:8" s="41" customFormat="1" ht="51">
      <c r="A194" s="31" t="s">
        <v>388</v>
      </c>
      <c r="B194" s="4" t="s">
        <v>115</v>
      </c>
      <c r="C194" s="4" t="s">
        <v>27</v>
      </c>
      <c r="D194" s="4" t="s">
        <v>25</v>
      </c>
      <c r="E194" s="4" t="s">
        <v>307</v>
      </c>
      <c r="F194" s="4"/>
      <c r="G194" s="89">
        <f>G195</f>
        <v>131237.9</v>
      </c>
      <c r="H194" s="89">
        <f>H195</f>
        <v>131237.9</v>
      </c>
    </row>
    <row r="195" spans="1:8" s="41" customFormat="1" ht="51">
      <c r="A195" s="26" t="s">
        <v>88</v>
      </c>
      <c r="B195" s="6">
        <v>969</v>
      </c>
      <c r="C195" s="6" t="s">
        <v>27</v>
      </c>
      <c r="D195" s="6" t="s">
        <v>25</v>
      </c>
      <c r="E195" s="6" t="s">
        <v>307</v>
      </c>
      <c r="F195" s="6" t="s">
        <v>94</v>
      </c>
      <c r="G195" s="85">
        <v>131237.9</v>
      </c>
      <c r="H195" s="85">
        <v>131237.9</v>
      </c>
    </row>
    <row r="196" spans="1:8" s="41" customFormat="1" ht="38.25">
      <c r="A196" s="17" t="s">
        <v>385</v>
      </c>
      <c r="B196" s="4" t="s">
        <v>115</v>
      </c>
      <c r="C196" s="4" t="s">
        <v>27</v>
      </c>
      <c r="D196" s="4" t="s">
        <v>25</v>
      </c>
      <c r="E196" s="4" t="s">
        <v>271</v>
      </c>
      <c r="F196" s="4"/>
      <c r="G196" s="89">
        <f>G197</f>
        <v>23492</v>
      </c>
      <c r="H196" s="89">
        <f>H197</f>
        <v>23492</v>
      </c>
    </row>
    <row r="197" spans="1:8" s="41" customFormat="1">
      <c r="A197" s="14" t="s">
        <v>90</v>
      </c>
      <c r="B197" s="6" t="s">
        <v>115</v>
      </c>
      <c r="C197" s="6" t="s">
        <v>27</v>
      </c>
      <c r="D197" s="6" t="s">
        <v>25</v>
      </c>
      <c r="E197" s="6" t="s">
        <v>271</v>
      </c>
      <c r="F197" s="6" t="s">
        <v>91</v>
      </c>
      <c r="G197" s="85">
        <f>11746+11746</f>
        <v>23492</v>
      </c>
      <c r="H197" s="85">
        <f>11746+11746</f>
        <v>23492</v>
      </c>
    </row>
    <row r="198" spans="1:8" s="41" customFormat="1" ht="102">
      <c r="A198" s="17" t="s">
        <v>434</v>
      </c>
      <c r="B198" s="4" t="s">
        <v>115</v>
      </c>
      <c r="C198" s="4" t="s">
        <v>27</v>
      </c>
      <c r="D198" s="4" t="s">
        <v>25</v>
      </c>
      <c r="E198" s="4" t="s">
        <v>435</v>
      </c>
      <c r="F198" s="4"/>
      <c r="G198" s="89">
        <f>G199</f>
        <v>1554.6999999999998</v>
      </c>
      <c r="H198" s="89">
        <f>H199</f>
        <v>1554.6999999999998</v>
      </c>
    </row>
    <row r="199" spans="1:8" s="41" customFormat="1">
      <c r="A199" s="14" t="s">
        <v>90</v>
      </c>
      <c r="B199" s="6" t="s">
        <v>115</v>
      </c>
      <c r="C199" s="6" t="s">
        <v>27</v>
      </c>
      <c r="D199" s="6" t="s">
        <v>25</v>
      </c>
      <c r="E199" s="6" t="s">
        <v>435</v>
      </c>
      <c r="F199" s="6" t="s">
        <v>91</v>
      </c>
      <c r="G199" s="85">
        <f>1523.6+31.1</f>
        <v>1554.6999999999998</v>
      </c>
      <c r="H199" s="85">
        <f>1523.6+31.1</f>
        <v>1554.6999999999998</v>
      </c>
    </row>
    <row r="200" spans="1:8" s="41" customFormat="1" ht="51">
      <c r="A200" s="105" t="s">
        <v>405</v>
      </c>
      <c r="B200" s="4" t="s">
        <v>115</v>
      </c>
      <c r="C200" s="100" t="s">
        <v>27</v>
      </c>
      <c r="D200" s="100" t="s">
        <v>25</v>
      </c>
      <c r="E200" s="100" t="s">
        <v>406</v>
      </c>
      <c r="F200" s="100"/>
      <c r="G200" s="89">
        <f>G201</f>
        <v>4382.3999999999996</v>
      </c>
      <c r="H200" s="89">
        <f>H201</f>
        <v>5297.5</v>
      </c>
    </row>
    <row r="201" spans="1:8" s="41" customFormat="1">
      <c r="A201" s="14" t="s">
        <v>90</v>
      </c>
      <c r="B201" s="6" t="s">
        <v>115</v>
      </c>
      <c r="C201" s="94" t="s">
        <v>27</v>
      </c>
      <c r="D201" s="94" t="s">
        <v>25</v>
      </c>
      <c r="E201" s="94" t="s">
        <v>406</v>
      </c>
      <c r="F201" s="94" t="s">
        <v>91</v>
      </c>
      <c r="G201" s="85">
        <v>4382.3999999999996</v>
      </c>
      <c r="H201" s="85">
        <v>5297.5</v>
      </c>
    </row>
    <row r="202" spans="1:8" s="41" customFormat="1" ht="38.25">
      <c r="A202" s="25" t="s">
        <v>339</v>
      </c>
      <c r="B202" s="4">
        <v>969</v>
      </c>
      <c r="C202" s="4" t="s">
        <v>27</v>
      </c>
      <c r="D202" s="4" t="s">
        <v>25</v>
      </c>
      <c r="E202" s="4" t="s">
        <v>340</v>
      </c>
      <c r="F202" s="4"/>
      <c r="G202" s="5">
        <f>G203</f>
        <v>300</v>
      </c>
      <c r="H202" s="5">
        <f>H203</f>
        <v>300</v>
      </c>
    </row>
    <row r="203" spans="1:8" s="41" customFormat="1" ht="25.5">
      <c r="A203" s="25" t="s">
        <v>341</v>
      </c>
      <c r="B203" s="4">
        <v>969</v>
      </c>
      <c r="C203" s="4" t="s">
        <v>27</v>
      </c>
      <c r="D203" s="4" t="s">
        <v>25</v>
      </c>
      <c r="E203" s="4" t="s">
        <v>342</v>
      </c>
      <c r="F203" s="4"/>
      <c r="G203" s="5">
        <f>G204</f>
        <v>300</v>
      </c>
      <c r="H203" s="5">
        <f>H204</f>
        <v>300</v>
      </c>
    </row>
    <row r="204" spans="1:8" s="41" customFormat="1">
      <c r="A204" s="36" t="s">
        <v>90</v>
      </c>
      <c r="B204" s="6">
        <v>969</v>
      </c>
      <c r="C204" s="6" t="s">
        <v>27</v>
      </c>
      <c r="D204" s="6" t="s">
        <v>25</v>
      </c>
      <c r="E204" s="6" t="s">
        <v>342</v>
      </c>
      <c r="F204" s="6" t="s">
        <v>91</v>
      </c>
      <c r="G204" s="20">
        <v>300</v>
      </c>
      <c r="H204" s="20">
        <v>300</v>
      </c>
    </row>
    <row r="205" spans="1:8" s="41" customFormat="1" ht="25.5">
      <c r="A205" s="30" t="s">
        <v>335</v>
      </c>
      <c r="B205" s="6" t="s">
        <v>115</v>
      </c>
      <c r="C205" s="4" t="s">
        <v>27</v>
      </c>
      <c r="D205" s="4" t="s">
        <v>25</v>
      </c>
      <c r="E205" s="4" t="s">
        <v>336</v>
      </c>
      <c r="F205" s="6"/>
      <c r="G205" s="20">
        <f>G206</f>
        <v>8800</v>
      </c>
      <c r="H205" s="20">
        <f>H206</f>
        <v>8800</v>
      </c>
    </row>
    <row r="206" spans="1:8" s="41" customFormat="1" ht="63.75">
      <c r="A206" s="31" t="s">
        <v>129</v>
      </c>
      <c r="B206" s="4" t="s">
        <v>115</v>
      </c>
      <c r="C206" s="4" t="s">
        <v>27</v>
      </c>
      <c r="D206" s="4" t="s">
        <v>25</v>
      </c>
      <c r="E206" s="4" t="s">
        <v>337</v>
      </c>
      <c r="F206" s="4"/>
      <c r="G206" s="89">
        <f>G207</f>
        <v>8800</v>
      </c>
      <c r="H206" s="89">
        <f>H207</f>
        <v>8800</v>
      </c>
    </row>
    <row r="207" spans="1:8" s="41" customFormat="1">
      <c r="A207" s="14" t="s">
        <v>90</v>
      </c>
      <c r="B207" s="6" t="s">
        <v>115</v>
      </c>
      <c r="C207" s="6" t="s">
        <v>27</v>
      </c>
      <c r="D207" s="6" t="s">
        <v>25</v>
      </c>
      <c r="E207" s="6" t="s">
        <v>337</v>
      </c>
      <c r="F207" s="6" t="s">
        <v>91</v>
      </c>
      <c r="G207" s="85">
        <f>8380+420</f>
        <v>8800</v>
      </c>
      <c r="H207" s="85">
        <f>8380+420</f>
        <v>8800</v>
      </c>
    </row>
    <row r="208" spans="1:8" s="41" customFormat="1">
      <c r="A208" s="24" t="s">
        <v>243</v>
      </c>
      <c r="B208" s="8">
        <v>969</v>
      </c>
      <c r="C208" s="8" t="s">
        <v>27</v>
      </c>
      <c r="D208" s="8" t="s">
        <v>38</v>
      </c>
      <c r="E208" s="8"/>
      <c r="F208" s="8"/>
      <c r="G208" s="53">
        <f>G210</f>
        <v>74884.899999999994</v>
      </c>
      <c r="H208" s="53">
        <f>H210</f>
        <v>74884.899999999994</v>
      </c>
    </row>
    <row r="209" spans="1:8" s="41" customFormat="1" ht="25.5">
      <c r="A209" s="35" t="s">
        <v>455</v>
      </c>
      <c r="B209" s="10" t="s">
        <v>115</v>
      </c>
      <c r="C209" s="10" t="s">
        <v>27</v>
      </c>
      <c r="D209" s="10" t="s">
        <v>38</v>
      </c>
      <c r="E209" s="10" t="s">
        <v>195</v>
      </c>
      <c r="F209" s="10"/>
      <c r="G209" s="54">
        <f>G210</f>
        <v>74884.899999999994</v>
      </c>
      <c r="H209" s="54">
        <f>H210</f>
        <v>74884.899999999994</v>
      </c>
    </row>
    <row r="210" spans="1:8" s="41" customFormat="1" ht="27">
      <c r="A210" s="32" t="s">
        <v>314</v>
      </c>
      <c r="B210" s="7">
        <v>969</v>
      </c>
      <c r="C210" s="7" t="s">
        <v>27</v>
      </c>
      <c r="D210" s="7" t="s">
        <v>38</v>
      </c>
      <c r="E210" s="7" t="s">
        <v>212</v>
      </c>
      <c r="F210" s="7"/>
      <c r="G210" s="44">
        <f>G211</f>
        <v>74884.899999999994</v>
      </c>
      <c r="H210" s="44">
        <f>H211</f>
        <v>74884.899999999994</v>
      </c>
    </row>
    <row r="211" spans="1:8" s="41" customFormat="1" ht="38.25">
      <c r="A211" s="31" t="s">
        <v>203</v>
      </c>
      <c r="B211" s="4" t="s">
        <v>115</v>
      </c>
      <c r="C211" s="4" t="s">
        <v>27</v>
      </c>
      <c r="D211" s="4" t="s">
        <v>38</v>
      </c>
      <c r="E211" s="4" t="s">
        <v>213</v>
      </c>
      <c r="F211" s="4"/>
      <c r="G211" s="5">
        <f>G212+G215</f>
        <v>74884.899999999994</v>
      </c>
      <c r="H211" s="5">
        <f>H212+H215</f>
        <v>74884.899999999994</v>
      </c>
    </row>
    <row r="212" spans="1:8" s="41" customFormat="1" ht="38.25">
      <c r="A212" s="31" t="s">
        <v>214</v>
      </c>
      <c r="B212" s="4" t="s">
        <v>115</v>
      </c>
      <c r="C212" s="4" t="s">
        <v>27</v>
      </c>
      <c r="D212" s="4" t="s">
        <v>38</v>
      </c>
      <c r="E212" s="4" t="s">
        <v>215</v>
      </c>
      <c r="F212" s="4"/>
      <c r="G212" s="5">
        <f>G213+G214</f>
        <v>873</v>
      </c>
      <c r="H212" s="5">
        <f>H213+H214</f>
        <v>873</v>
      </c>
    </row>
    <row r="213" spans="1:8" s="41" customFormat="1" ht="51">
      <c r="A213" s="26" t="s">
        <v>88</v>
      </c>
      <c r="B213" s="6">
        <v>969</v>
      </c>
      <c r="C213" s="6" t="s">
        <v>27</v>
      </c>
      <c r="D213" s="6" t="s">
        <v>38</v>
      </c>
      <c r="E213" s="6" t="s">
        <v>215</v>
      </c>
      <c r="F213" s="6" t="s">
        <v>94</v>
      </c>
      <c r="G213" s="20">
        <v>78</v>
      </c>
      <c r="H213" s="20">
        <v>78</v>
      </c>
    </row>
    <row r="214" spans="1:8" s="41" customFormat="1" ht="51">
      <c r="A214" s="14" t="s">
        <v>89</v>
      </c>
      <c r="B214" s="6">
        <v>969</v>
      </c>
      <c r="C214" s="6" t="s">
        <v>27</v>
      </c>
      <c r="D214" s="6" t="s">
        <v>38</v>
      </c>
      <c r="E214" s="6" t="s">
        <v>215</v>
      </c>
      <c r="F214" s="6" t="s">
        <v>93</v>
      </c>
      <c r="G214" s="20">
        <v>795</v>
      </c>
      <c r="H214" s="20">
        <v>795</v>
      </c>
    </row>
    <row r="215" spans="1:8" s="41" customFormat="1" ht="38.25">
      <c r="A215" s="17" t="s">
        <v>124</v>
      </c>
      <c r="B215" s="4">
        <v>969</v>
      </c>
      <c r="C215" s="4" t="s">
        <v>27</v>
      </c>
      <c r="D215" s="4" t="s">
        <v>38</v>
      </c>
      <c r="E215" s="4" t="s">
        <v>293</v>
      </c>
      <c r="F215" s="4"/>
      <c r="G215" s="89">
        <f>G216+G217</f>
        <v>74011.899999999994</v>
      </c>
      <c r="H215" s="89">
        <f>H216+H217</f>
        <v>74011.899999999994</v>
      </c>
    </row>
    <row r="216" spans="1:8" s="41" customFormat="1" ht="51">
      <c r="A216" s="26" t="s">
        <v>88</v>
      </c>
      <c r="B216" s="6">
        <v>969</v>
      </c>
      <c r="C216" s="6" t="s">
        <v>27</v>
      </c>
      <c r="D216" s="6" t="s">
        <v>38</v>
      </c>
      <c r="E216" s="6" t="s">
        <v>293</v>
      </c>
      <c r="F216" s="6" t="s">
        <v>94</v>
      </c>
      <c r="G216" s="85">
        <f>10159.152+10480</f>
        <v>20639.152000000002</v>
      </c>
      <c r="H216" s="85">
        <f>10159.152+10480</f>
        <v>20639.152000000002</v>
      </c>
    </row>
    <row r="217" spans="1:8" s="41" customFormat="1" ht="51">
      <c r="A217" s="14" t="s">
        <v>89</v>
      </c>
      <c r="B217" s="6">
        <v>969</v>
      </c>
      <c r="C217" s="6" t="s">
        <v>27</v>
      </c>
      <c r="D217" s="6" t="s">
        <v>38</v>
      </c>
      <c r="E217" s="6" t="s">
        <v>293</v>
      </c>
      <c r="F217" s="6" t="s">
        <v>93</v>
      </c>
      <c r="G217" s="85">
        <f>32170.648+21202.1</f>
        <v>53372.748</v>
      </c>
      <c r="H217" s="85">
        <f>32170.648+21202.1</f>
        <v>53372.748</v>
      </c>
    </row>
    <row r="218" spans="1:8" s="41" customFormat="1" ht="25.5">
      <c r="A218" s="24" t="s">
        <v>13</v>
      </c>
      <c r="B218" s="78">
        <v>969</v>
      </c>
      <c r="C218" s="78" t="s">
        <v>27</v>
      </c>
      <c r="D218" s="78" t="s">
        <v>28</v>
      </c>
      <c r="E218" s="24"/>
      <c r="F218" s="24"/>
      <c r="G218" s="53">
        <f>G219</f>
        <v>403.1</v>
      </c>
      <c r="H218" s="53">
        <f>H219</f>
        <v>403.1</v>
      </c>
    </row>
    <row r="219" spans="1:8" s="41" customFormat="1" ht="25.5">
      <c r="A219" s="35" t="s">
        <v>455</v>
      </c>
      <c r="B219" s="10" t="s">
        <v>115</v>
      </c>
      <c r="C219" s="10" t="s">
        <v>27</v>
      </c>
      <c r="D219" s="10" t="s">
        <v>28</v>
      </c>
      <c r="E219" s="10" t="s">
        <v>195</v>
      </c>
      <c r="F219" s="10"/>
      <c r="G219" s="54">
        <f>G220</f>
        <v>403.1</v>
      </c>
      <c r="H219" s="54">
        <f>H220</f>
        <v>403.1</v>
      </c>
    </row>
    <row r="220" spans="1:8" s="41" customFormat="1" ht="27">
      <c r="A220" s="32" t="s">
        <v>313</v>
      </c>
      <c r="B220" s="7" t="s">
        <v>115</v>
      </c>
      <c r="C220" s="7" t="s">
        <v>27</v>
      </c>
      <c r="D220" s="7" t="s">
        <v>28</v>
      </c>
      <c r="E220" s="7" t="s">
        <v>202</v>
      </c>
      <c r="F220" s="7"/>
      <c r="G220" s="44">
        <f>G222</f>
        <v>403.1</v>
      </c>
      <c r="H220" s="44">
        <f>H222</f>
        <v>403.1</v>
      </c>
    </row>
    <row r="221" spans="1:8" s="41" customFormat="1" ht="25.5">
      <c r="A221" s="31" t="s">
        <v>208</v>
      </c>
      <c r="B221" s="4" t="s">
        <v>115</v>
      </c>
      <c r="C221" s="4" t="s">
        <v>27</v>
      </c>
      <c r="D221" s="4" t="s">
        <v>28</v>
      </c>
      <c r="E221" s="4" t="s">
        <v>204</v>
      </c>
      <c r="F221" s="4"/>
      <c r="G221" s="5">
        <f>G222</f>
        <v>403.1</v>
      </c>
      <c r="H221" s="5">
        <f>H222</f>
        <v>403.1</v>
      </c>
    </row>
    <row r="222" spans="1:8" s="41" customFormat="1" ht="38.25">
      <c r="A222" s="25" t="s">
        <v>387</v>
      </c>
      <c r="B222" s="4" t="s">
        <v>115</v>
      </c>
      <c r="C222" s="4" t="s">
        <v>27</v>
      </c>
      <c r="D222" s="4" t="s">
        <v>28</v>
      </c>
      <c r="E222" s="4" t="s">
        <v>14</v>
      </c>
      <c r="F222" s="4"/>
      <c r="G222" s="89">
        <f>G223</f>
        <v>403.1</v>
      </c>
      <c r="H222" s="89">
        <f>H223</f>
        <v>403.1</v>
      </c>
    </row>
    <row r="223" spans="1:8" s="41" customFormat="1">
      <c r="A223" s="26" t="s">
        <v>90</v>
      </c>
      <c r="B223" s="6" t="s">
        <v>115</v>
      </c>
      <c r="C223" s="6" t="s">
        <v>27</v>
      </c>
      <c r="D223" s="6" t="s">
        <v>28</v>
      </c>
      <c r="E223" s="6" t="s">
        <v>14</v>
      </c>
      <c r="F223" s="6" t="s">
        <v>91</v>
      </c>
      <c r="G223" s="85">
        <f>395+8.1</f>
        <v>403.1</v>
      </c>
      <c r="H223" s="85">
        <f>395+8.1</f>
        <v>403.1</v>
      </c>
    </row>
    <row r="224" spans="1:8" s="41" customFormat="1">
      <c r="A224" s="24" t="s">
        <v>42</v>
      </c>
      <c r="B224" s="8">
        <v>969</v>
      </c>
      <c r="C224" s="8" t="s">
        <v>27</v>
      </c>
      <c r="D224" s="8" t="s">
        <v>27</v>
      </c>
      <c r="E224" s="8"/>
      <c r="F224" s="8"/>
      <c r="G224" s="53">
        <f t="shared" ref="G224:H226" si="16">G225</f>
        <v>10660.82994</v>
      </c>
      <c r="H224" s="53">
        <f t="shared" si="16"/>
        <v>10660.82994</v>
      </c>
    </row>
    <row r="225" spans="1:8" s="41" customFormat="1" ht="25.5">
      <c r="A225" s="35" t="s">
        <v>455</v>
      </c>
      <c r="B225" s="10" t="s">
        <v>115</v>
      </c>
      <c r="C225" s="10" t="s">
        <v>27</v>
      </c>
      <c r="D225" s="10" t="s">
        <v>27</v>
      </c>
      <c r="E225" s="10" t="s">
        <v>216</v>
      </c>
      <c r="F225" s="10"/>
      <c r="G225" s="54">
        <f t="shared" si="16"/>
        <v>10660.82994</v>
      </c>
      <c r="H225" s="54">
        <f t="shared" si="16"/>
        <v>10660.82994</v>
      </c>
    </row>
    <row r="226" spans="1:8" s="41" customFormat="1" ht="13.5">
      <c r="A226" s="32" t="s">
        <v>315</v>
      </c>
      <c r="B226" s="7">
        <v>969</v>
      </c>
      <c r="C226" s="7" t="s">
        <v>27</v>
      </c>
      <c r="D226" s="7" t="s">
        <v>27</v>
      </c>
      <c r="E226" s="7" t="s">
        <v>217</v>
      </c>
      <c r="F226" s="7"/>
      <c r="G226" s="44">
        <f t="shared" si="16"/>
        <v>10660.82994</v>
      </c>
      <c r="H226" s="44">
        <f t="shared" si="16"/>
        <v>10660.82994</v>
      </c>
    </row>
    <row r="227" spans="1:8" s="41" customFormat="1" ht="25.5">
      <c r="A227" s="31" t="s">
        <v>218</v>
      </c>
      <c r="B227" s="4" t="s">
        <v>115</v>
      </c>
      <c r="C227" s="4" t="s">
        <v>27</v>
      </c>
      <c r="D227" s="4" t="s">
        <v>27</v>
      </c>
      <c r="E227" s="4" t="s">
        <v>219</v>
      </c>
      <c r="F227" s="10"/>
      <c r="G227" s="5">
        <f>G228+G230+G232</f>
        <v>10660.82994</v>
      </c>
      <c r="H227" s="5">
        <f>H228+H230+H232</f>
        <v>10660.82994</v>
      </c>
    </row>
    <row r="228" spans="1:8" s="41" customFormat="1" ht="114.75">
      <c r="A228" s="25" t="s">
        <v>392</v>
      </c>
      <c r="B228" s="4" t="s">
        <v>115</v>
      </c>
      <c r="C228" s="4" t="s">
        <v>27</v>
      </c>
      <c r="D228" s="4" t="s">
        <v>27</v>
      </c>
      <c r="E228" s="4" t="s">
        <v>220</v>
      </c>
      <c r="F228" s="4"/>
      <c r="G228" s="89">
        <f>G229</f>
        <v>4940.8771399999996</v>
      </c>
      <c r="H228" s="89">
        <f>H229</f>
        <v>4940.8771399999996</v>
      </c>
    </row>
    <row r="229" spans="1:8" s="41" customFormat="1" ht="25.5">
      <c r="A229" s="14" t="s">
        <v>343</v>
      </c>
      <c r="B229" s="6">
        <v>969</v>
      </c>
      <c r="C229" s="6" t="s">
        <v>27</v>
      </c>
      <c r="D229" s="6" t="s">
        <v>27</v>
      </c>
      <c r="E229" s="6" t="s">
        <v>220</v>
      </c>
      <c r="F229" s="6" t="s">
        <v>344</v>
      </c>
      <c r="G229" s="85">
        <v>4940.8771399999996</v>
      </c>
      <c r="H229" s="85">
        <v>4940.8771399999996</v>
      </c>
    </row>
    <row r="230" spans="1:8" s="41" customFormat="1" ht="25.5">
      <c r="A230" s="17" t="s">
        <v>244</v>
      </c>
      <c r="B230" s="4">
        <v>969</v>
      </c>
      <c r="C230" s="4" t="s">
        <v>27</v>
      </c>
      <c r="D230" s="4" t="s">
        <v>27</v>
      </c>
      <c r="E230" s="4" t="s">
        <v>221</v>
      </c>
      <c r="F230" s="4"/>
      <c r="G230" s="89">
        <f>G231</f>
        <v>5645.8527999999997</v>
      </c>
      <c r="H230" s="89">
        <f>H231</f>
        <v>5645.8527999999997</v>
      </c>
    </row>
    <row r="231" spans="1:8" s="41" customFormat="1" ht="25.5">
      <c r="A231" s="14" t="s">
        <v>343</v>
      </c>
      <c r="B231" s="6">
        <v>969</v>
      </c>
      <c r="C231" s="6" t="s">
        <v>27</v>
      </c>
      <c r="D231" s="6" t="s">
        <v>27</v>
      </c>
      <c r="E231" s="6" t="s">
        <v>221</v>
      </c>
      <c r="F231" s="6" t="s">
        <v>344</v>
      </c>
      <c r="G231" s="85">
        <v>5645.8527999999997</v>
      </c>
      <c r="H231" s="85">
        <v>5645.8527999999997</v>
      </c>
    </row>
    <row r="232" spans="1:8" s="41" customFormat="1" ht="38.25">
      <c r="A232" s="25" t="s">
        <v>245</v>
      </c>
      <c r="B232" s="4">
        <v>969</v>
      </c>
      <c r="C232" s="4" t="s">
        <v>27</v>
      </c>
      <c r="D232" s="4" t="s">
        <v>27</v>
      </c>
      <c r="E232" s="4" t="s">
        <v>248</v>
      </c>
      <c r="F232" s="4"/>
      <c r="G232" s="89">
        <f>G233+G234</f>
        <v>74.099999999999994</v>
      </c>
      <c r="H232" s="89">
        <f>H233+H234</f>
        <v>74.099999999999994</v>
      </c>
    </row>
    <row r="233" spans="1:8" s="41" customFormat="1">
      <c r="A233" s="38" t="s">
        <v>239</v>
      </c>
      <c r="B233" s="6">
        <v>969</v>
      </c>
      <c r="C233" s="6" t="s">
        <v>27</v>
      </c>
      <c r="D233" s="6" t="s">
        <v>27</v>
      </c>
      <c r="E233" s="6" t="s">
        <v>248</v>
      </c>
      <c r="F233" s="6" t="s">
        <v>106</v>
      </c>
      <c r="G233" s="85">
        <v>56.938000000000002</v>
      </c>
      <c r="H233" s="85">
        <v>56.938000000000002</v>
      </c>
    </row>
    <row r="234" spans="1:8" s="41" customFormat="1" ht="38.25">
      <c r="A234" s="14" t="s">
        <v>236</v>
      </c>
      <c r="B234" s="6" t="s">
        <v>115</v>
      </c>
      <c r="C234" s="6" t="s">
        <v>27</v>
      </c>
      <c r="D234" s="6" t="s">
        <v>27</v>
      </c>
      <c r="E234" s="6" t="s">
        <v>248</v>
      </c>
      <c r="F234" s="6" t="s">
        <v>156</v>
      </c>
      <c r="G234" s="85">
        <v>17.161999999999999</v>
      </c>
      <c r="H234" s="85">
        <v>17.161999999999999</v>
      </c>
    </row>
    <row r="235" spans="1:8" s="41" customFormat="1">
      <c r="A235" s="28" t="s">
        <v>19</v>
      </c>
      <c r="B235" s="8">
        <v>969</v>
      </c>
      <c r="C235" s="8" t="s">
        <v>27</v>
      </c>
      <c r="D235" s="8" t="s">
        <v>29</v>
      </c>
      <c r="E235" s="8"/>
      <c r="F235" s="8"/>
      <c r="G235" s="53">
        <f>G236</f>
        <v>66712.487799999988</v>
      </c>
      <c r="H235" s="53">
        <f>H236</f>
        <v>66712.487799999988</v>
      </c>
    </row>
    <row r="236" spans="1:8" s="41" customFormat="1" ht="25.5">
      <c r="A236" s="35" t="s">
        <v>455</v>
      </c>
      <c r="B236" s="10" t="s">
        <v>115</v>
      </c>
      <c r="C236" s="10" t="s">
        <v>27</v>
      </c>
      <c r="D236" s="10" t="s">
        <v>29</v>
      </c>
      <c r="E236" s="10" t="s">
        <v>195</v>
      </c>
      <c r="F236" s="10"/>
      <c r="G236" s="54">
        <f>G242+G237+G259</f>
        <v>66712.487799999988</v>
      </c>
      <c r="H236" s="54">
        <f>H242+H237+H259</f>
        <v>66712.487799999988</v>
      </c>
    </row>
    <row r="237" spans="1:8" s="41" customFormat="1" ht="13.5">
      <c r="A237" s="32" t="s">
        <v>315</v>
      </c>
      <c r="B237" s="7">
        <v>969</v>
      </c>
      <c r="C237" s="7" t="s">
        <v>27</v>
      </c>
      <c r="D237" s="7" t="s">
        <v>29</v>
      </c>
      <c r="E237" s="7" t="s">
        <v>217</v>
      </c>
      <c r="F237" s="7"/>
      <c r="G237" s="44">
        <f>G238</f>
        <v>84.68780000000001</v>
      </c>
      <c r="H237" s="44">
        <f>H238</f>
        <v>84.68780000000001</v>
      </c>
    </row>
    <row r="238" spans="1:8" s="41" customFormat="1" ht="25.5">
      <c r="A238" s="31" t="s">
        <v>218</v>
      </c>
      <c r="B238" s="4" t="s">
        <v>115</v>
      </c>
      <c r="C238" s="4" t="s">
        <v>27</v>
      </c>
      <c r="D238" s="4" t="s">
        <v>29</v>
      </c>
      <c r="E238" s="4" t="s">
        <v>219</v>
      </c>
      <c r="F238" s="10"/>
      <c r="G238" s="5">
        <f>G239</f>
        <v>84.68780000000001</v>
      </c>
      <c r="H238" s="5">
        <f>H239</f>
        <v>84.68780000000001</v>
      </c>
    </row>
    <row r="239" spans="1:8" s="41" customFormat="1" ht="38.25">
      <c r="A239" s="17" t="s">
        <v>241</v>
      </c>
      <c r="B239" s="4">
        <v>969</v>
      </c>
      <c r="C239" s="4" t="s">
        <v>27</v>
      </c>
      <c r="D239" s="4" t="s">
        <v>29</v>
      </c>
      <c r="E239" s="4" t="s">
        <v>240</v>
      </c>
      <c r="F239" s="4"/>
      <c r="G239" s="89">
        <f>G240+G241</f>
        <v>84.68780000000001</v>
      </c>
      <c r="H239" s="89">
        <f>H240+H241</f>
        <v>84.68780000000001</v>
      </c>
    </row>
    <row r="240" spans="1:8" s="41" customFormat="1">
      <c r="A240" s="38" t="s">
        <v>239</v>
      </c>
      <c r="B240" s="6">
        <v>969</v>
      </c>
      <c r="C240" s="6" t="s">
        <v>27</v>
      </c>
      <c r="D240" s="6" t="s">
        <v>29</v>
      </c>
      <c r="E240" s="6" t="s">
        <v>240</v>
      </c>
      <c r="F240" s="6" t="s">
        <v>106</v>
      </c>
      <c r="G240" s="85">
        <v>65.045000000000002</v>
      </c>
      <c r="H240" s="85">
        <v>65.045000000000002</v>
      </c>
    </row>
    <row r="241" spans="1:8" s="41" customFormat="1" ht="38.25">
      <c r="A241" s="14" t="s">
        <v>236</v>
      </c>
      <c r="B241" s="6">
        <v>969</v>
      </c>
      <c r="C241" s="6" t="s">
        <v>27</v>
      </c>
      <c r="D241" s="6" t="s">
        <v>29</v>
      </c>
      <c r="E241" s="6" t="s">
        <v>240</v>
      </c>
      <c r="F241" s="6" t="s">
        <v>156</v>
      </c>
      <c r="G241" s="85">
        <v>19.642800000000001</v>
      </c>
      <c r="H241" s="85">
        <v>19.642800000000001</v>
      </c>
    </row>
    <row r="242" spans="1:8" s="41" customFormat="1" ht="27">
      <c r="A242" s="32" t="s">
        <v>316</v>
      </c>
      <c r="B242" s="10" t="s">
        <v>115</v>
      </c>
      <c r="C242" s="10" t="s">
        <v>27</v>
      </c>
      <c r="D242" s="10" t="s">
        <v>29</v>
      </c>
      <c r="E242" s="10" t="s">
        <v>222</v>
      </c>
      <c r="F242" s="10"/>
      <c r="G242" s="54">
        <f>G243</f>
        <v>66329.799999999988</v>
      </c>
      <c r="H242" s="54">
        <f>H243</f>
        <v>66329.799999999988</v>
      </c>
    </row>
    <row r="243" spans="1:8" s="41" customFormat="1" ht="25.5">
      <c r="A243" s="31" t="s">
        <v>223</v>
      </c>
      <c r="B243" s="4" t="s">
        <v>115</v>
      </c>
      <c r="C243" s="4" t="s">
        <v>27</v>
      </c>
      <c r="D243" s="4" t="s">
        <v>29</v>
      </c>
      <c r="E243" s="4" t="s">
        <v>224</v>
      </c>
      <c r="F243" s="4"/>
      <c r="G243" s="5">
        <f>G246+G249+G244+G256</f>
        <v>66329.799999999988</v>
      </c>
      <c r="H243" s="5">
        <f>H246+H249+H244+H256</f>
        <v>66329.799999999988</v>
      </c>
    </row>
    <row r="244" spans="1:8" s="41" customFormat="1" ht="89.25">
      <c r="A244" s="25" t="s">
        <v>391</v>
      </c>
      <c r="B244" s="4">
        <v>969</v>
      </c>
      <c r="C244" s="4" t="s">
        <v>27</v>
      </c>
      <c r="D244" s="4" t="s">
        <v>29</v>
      </c>
      <c r="E244" s="4" t="s">
        <v>227</v>
      </c>
      <c r="F244" s="4"/>
      <c r="G244" s="89">
        <f>G245</f>
        <v>82</v>
      </c>
      <c r="H244" s="89">
        <f>H245</f>
        <v>82</v>
      </c>
    </row>
    <row r="245" spans="1:8" s="41" customFormat="1" ht="25.5">
      <c r="A245" s="14" t="s">
        <v>76</v>
      </c>
      <c r="B245" s="6">
        <v>969</v>
      </c>
      <c r="C245" s="6" t="s">
        <v>27</v>
      </c>
      <c r="D245" s="6" t="s">
        <v>29</v>
      </c>
      <c r="E245" s="6" t="s">
        <v>227</v>
      </c>
      <c r="F245" s="6" t="s">
        <v>77</v>
      </c>
      <c r="G245" s="85">
        <v>82</v>
      </c>
      <c r="H245" s="85">
        <v>82</v>
      </c>
    </row>
    <row r="246" spans="1:8" s="41" customFormat="1" ht="25.5">
      <c r="A246" s="31" t="s">
        <v>104</v>
      </c>
      <c r="B246" s="4" t="s">
        <v>115</v>
      </c>
      <c r="C246" s="4" t="s">
        <v>27</v>
      </c>
      <c r="D246" s="4" t="s">
        <v>29</v>
      </c>
      <c r="E246" s="4" t="s">
        <v>238</v>
      </c>
      <c r="F246" s="4"/>
      <c r="G246" s="5">
        <f>G247+G248</f>
        <v>1190.2</v>
      </c>
      <c r="H246" s="5">
        <f>H247+H248</f>
        <v>1190.2</v>
      </c>
    </row>
    <row r="247" spans="1:8" s="41" customFormat="1" ht="25.5">
      <c r="A247" s="38" t="s">
        <v>138</v>
      </c>
      <c r="B247" s="6" t="s">
        <v>115</v>
      </c>
      <c r="C247" s="6" t="s">
        <v>27</v>
      </c>
      <c r="D247" s="6" t="s">
        <v>29</v>
      </c>
      <c r="E247" s="6" t="s">
        <v>238</v>
      </c>
      <c r="F247" s="6" t="s">
        <v>73</v>
      </c>
      <c r="G247" s="20">
        <v>914.2</v>
      </c>
      <c r="H247" s="20">
        <v>914.2</v>
      </c>
    </row>
    <row r="248" spans="1:8" ht="38.25">
      <c r="A248" s="14" t="s">
        <v>139</v>
      </c>
      <c r="B248" s="6" t="s">
        <v>115</v>
      </c>
      <c r="C248" s="6" t="s">
        <v>27</v>
      </c>
      <c r="D248" s="6" t="s">
        <v>29</v>
      </c>
      <c r="E248" s="6" t="s">
        <v>238</v>
      </c>
      <c r="F248" s="6" t="s">
        <v>132</v>
      </c>
      <c r="G248" s="20">
        <v>276</v>
      </c>
      <c r="H248" s="20">
        <v>276</v>
      </c>
    </row>
    <row r="249" spans="1:8" ht="51">
      <c r="A249" s="25" t="s">
        <v>225</v>
      </c>
      <c r="B249" s="4">
        <v>969</v>
      </c>
      <c r="C249" s="4" t="s">
        <v>27</v>
      </c>
      <c r="D249" s="4" t="s">
        <v>29</v>
      </c>
      <c r="E249" s="4" t="s">
        <v>226</v>
      </c>
      <c r="F249" s="4"/>
      <c r="G249" s="5">
        <f>SUM(G250:G255)</f>
        <v>33054.6</v>
      </c>
      <c r="H249" s="5">
        <f>SUM(H250:H255)</f>
        <v>33054.6</v>
      </c>
    </row>
    <row r="250" spans="1:8">
      <c r="A250" s="38" t="s">
        <v>235</v>
      </c>
      <c r="B250" s="6">
        <v>969</v>
      </c>
      <c r="C250" s="6" t="s">
        <v>27</v>
      </c>
      <c r="D250" s="6" t="s">
        <v>29</v>
      </c>
      <c r="E250" s="6" t="s">
        <v>226</v>
      </c>
      <c r="F250" s="6" t="s">
        <v>106</v>
      </c>
      <c r="G250" s="20">
        <v>24865.3</v>
      </c>
      <c r="H250" s="20">
        <v>24865.3</v>
      </c>
    </row>
    <row r="251" spans="1:8" ht="38.25">
      <c r="A251" s="14" t="s">
        <v>236</v>
      </c>
      <c r="B251" s="6">
        <v>969</v>
      </c>
      <c r="C251" s="6" t="s">
        <v>27</v>
      </c>
      <c r="D251" s="6" t="s">
        <v>29</v>
      </c>
      <c r="E251" s="6" t="s">
        <v>226</v>
      </c>
      <c r="F251" s="6" t="s">
        <v>156</v>
      </c>
      <c r="G251" s="20">
        <v>7509.3</v>
      </c>
      <c r="H251" s="20">
        <v>7509.3</v>
      </c>
    </row>
    <row r="252" spans="1:8" ht="25.5">
      <c r="A252" s="14" t="s">
        <v>76</v>
      </c>
      <c r="B252" s="6">
        <v>969</v>
      </c>
      <c r="C252" s="6" t="s">
        <v>27</v>
      </c>
      <c r="D252" s="6" t="s">
        <v>29</v>
      </c>
      <c r="E252" s="6" t="s">
        <v>226</v>
      </c>
      <c r="F252" s="6" t="s">
        <v>77</v>
      </c>
      <c r="G252" s="20">
        <v>16</v>
      </c>
      <c r="H252" s="20">
        <v>16</v>
      </c>
    </row>
    <row r="253" spans="1:8" s="41" customFormat="1">
      <c r="A253" s="14" t="s">
        <v>374</v>
      </c>
      <c r="B253" s="6">
        <v>969</v>
      </c>
      <c r="C253" s="6" t="s">
        <v>27</v>
      </c>
      <c r="D253" s="6" t="s">
        <v>29</v>
      </c>
      <c r="E253" s="6" t="s">
        <v>226</v>
      </c>
      <c r="F253" s="6" t="s">
        <v>373</v>
      </c>
      <c r="G253" s="20">
        <v>600</v>
      </c>
      <c r="H253" s="20">
        <v>600</v>
      </c>
    </row>
    <row r="254" spans="1:8" ht="25.5">
      <c r="A254" s="14" t="s">
        <v>78</v>
      </c>
      <c r="B254" s="6">
        <v>969</v>
      </c>
      <c r="C254" s="6" t="s">
        <v>27</v>
      </c>
      <c r="D254" s="6" t="s">
        <v>29</v>
      </c>
      <c r="E254" s="6" t="s">
        <v>226</v>
      </c>
      <c r="F254" s="6" t="s">
        <v>79</v>
      </c>
      <c r="G254" s="20">
        <v>30</v>
      </c>
      <c r="H254" s="20">
        <v>30</v>
      </c>
    </row>
    <row r="255" spans="1:8">
      <c r="A255" s="14" t="s">
        <v>157</v>
      </c>
      <c r="B255" s="6">
        <v>969</v>
      </c>
      <c r="C255" s="6" t="s">
        <v>27</v>
      </c>
      <c r="D255" s="6" t="s">
        <v>29</v>
      </c>
      <c r="E255" s="6" t="s">
        <v>226</v>
      </c>
      <c r="F255" s="6" t="s">
        <v>80</v>
      </c>
      <c r="G255" s="20">
        <v>34</v>
      </c>
      <c r="H255" s="20">
        <v>34</v>
      </c>
    </row>
    <row r="256" spans="1:8" ht="25.5">
      <c r="A256" s="31" t="s">
        <v>470</v>
      </c>
      <c r="B256" s="4">
        <v>969</v>
      </c>
      <c r="C256" s="4" t="s">
        <v>27</v>
      </c>
      <c r="D256" s="4" t="s">
        <v>29</v>
      </c>
      <c r="E256" s="4" t="s">
        <v>472</v>
      </c>
      <c r="F256" s="4"/>
      <c r="G256" s="89">
        <f>SUM(G257:G258)</f>
        <v>32003</v>
      </c>
      <c r="H256" s="89">
        <f>SUM(H257:H258)</f>
        <v>32003</v>
      </c>
    </row>
    <row r="257" spans="1:8">
      <c r="A257" s="38" t="s">
        <v>234</v>
      </c>
      <c r="B257" s="6">
        <v>969</v>
      </c>
      <c r="C257" s="6" t="s">
        <v>27</v>
      </c>
      <c r="D257" s="6" t="s">
        <v>29</v>
      </c>
      <c r="E257" s="6" t="s">
        <v>473</v>
      </c>
      <c r="F257" s="6" t="s">
        <v>106</v>
      </c>
      <c r="G257" s="20">
        <f>23850+737.6</f>
        <v>24587.599999999999</v>
      </c>
      <c r="H257" s="20">
        <f>23850+737.6</f>
        <v>24587.599999999999</v>
      </c>
    </row>
    <row r="258" spans="1:8" ht="38.25">
      <c r="A258" s="14" t="s">
        <v>236</v>
      </c>
      <c r="B258" s="6">
        <v>969</v>
      </c>
      <c r="C258" s="6" t="s">
        <v>27</v>
      </c>
      <c r="D258" s="6" t="s">
        <v>29</v>
      </c>
      <c r="E258" s="6" t="s">
        <v>472</v>
      </c>
      <c r="F258" s="6" t="s">
        <v>156</v>
      </c>
      <c r="G258" s="20">
        <f>7192.9+222.5</f>
        <v>7415.4</v>
      </c>
      <c r="H258" s="20">
        <f>7192.9+222.5</f>
        <v>7415.4</v>
      </c>
    </row>
    <row r="259" spans="1:8" ht="13.5">
      <c r="A259" s="64" t="s">
        <v>317</v>
      </c>
      <c r="B259" s="10" t="s">
        <v>115</v>
      </c>
      <c r="C259" s="10" t="s">
        <v>27</v>
      </c>
      <c r="D259" s="10" t="s">
        <v>29</v>
      </c>
      <c r="E259" s="10" t="s">
        <v>254</v>
      </c>
      <c r="F259" s="10"/>
      <c r="G259" s="54">
        <f>G260+G263</f>
        <v>298</v>
      </c>
      <c r="H259" s="54">
        <f>H260+H263</f>
        <v>298</v>
      </c>
    </row>
    <row r="260" spans="1:8" ht="25.5">
      <c r="A260" s="65" t="s">
        <v>255</v>
      </c>
      <c r="B260" s="4" t="s">
        <v>115</v>
      </c>
      <c r="C260" s="4" t="s">
        <v>27</v>
      </c>
      <c r="D260" s="4" t="s">
        <v>29</v>
      </c>
      <c r="E260" s="4" t="s">
        <v>256</v>
      </c>
      <c r="F260" s="4"/>
      <c r="G260" s="5">
        <f>G261</f>
        <v>200</v>
      </c>
      <c r="H260" s="5">
        <f>H261</f>
        <v>200</v>
      </c>
    </row>
    <row r="261" spans="1:8" ht="25.5">
      <c r="A261" s="65" t="s">
        <v>257</v>
      </c>
      <c r="B261" s="4" t="s">
        <v>115</v>
      </c>
      <c r="C261" s="4" t="s">
        <v>27</v>
      </c>
      <c r="D261" s="4" t="s">
        <v>29</v>
      </c>
      <c r="E261" s="4" t="s">
        <v>258</v>
      </c>
      <c r="F261" s="4"/>
      <c r="G261" s="5">
        <f>G262</f>
        <v>200</v>
      </c>
      <c r="H261" s="5">
        <f>H262</f>
        <v>200</v>
      </c>
    </row>
    <row r="262" spans="1:8" ht="25.5">
      <c r="A262" s="14" t="s">
        <v>76</v>
      </c>
      <c r="B262" s="6" t="s">
        <v>115</v>
      </c>
      <c r="C262" s="6" t="s">
        <v>27</v>
      </c>
      <c r="D262" s="6" t="s">
        <v>29</v>
      </c>
      <c r="E262" s="6" t="s">
        <v>258</v>
      </c>
      <c r="F262" s="6" t="s">
        <v>77</v>
      </c>
      <c r="G262" s="20">
        <v>200</v>
      </c>
      <c r="H262" s="20">
        <v>200</v>
      </c>
    </row>
    <row r="263" spans="1:8" ht="38.25">
      <c r="A263" s="25" t="s">
        <v>345</v>
      </c>
      <c r="B263" s="4">
        <v>969</v>
      </c>
      <c r="C263" s="4" t="s">
        <v>27</v>
      </c>
      <c r="D263" s="4" t="s">
        <v>29</v>
      </c>
      <c r="E263" s="4" t="s">
        <v>346</v>
      </c>
      <c r="F263" s="95"/>
      <c r="G263" s="5">
        <f>G264</f>
        <v>98</v>
      </c>
      <c r="H263" s="5">
        <f>H264</f>
        <v>98</v>
      </c>
    </row>
    <row r="264" spans="1:8" ht="38.25">
      <c r="A264" s="25" t="s">
        <v>347</v>
      </c>
      <c r="B264" s="4">
        <v>969</v>
      </c>
      <c r="C264" s="4" t="s">
        <v>27</v>
      </c>
      <c r="D264" s="4" t="s">
        <v>29</v>
      </c>
      <c r="E264" s="4" t="s">
        <v>348</v>
      </c>
      <c r="F264" s="95"/>
      <c r="G264" s="5">
        <f>G265</f>
        <v>98</v>
      </c>
      <c r="H264" s="5">
        <f>H265</f>
        <v>98</v>
      </c>
    </row>
    <row r="265" spans="1:8" ht="25.5">
      <c r="A265" s="14" t="s">
        <v>76</v>
      </c>
      <c r="B265" s="6">
        <v>969</v>
      </c>
      <c r="C265" s="6" t="s">
        <v>27</v>
      </c>
      <c r="D265" s="6" t="s">
        <v>29</v>
      </c>
      <c r="E265" s="6" t="s">
        <v>348</v>
      </c>
      <c r="F265" s="73" t="s">
        <v>77</v>
      </c>
      <c r="G265" s="20">
        <v>98</v>
      </c>
      <c r="H265" s="20">
        <v>98</v>
      </c>
    </row>
    <row r="266" spans="1:8">
      <c r="A266" s="22" t="s">
        <v>87</v>
      </c>
      <c r="B266" s="9">
        <v>969</v>
      </c>
      <c r="C266" s="9" t="s">
        <v>32</v>
      </c>
      <c r="D266" s="9"/>
      <c r="E266" s="9"/>
      <c r="F266" s="9"/>
      <c r="G266" s="56">
        <f t="shared" ref="G266:H269" si="17">G267</f>
        <v>2000</v>
      </c>
      <c r="H266" s="56">
        <f t="shared" si="17"/>
        <v>2000</v>
      </c>
    </row>
    <row r="267" spans="1:8" s="41" customFormat="1">
      <c r="A267" s="28" t="s">
        <v>121</v>
      </c>
      <c r="B267" s="8">
        <v>969</v>
      </c>
      <c r="C267" s="8" t="s">
        <v>32</v>
      </c>
      <c r="D267" s="8" t="s">
        <v>38</v>
      </c>
      <c r="E267" s="8"/>
      <c r="F267" s="8"/>
      <c r="G267" s="57">
        <f t="shared" si="17"/>
        <v>2000</v>
      </c>
      <c r="H267" s="57">
        <f t="shared" si="17"/>
        <v>2000</v>
      </c>
    </row>
    <row r="268" spans="1:8">
      <c r="A268" s="18" t="s">
        <v>116</v>
      </c>
      <c r="B268" s="10" t="s">
        <v>115</v>
      </c>
      <c r="C268" s="10" t="s">
        <v>32</v>
      </c>
      <c r="D268" s="10" t="s">
        <v>38</v>
      </c>
      <c r="E268" s="10" t="s">
        <v>140</v>
      </c>
      <c r="F268" s="10"/>
      <c r="G268" s="58">
        <f t="shared" si="17"/>
        <v>2000</v>
      </c>
      <c r="H268" s="58">
        <f t="shared" si="17"/>
        <v>2000</v>
      </c>
    </row>
    <row r="269" spans="1:8" s="41" customFormat="1" ht="63.75">
      <c r="A269" s="25" t="s">
        <v>125</v>
      </c>
      <c r="B269" s="4" t="s">
        <v>115</v>
      </c>
      <c r="C269" s="4" t="s">
        <v>32</v>
      </c>
      <c r="D269" s="4" t="s">
        <v>38</v>
      </c>
      <c r="E269" s="4" t="s">
        <v>193</v>
      </c>
      <c r="F269" s="4"/>
      <c r="G269" s="108">
        <f t="shared" si="17"/>
        <v>2000</v>
      </c>
      <c r="H269" s="108">
        <f t="shared" si="17"/>
        <v>2000</v>
      </c>
    </row>
    <row r="270" spans="1:8" s="42" customFormat="1">
      <c r="A270" s="14" t="s">
        <v>90</v>
      </c>
      <c r="B270" s="6" t="s">
        <v>115</v>
      </c>
      <c r="C270" s="6" t="s">
        <v>32</v>
      </c>
      <c r="D270" s="6" t="s">
        <v>38</v>
      </c>
      <c r="E270" s="6" t="s">
        <v>193</v>
      </c>
      <c r="F270" s="6" t="s">
        <v>91</v>
      </c>
      <c r="G270" s="84">
        <v>2000</v>
      </c>
      <c r="H270" s="84">
        <v>2000</v>
      </c>
    </row>
    <row r="271" spans="1:8" s="21" customFormat="1" ht="25.5">
      <c r="A271" s="49" t="s">
        <v>55</v>
      </c>
      <c r="B271" s="50">
        <v>970</v>
      </c>
      <c r="C271" s="50"/>
      <c r="D271" s="50"/>
      <c r="E271" s="50"/>
      <c r="F271" s="50"/>
      <c r="G271" s="51">
        <f>G272+G287+G280</f>
        <v>30297.659009999999</v>
      </c>
      <c r="H271" s="51">
        <f>H272+H287+H280</f>
        <v>30502.799999999996</v>
      </c>
    </row>
    <row r="272" spans="1:8">
      <c r="A272" s="34" t="s">
        <v>82</v>
      </c>
      <c r="B272" s="9">
        <v>970</v>
      </c>
      <c r="C272" s="9" t="s">
        <v>23</v>
      </c>
      <c r="D272" s="9"/>
      <c r="E272" s="9"/>
      <c r="F272" s="9"/>
      <c r="G272" s="52">
        <f>G273</f>
        <v>6594.1</v>
      </c>
      <c r="H272" s="52">
        <f>H273</f>
        <v>6594.1</v>
      </c>
    </row>
    <row r="273" spans="1:8" ht="38.25">
      <c r="A273" s="28" t="s">
        <v>62</v>
      </c>
      <c r="B273" s="8">
        <v>970</v>
      </c>
      <c r="C273" s="8" t="s">
        <v>23</v>
      </c>
      <c r="D273" s="8" t="s">
        <v>31</v>
      </c>
      <c r="E273" s="8"/>
      <c r="F273" s="8"/>
      <c r="G273" s="53">
        <f>G274</f>
        <v>6594.1</v>
      </c>
      <c r="H273" s="53">
        <f>H274</f>
        <v>6594.1</v>
      </c>
    </row>
    <row r="274" spans="1:8" ht="25.5">
      <c r="A274" s="40" t="s">
        <v>456</v>
      </c>
      <c r="B274" s="10">
        <v>970</v>
      </c>
      <c r="C274" s="10" t="s">
        <v>23</v>
      </c>
      <c r="D274" s="10" t="s">
        <v>31</v>
      </c>
      <c r="E274" s="10" t="s">
        <v>134</v>
      </c>
      <c r="F274" s="10"/>
      <c r="G274" s="54">
        <f t="shared" ref="G274:H276" si="18">G275</f>
        <v>6594.1</v>
      </c>
      <c r="H274" s="54">
        <f t="shared" si="18"/>
        <v>6594.1</v>
      </c>
    </row>
    <row r="275" spans="1:8" ht="27">
      <c r="A275" s="69" t="s">
        <v>319</v>
      </c>
      <c r="B275" s="7">
        <v>970</v>
      </c>
      <c r="C275" s="7" t="s">
        <v>23</v>
      </c>
      <c r="D275" s="7" t="s">
        <v>31</v>
      </c>
      <c r="E275" s="7" t="s">
        <v>135</v>
      </c>
      <c r="F275" s="7"/>
      <c r="G275" s="44">
        <f t="shared" si="18"/>
        <v>6594.1</v>
      </c>
      <c r="H275" s="44">
        <f t="shared" si="18"/>
        <v>6594.1</v>
      </c>
    </row>
    <row r="276" spans="1:8" s="41" customFormat="1" ht="25.5">
      <c r="A276" s="31" t="s">
        <v>137</v>
      </c>
      <c r="B276" s="4">
        <v>970</v>
      </c>
      <c r="C276" s="4" t="s">
        <v>23</v>
      </c>
      <c r="D276" s="4" t="s">
        <v>31</v>
      </c>
      <c r="E276" s="4" t="s">
        <v>136</v>
      </c>
      <c r="F276" s="4"/>
      <c r="G276" s="5">
        <f t="shared" si="18"/>
        <v>6594.1</v>
      </c>
      <c r="H276" s="5">
        <f t="shared" si="18"/>
        <v>6594.1</v>
      </c>
    </row>
    <row r="277" spans="1:8" s="42" customFormat="1" ht="25.5">
      <c r="A277" s="29" t="s">
        <v>104</v>
      </c>
      <c r="B277" s="4">
        <v>970</v>
      </c>
      <c r="C277" s="4" t="s">
        <v>23</v>
      </c>
      <c r="D277" s="4" t="s">
        <v>31</v>
      </c>
      <c r="E277" s="4" t="s">
        <v>133</v>
      </c>
      <c r="F277" s="7"/>
      <c r="G277" s="5">
        <f>SUM(G278:G279)</f>
        <v>6594.1</v>
      </c>
      <c r="H277" s="5">
        <f>SUM(H278:H279)</f>
        <v>6594.1</v>
      </c>
    </row>
    <row r="278" spans="1:8" s="41" customFormat="1" ht="25.5">
      <c r="A278" s="14" t="s">
        <v>138</v>
      </c>
      <c r="B278" s="6">
        <v>970</v>
      </c>
      <c r="C278" s="6" t="s">
        <v>23</v>
      </c>
      <c r="D278" s="6" t="s">
        <v>31</v>
      </c>
      <c r="E278" s="6" t="s">
        <v>133</v>
      </c>
      <c r="F278" s="6" t="s">
        <v>73</v>
      </c>
      <c r="G278" s="20">
        <v>5064.6000000000004</v>
      </c>
      <c r="H278" s="20">
        <v>5064.6000000000004</v>
      </c>
    </row>
    <row r="279" spans="1:8" s="41" customFormat="1" ht="38.25">
      <c r="A279" s="14" t="s">
        <v>139</v>
      </c>
      <c r="B279" s="6">
        <v>970</v>
      </c>
      <c r="C279" s="6" t="s">
        <v>23</v>
      </c>
      <c r="D279" s="6" t="s">
        <v>31</v>
      </c>
      <c r="E279" s="6" t="s">
        <v>133</v>
      </c>
      <c r="F279" s="6" t="s">
        <v>132</v>
      </c>
      <c r="G279" s="20">
        <v>1529.5</v>
      </c>
      <c r="H279" s="20">
        <v>1529.5</v>
      </c>
    </row>
    <row r="280" spans="1:8" s="63" customFormat="1" ht="25.5">
      <c r="A280" s="116" t="s">
        <v>505</v>
      </c>
      <c r="B280" s="9">
        <v>970</v>
      </c>
      <c r="C280" s="9" t="s">
        <v>60</v>
      </c>
      <c r="D280" s="9"/>
      <c r="E280" s="9"/>
      <c r="F280" s="9"/>
      <c r="G280" s="52">
        <f t="shared" ref="G280:H284" si="19">G281</f>
        <v>3.6590099999999999</v>
      </c>
      <c r="H280" s="52">
        <f t="shared" si="19"/>
        <v>0</v>
      </c>
    </row>
    <row r="281" spans="1:8" s="63" customFormat="1" ht="25.5">
      <c r="A281" s="117" t="s">
        <v>506</v>
      </c>
      <c r="B281" s="8">
        <v>970</v>
      </c>
      <c r="C281" s="8" t="s">
        <v>60</v>
      </c>
      <c r="D281" s="8" t="s">
        <v>23</v>
      </c>
      <c r="E281" s="8"/>
      <c r="F281" s="8"/>
      <c r="G281" s="53">
        <f t="shared" si="19"/>
        <v>3.6590099999999999</v>
      </c>
      <c r="H281" s="53">
        <f t="shared" si="19"/>
        <v>0</v>
      </c>
    </row>
    <row r="282" spans="1:8" ht="25.5">
      <c r="A282" s="40" t="s">
        <v>456</v>
      </c>
      <c r="B282" s="10">
        <v>970</v>
      </c>
      <c r="C282" s="10" t="s">
        <v>60</v>
      </c>
      <c r="D282" s="10" t="s">
        <v>23</v>
      </c>
      <c r="E282" s="10" t="s">
        <v>134</v>
      </c>
      <c r="F282" s="10"/>
      <c r="G282" s="54">
        <f t="shared" si="19"/>
        <v>3.6590099999999999</v>
      </c>
      <c r="H282" s="54">
        <f t="shared" si="19"/>
        <v>0</v>
      </c>
    </row>
    <row r="283" spans="1:8" ht="13.5">
      <c r="A283" s="67" t="s">
        <v>507</v>
      </c>
      <c r="B283" s="7">
        <v>970</v>
      </c>
      <c r="C283" s="7" t="s">
        <v>60</v>
      </c>
      <c r="D283" s="7" t="s">
        <v>23</v>
      </c>
      <c r="E283" s="7" t="s">
        <v>508</v>
      </c>
      <c r="F283" s="7"/>
      <c r="G283" s="44">
        <f t="shared" si="19"/>
        <v>3.6590099999999999</v>
      </c>
      <c r="H283" s="44">
        <f t="shared" si="19"/>
        <v>0</v>
      </c>
    </row>
    <row r="284" spans="1:8" s="63" customFormat="1" ht="25.5">
      <c r="A284" s="17" t="s">
        <v>509</v>
      </c>
      <c r="B284" s="4">
        <v>970</v>
      </c>
      <c r="C284" s="4" t="s">
        <v>60</v>
      </c>
      <c r="D284" s="4" t="s">
        <v>23</v>
      </c>
      <c r="E284" s="4" t="s">
        <v>510</v>
      </c>
      <c r="F284" s="4"/>
      <c r="G284" s="5">
        <f t="shared" si="19"/>
        <v>3.6590099999999999</v>
      </c>
      <c r="H284" s="5">
        <f t="shared" si="19"/>
        <v>0</v>
      </c>
    </row>
    <row r="285" spans="1:8" s="63" customFormat="1">
      <c r="A285" s="17" t="s">
        <v>511</v>
      </c>
      <c r="B285" s="4">
        <v>970</v>
      </c>
      <c r="C285" s="4" t="s">
        <v>60</v>
      </c>
      <c r="D285" s="4" t="s">
        <v>23</v>
      </c>
      <c r="E285" s="4" t="s">
        <v>512</v>
      </c>
      <c r="F285" s="4"/>
      <c r="G285" s="5">
        <f>SUM(G286)</f>
        <v>3.6590099999999999</v>
      </c>
      <c r="H285" s="5">
        <f>SUM(H286)</f>
        <v>0</v>
      </c>
    </row>
    <row r="286" spans="1:8" s="63" customFormat="1">
      <c r="A286" s="115" t="s">
        <v>513</v>
      </c>
      <c r="B286" s="6">
        <v>970</v>
      </c>
      <c r="C286" s="6" t="s">
        <v>60</v>
      </c>
      <c r="D286" s="6" t="s">
        <v>23</v>
      </c>
      <c r="E286" s="6" t="s">
        <v>512</v>
      </c>
      <c r="F286" s="6" t="s">
        <v>514</v>
      </c>
      <c r="G286" s="20">
        <v>3.6590099999999999</v>
      </c>
      <c r="H286" s="20">
        <v>0</v>
      </c>
    </row>
    <row r="287" spans="1:8" s="63" customFormat="1" ht="38.25">
      <c r="A287" s="22" t="s">
        <v>96</v>
      </c>
      <c r="B287" s="9">
        <v>970</v>
      </c>
      <c r="C287" s="9" t="s">
        <v>45</v>
      </c>
      <c r="D287" s="9"/>
      <c r="E287" s="9"/>
      <c r="F287" s="9"/>
      <c r="G287" s="52">
        <f t="shared" ref="G287:H290" si="20">G288</f>
        <v>23699.9</v>
      </c>
      <c r="H287" s="52">
        <f t="shared" si="20"/>
        <v>23908.699999999997</v>
      </c>
    </row>
    <row r="288" spans="1:8" s="63" customFormat="1" ht="38.25">
      <c r="A288" s="24" t="s">
        <v>64</v>
      </c>
      <c r="B288" s="8">
        <v>970</v>
      </c>
      <c r="C288" s="8" t="s">
        <v>45</v>
      </c>
      <c r="D288" s="8" t="s">
        <v>23</v>
      </c>
      <c r="E288" s="8"/>
      <c r="F288" s="8"/>
      <c r="G288" s="53">
        <f t="shared" si="20"/>
        <v>23699.9</v>
      </c>
      <c r="H288" s="53">
        <f t="shared" si="20"/>
        <v>23908.699999999997</v>
      </c>
    </row>
    <row r="289" spans="1:8" ht="25.5">
      <c r="A289" s="40" t="s">
        <v>456</v>
      </c>
      <c r="B289" s="10">
        <v>970</v>
      </c>
      <c r="C289" s="10" t="s">
        <v>45</v>
      </c>
      <c r="D289" s="10" t="s">
        <v>23</v>
      </c>
      <c r="E289" s="10" t="s">
        <v>134</v>
      </c>
      <c r="F289" s="10"/>
      <c r="G289" s="54">
        <f t="shared" si="20"/>
        <v>23699.9</v>
      </c>
      <c r="H289" s="54">
        <f t="shared" si="20"/>
        <v>23908.699999999997</v>
      </c>
    </row>
    <row r="290" spans="1:8" ht="27">
      <c r="A290" s="32" t="s">
        <v>311</v>
      </c>
      <c r="B290" s="7">
        <v>970</v>
      </c>
      <c r="C290" s="7" t="s">
        <v>45</v>
      </c>
      <c r="D290" s="7" t="s">
        <v>23</v>
      </c>
      <c r="E290" s="7" t="s">
        <v>141</v>
      </c>
      <c r="F290" s="7"/>
      <c r="G290" s="44">
        <f t="shared" si="20"/>
        <v>23699.9</v>
      </c>
      <c r="H290" s="44">
        <f t="shared" si="20"/>
        <v>23908.699999999997</v>
      </c>
    </row>
    <row r="291" spans="1:8" s="63" customFormat="1" ht="25.5">
      <c r="A291" s="16" t="s">
        <v>142</v>
      </c>
      <c r="B291" s="4">
        <v>970</v>
      </c>
      <c r="C291" s="4" t="s">
        <v>45</v>
      </c>
      <c r="D291" s="4" t="s">
        <v>23</v>
      </c>
      <c r="E291" s="4" t="s">
        <v>143</v>
      </c>
      <c r="F291" s="4"/>
      <c r="G291" s="5">
        <f>G292+G294</f>
        <v>23699.9</v>
      </c>
      <c r="H291" s="5">
        <f>H292+H294</f>
        <v>23908.699999999997</v>
      </c>
    </row>
    <row r="292" spans="1:8" s="63" customFormat="1" ht="25.5">
      <c r="A292" s="16" t="s">
        <v>49</v>
      </c>
      <c r="B292" s="4">
        <v>970</v>
      </c>
      <c r="C292" s="4" t="s">
        <v>45</v>
      </c>
      <c r="D292" s="4" t="s">
        <v>23</v>
      </c>
      <c r="E292" s="4" t="s">
        <v>148</v>
      </c>
      <c r="F292" s="4"/>
      <c r="G292" s="5">
        <f>SUM(G293)</f>
        <v>23573.4</v>
      </c>
      <c r="H292" s="5">
        <f>SUM(H293)</f>
        <v>23777.1</v>
      </c>
    </row>
    <row r="293" spans="1:8" s="63" customFormat="1">
      <c r="A293" s="107" t="s">
        <v>109</v>
      </c>
      <c r="B293" s="94">
        <v>970</v>
      </c>
      <c r="C293" s="94" t="s">
        <v>45</v>
      </c>
      <c r="D293" s="94" t="s">
        <v>23</v>
      </c>
      <c r="E293" s="94" t="s">
        <v>148</v>
      </c>
      <c r="F293" s="94" t="s">
        <v>97</v>
      </c>
      <c r="G293" s="85">
        <v>23573.4</v>
      </c>
      <c r="H293" s="85">
        <v>23777.1</v>
      </c>
    </row>
    <row r="294" spans="1:8" s="63" customFormat="1" ht="25.5">
      <c r="A294" s="29" t="s">
        <v>108</v>
      </c>
      <c r="B294" s="4">
        <v>970</v>
      </c>
      <c r="C294" s="4" t="s">
        <v>45</v>
      </c>
      <c r="D294" s="4" t="s">
        <v>23</v>
      </c>
      <c r="E294" s="4" t="s">
        <v>144</v>
      </c>
      <c r="F294" s="4"/>
      <c r="G294" s="89">
        <f>SUM(G295)</f>
        <v>126.5</v>
      </c>
      <c r="H294" s="89">
        <f>SUM(H295)</f>
        <v>131.6</v>
      </c>
    </row>
    <row r="295" spans="1:8" s="63" customFormat="1">
      <c r="A295" s="19" t="s">
        <v>109</v>
      </c>
      <c r="B295" s="6">
        <v>970</v>
      </c>
      <c r="C295" s="6" t="s">
        <v>45</v>
      </c>
      <c r="D295" s="6" t="s">
        <v>23</v>
      </c>
      <c r="E295" s="6" t="s">
        <v>144</v>
      </c>
      <c r="F295" s="6" t="s">
        <v>97</v>
      </c>
      <c r="G295" s="85">
        <v>126.5</v>
      </c>
      <c r="H295" s="85">
        <v>131.6</v>
      </c>
    </row>
    <row r="296" spans="1:8" ht="25.5">
      <c r="A296" s="49" t="s">
        <v>72</v>
      </c>
      <c r="B296" s="50">
        <v>971</v>
      </c>
      <c r="C296" s="50"/>
      <c r="D296" s="50"/>
      <c r="E296" s="50"/>
      <c r="F296" s="50"/>
      <c r="G296" s="51">
        <f>G297+G311</f>
        <v>31556.53527</v>
      </c>
      <c r="H296" s="51">
        <f>H297+H311</f>
        <v>31762.750780000002</v>
      </c>
    </row>
    <row r="297" spans="1:8">
      <c r="A297" s="34" t="s">
        <v>82</v>
      </c>
      <c r="B297" s="9">
        <v>971</v>
      </c>
      <c r="C297" s="9" t="s">
        <v>23</v>
      </c>
      <c r="D297" s="9"/>
      <c r="E297" s="9"/>
      <c r="F297" s="9"/>
      <c r="G297" s="52">
        <f>G298</f>
        <v>15725.2</v>
      </c>
      <c r="H297" s="52">
        <f>H298</f>
        <v>15725.2</v>
      </c>
    </row>
    <row r="298" spans="1:8">
      <c r="A298" s="24" t="s">
        <v>71</v>
      </c>
      <c r="B298" s="8">
        <v>971</v>
      </c>
      <c r="C298" s="8" t="s">
        <v>23</v>
      </c>
      <c r="D298" s="8" t="s">
        <v>60</v>
      </c>
      <c r="E298" s="8"/>
      <c r="F298" s="8"/>
      <c r="G298" s="53">
        <f>G299+G308</f>
        <v>15725.2</v>
      </c>
      <c r="H298" s="53">
        <f>H299+H308</f>
        <v>15725.2</v>
      </c>
    </row>
    <row r="299" spans="1:8" s="41" customFormat="1" ht="51">
      <c r="A299" s="40" t="s">
        <v>478</v>
      </c>
      <c r="B299" s="10" t="s">
        <v>127</v>
      </c>
      <c r="C299" s="10" t="s">
        <v>23</v>
      </c>
      <c r="D299" s="10" t="s">
        <v>60</v>
      </c>
      <c r="E299" s="10" t="s">
        <v>158</v>
      </c>
      <c r="F299" s="10"/>
      <c r="G299" s="54">
        <f>G300</f>
        <v>6214</v>
      </c>
      <c r="H299" s="54">
        <f>H300</f>
        <v>6214</v>
      </c>
    </row>
    <row r="300" spans="1:8" s="41" customFormat="1" ht="40.5">
      <c r="A300" s="69" t="s">
        <v>320</v>
      </c>
      <c r="B300" s="7" t="s">
        <v>127</v>
      </c>
      <c r="C300" s="7" t="s">
        <v>23</v>
      </c>
      <c r="D300" s="7" t="s">
        <v>60</v>
      </c>
      <c r="E300" s="7" t="s">
        <v>159</v>
      </c>
      <c r="F300" s="7"/>
      <c r="G300" s="44">
        <f>G301+G305</f>
        <v>6214</v>
      </c>
      <c r="H300" s="44">
        <f>H301+H305</f>
        <v>6214</v>
      </c>
    </row>
    <row r="301" spans="1:8" s="41" customFormat="1" ht="38.25">
      <c r="A301" s="31" t="s">
        <v>279</v>
      </c>
      <c r="B301" s="4" t="s">
        <v>127</v>
      </c>
      <c r="C301" s="4" t="s">
        <v>23</v>
      </c>
      <c r="D301" s="4" t="s">
        <v>60</v>
      </c>
      <c r="E301" s="4" t="s">
        <v>360</v>
      </c>
      <c r="F301" s="4"/>
      <c r="G301" s="5">
        <f>G302</f>
        <v>5864</v>
      </c>
      <c r="H301" s="5">
        <f>H302</f>
        <v>5864</v>
      </c>
    </row>
    <row r="302" spans="1:8" ht="25.5">
      <c r="A302" s="29" t="s">
        <v>104</v>
      </c>
      <c r="B302" s="4" t="s">
        <v>127</v>
      </c>
      <c r="C302" s="4" t="s">
        <v>23</v>
      </c>
      <c r="D302" s="4" t="s">
        <v>60</v>
      </c>
      <c r="E302" s="4" t="s">
        <v>229</v>
      </c>
      <c r="F302" s="7"/>
      <c r="G302" s="5">
        <f>SUM(G303:G304)</f>
        <v>5864</v>
      </c>
      <c r="H302" s="5">
        <f>SUM(H303:H304)</f>
        <v>5864</v>
      </c>
    </row>
    <row r="303" spans="1:8" ht="25.5">
      <c r="A303" s="14" t="s">
        <v>138</v>
      </c>
      <c r="B303" s="6" t="s">
        <v>127</v>
      </c>
      <c r="C303" s="6" t="s">
        <v>23</v>
      </c>
      <c r="D303" s="6" t="s">
        <v>60</v>
      </c>
      <c r="E303" s="6" t="s">
        <v>229</v>
      </c>
      <c r="F303" s="6" t="s">
        <v>73</v>
      </c>
      <c r="G303" s="20">
        <v>4503.8</v>
      </c>
      <c r="H303" s="20">
        <v>4503.8</v>
      </c>
    </row>
    <row r="304" spans="1:8" s="41" customFormat="1" ht="38.25">
      <c r="A304" s="14" t="s">
        <v>139</v>
      </c>
      <c r="B304" s="6" t="s">
        <v>127</v>
      </c>
      <c r="C304" s="6" t="s">
        <v>23</v>
      </c>
      <c r="D304" s="6" t="s">
        <v>60</v>
      </c>
      <c r="E304" s="6" t="s">
        <v>229</v>
      </c>
      <c r="F304" s="6" t="s">
        <v>132</v>
      </c>
      <c r="G304" s="20">
        <v>1360.2</v>
      </c>
      <c r="H304" s="20">
        <v>1360.2</v>
      </c>
    </row>
    <row r="305" spans="1:8" ht="38.25">
      <c r="A305" s="31" t="s">
        <v>280</v>
      </c>
      <c r="B305" s="4">
        <v>971</v>
      </c>
      <c r="C305" s="4" t="s">
        <v>23</v>
      </c>
      <c r="D305" s="4" t="s">
        <v>60</v>
      </c>
      <c r="E305" s="4" t="s">
        <v>356</v>
      </c>
      <c r="F305" s="4"/>
      <c r="G305" s="5">
        <f>G306</f>
        <v>350</v>
      </c>
      <c r="H305" s="5">
        <f>H306</f>
        <v>350</v>
      </c>
    </row>
    <row r="306" spans="1:8" ht="38.25">
      <c r="A306" s="16" t="s">
        <v>167</v>
      </c>
      <c r="B306" s="4">
        <v>971</v>
      </c>
      <c r="C306" s="4" t="s">
        <v>23</v>
      </c>
      <c r="D306" s="4" t="s">
        <v>60</v>
      </c>
      <c r="E306" s="4" t="s">
        <v>230</v>
      </c>
      <c r="F306" s="4"/>
      <c r="G306" s="5">
        <f>SUM(G307:G307)</f>
        <v>350</v>
      </c>
      <c r="H306" s="5">
        <f>SUM(H307:H307)</f>
        <v>350</v>
      </c>
    </row>
    <row r="307" spans="1:8" ht="25.5">
      <c r="A307" s="14" t="s">
        <v>76</v>
      </c>
      <c r="B307" s="6">
        <v>971</v>
      </c>
      <c r="C307" s="6" t="s">
        <v>23</v>
      </c>
      <c r="D307" s="6" t="s">
        <v>60</v>
      </c>
      <c r="E307" s="6" t="s">
        <v>230</v>
      </c>
      <c r="F307" s="6" t="s">
        <v>77</v>
      </c>
      <c r="G307" s="20">
        <v>350</v>
      </c>
      <c r="H307" s="20">
        <v>350</v>
      </c>
    </row>
    <row r="308" spans="1:8">
      <c r="A308" s="39" t="s">
        <v>116</v>
      </c>
      <c r="B308" s="10" t="s">
        <v>127</v>
      </c>
      <c r="C308" s="10" t="s">
        <v>23</v>
      </c>
      <c r="D308" s="10" t="s">
        <v>60</v>
      </c>
      <c r="E308" s="10" t="s">
        <v>140</v>
      </c>
      <c r="F308" s="10"/>
      <c r="G308" s="54">
        <f>G309</f>
        <v>9511.2000000000007</v>
      </c>
      <c r="H308" s="54">
        <f>H309</f>
        <v>9511.2000000000007</v>
      </c>
    </row>
    <row r="309" spans="1:8" ht="50.25" customHeight="1">
      <c r="A309" s="25" t="s">
        <v>389</v>
      </c>
      <c r="B309" s="4">
        <v>971</v>
      </c>
      <c r="C309" s="4" t="s">
        <v>23</v>
      </c>
      <c r="D309" s="4" t="s">
        <v>60</v>
      </c>
      <c r="E309" s="4" t="s">
        <v>390</v>
      </c>
      <c r="F309" s="4"/>
      <c r="G309" s="89">
        <f>G310</f>
        <v>9511.2000000000007</v>
      </c>
      <c r="H309" s="89">
        <f>H310</f>
        <v>9511.2000000000007</v>
      </c>
    </row>
    <row r="310" spans="1:8" ht="28.5" customHeight="1">
      <c r="A310" s="106" t="s">
        <v>353</v>
      </c>
      <c r="B310" s="6">
        <v>971</v>
      </c>
      <c r="C310" s="6" t="s">
        <v>23</v>
      </c>
      <c r="D310" s="6" t="s">
        <v>60</v>
      </c>
      <c r="E310" s="6" t="s">
        <v>390</v>
      </c>
      <c r="F310" s="6" t="s">
        <v>352</v>
      </c>
      <c r="G310" s="85">
        <f>9321+190.2</f>
        <v>9511.2000000000007</v>
      </c>
      <c r="H310" s="85">
        <f>9321+190.2</f>
        <v>9511.2000000000007</v>
      </c>
    </row>
    <row r="311" spans="1:8">
      <c r="A311" s="22" t="s">
        <v>85</v>
      </c>
      <c r="B311" s="9">
        <v>971</v>
      </c>
      <c r="C311" s="9" t="s">
        <v>26</v>
      </c>
      <c r="D311" s="9"/>
      <c r="E311" s="9"/>
      <c r="F311" s="9"/>
      <c r="G311" s="52">
        <f>G320+G312</f>
        <v>15831.335269999998</v>
      </c>
      <c r="H311" s="52">
        <f>H320+H312</f>
        <v>16037.55078</v>
      </c>
    </row>
    <row r="312" spans="1:8">
      <c r="A312" s="97" t="s">
        <v>61</v>
      </c>
      <c r="B312" s="98" t="s">
        <v>127</v>
      </c>
      <c r="C312" s="98" t="s">
        <v>26</v>
      </c>
      <c r="D312" s="98" t="s">
        <v>29</v>
      </c>
      <c r="E312" s="98"/>
      <c r="F312" s="98"/>
      <c r="G312" s="99">
        <f>G313</f>
        <v>14387.929999999998</v>
      </c>
      <c r="H312" s="99">
        <f>H313</f>
        <v>15385.72</v>
      </c>
    </row>
    <row r="313" spans="1:8" ht="51">
      <c r="A313" s="40" t="s">
        <v>478</v>
      </c>
      <c r="B313" s="10" t="s">
        <v>127</v>
      </c>
      <c r="C313" s="10" t="s">
        <v>26</v>
      </c>
      <c r="D313" s="10" t="s">
        <v>29</v>
      </c>
      <c r="E313" s="10" t="s">
        <v>158</v>
      </c>
      <c r="F313" s="10"/>
      <c r="G313" s="54">
        <f t="shared" ref="G313" si="21">G314</f>
        <v>14387.929999999998</v>
      </c>
      <c r="H313" s="54">
        <f>H314</f>
        <v>15385.72</v>
      </c>
    </row>
    <row r="314" spans="1:8" ht="27">
      <c r="A314" s="69" t="s">
        <v>416</v>
      </c>
      <c r="B314" s="7" t="s">
        <v>127</v>
      </c>
      <c r="C314" s="7" t="s">
        <v>26</v>
      </c>
      <c r="D314" s="7" t="s">
        <v>29</v>
      </c>
      <c r="E314" s="7" t="s">
        <v>418</v>
      </c>
      <c r="F314" s="4"/>
      <c r="G314" s="5">
        <f>G315</f>
        <v>14387.929999999998</v>
      </c>
      <c r="H314" s="5">
        <f>H315</f>
        <v>15385.72</v>
      </c>
    </row>
    <row r="315" spans="1:8" ht="25.5">
      <c r="A315" s="16" t="s">
        <v>417</v>
      </c>
      <c r="B315" s="71" t="s">
        <v>127</v>
      </c>
      <c r="C315" s="4" t="s">
        <v>26</v>
      </c>
      <c r="D315" s="4" t="s">
        <v>29</v>
      </c>
      <c r="E315" s="4" t="s">
        <v>419</v>
      </c>
      <c r="F315" s="100"/>
      <c r="G315" s="89">
        <f>G316+G318</f>
        <v>14387.929999999998</v>
      </c>
      <c r="H315" s="89">
        <f>H316+H318</f>
        <v>15385.72</v>
      </c>
    </row>
    <row r="316" spans="1:8" ht="25.5">
      <c r="A316" s="16" t="s">
        <v>423</v>
      </c>
      <c r="B316" s="4" t="s">
        <v>127</v>
      </c>
      <c r="C316" s="4" t="s">
        <v>26</v>
      </c>
      <c r="D316" s="4" t="s">
        <v>29</v>
      </c>
      <c r="E316" s="4" t="s">
        <v>421</v>
      </c>
      <c r="F316" s="100"/>
      <c r="G316" s="5">
        <f>G317</f>
        <v>13651.949999999999</v>
      </c>
      <c r="H316" s="5">
        <f>SUM(H317:H317)</f>
        <v>14649.74</v>
      </c>
    </row>
    <row r="317" spans="1:8" s="68" customFormat="1" ht="13.5">
      <c r="A317" s="26" t="s">
        <v>130</v>
      </c>
      <c r="B317" s="6" t="s">
        <v>127</v>
      </c>
      <c r="C317" s="6" t="s">
        <v>26</v>
      </c>
      <c r="D317" s="6" t="s">
        <v>29</v>
      </c>
      <c r="E317" s="6" t="s">
        <v>421</v>
      </c>
      <c r="F317" s="94" t="s">
        <v>84</v>
      </c>
      <c r="G317" s="85">
        <f>16744.73-3092.78</f>
        <v>13651.949999999999</v>
      </c>
      <c r="H317" s="85">
        <f>17742.52-3092.78</f>
        <v>14649.74</v>
      </c>
    </row>
    <row r="318" spans="1:8" s="68" customFormat="1" ht="25.5">
      <c r="A318" s="114" t="s">
        <v>383</v>
      </c>
      <c r="B318" s="4" t="s">
        <v>127</v>
      </c>
      <c r="C318" s="4" t="s">
        <v>26</v>
      </c>
      <c r="D318" s="4" t="s">
        <v>29</v>
      </c>
      <c r="E318" s="4" t="s">
        <v>503</v>
      </c>
      <c r="F318" s="100"/>
      <c r="G318" s="89">
        <f>G319</f>
        <v>735.98</v>
      </c>
      <c r="H318" s="89">
        <f>H319</f>
        <v>735.98</v>
      </c>
    </row>
    <row r="319" spans="1:8" s="68" customFormat="1" ht="13.5">
      <c r="A319" s="26" t="s">
        <v>130</v>
      </c>
      <c r="B319" s="6" t="s">
        <v>127</v>
      </c>
      <c r="C319" s="6" t="s">
        <v>26</v>
      </c>
      <c r="D319" s="6" t="s">
        <v>29</v>
      </c>
      <c r="E319" s="6" t="s">
        <v>503</v>
      </c>
      <c r="F319" s="94" t="s">
        <v>84</v>
      </c>
      <c r="G319" s="85">
        <v>735.98</v>
      </c>
      <c r="H319" s="85">
        <v>735.98</v>
      </c>
    </row>
    <row r="320" spans="1:8">
      <c r="A320" s="24" t="s">
        <v>66</v>
      </c>
      <c r="B320" s="8">
        <v>971</v>
      </c>
      <c r="C320" s="8" t="s">
        <v>26</v>
      </c>
      <c r="D320" s="8" t="s">
        <v>44</v>
      </c>
      <c r="E320" s="8"/>
      <c r="F320" s="8"/>
      <c r="G320" s="53">
        <f t="shared" ref="G320:H324" si="22">G321</f>
        <v>1443.40527</v>
      </c>
      <c r="H320" s="53">
        <f t="shared" si="22"/>
        <v>651.83078</v>
      </c>
    </row>
    <row r="321" spans="1:8" ht="51">
      <c r="A321" s="40" t="s">
        <v>478</v>
      </c>
      <c r="B321" s="10" t="s">
        <v>127</v>
      </c>
      <c r="C321" s="10" t="s">
        <v>26</v>
      </c>
      <c r="D321" s="10" t="s">
        <v>44</v>
      </c>
      <c r="E321" s="10" t="s">
        <v>158</v>
      </c>
      <c r="F321" s="10"/>
      <c r="G321" s="54">
        <f t="shared" si="22"/>
        <v>1443.40527</v>
      </c>
      <c r="H321" s="54">
        <f t="shared" si="22"/>
        <v>651.83078</v>
      </c>
    </row>
    <row r="322" spans="1:8" ht="40.5">
      <c r="A322" s="69" t="s">
        <v>320</v>
      </c>
      <c r="B322" s="7" t="s">
        <v>127</v>
      </c>
      <c r="C322" s="7" t="s">
        <v>26</v>
      </c>
      <c r="D322" s="7" t="s">
        <v>44</v>
      </c>
      <c r="E322" s="7" t="s">
        <v>159</v>
      </c>
      <c r="F322" s="7"/>
      <c r="G322" s="44">
        <f t="shared" si="22"/>
        <v>1443.40527</v>
      </c>
      <c r="H322" s="44">
        <f t="shared" si="22"/>
        <v>651.83078</v>
      </c>
    </row>
    <row r="323" spans="1:8" ht="38.25">
      <c r="A323" s="31" t="s">
        <v>280</v>
      </c>
      <c r="B323" s="4" t="s">
        <v>127</v>
      </c>
      <c r="C323" s="4" t="s">
        <v>26</v>
      </c>
      <c r="D323" s="4" t="s">
        <v>44</v>
      </c>
      <c r="E323" s="4" t="s">
        <v>356</v>
      </c>
      <c r="F323" s="4"/>
      <c r="G323" s="5">
        <f>G324+G326</f>
        <v>1443.40527</v>
      </c>
      <c r="H323" s="5">
        <f>H324+H326</f>
        <v>651.83078</v>
      </c>
    </row>
    <row r="324" spans="1:8" ht="51">
      <c r="A324" s="17" t="s">
        <v>272</v>
      </c>
      <c r="B324" s="4" t="s">
        <v>127</v>
      </c>
      <c r="C324" s="4" t="s">
        <v>26</v>
      </c>
      <c r="D324" s="4" t="s">
        <v>44</v>
      </c>
      <c r="E324" s="4" t="s">
        <v>408</v>
      </c>
      <c r="F324" s="4"/>
      <c r="G324" s="89">
        <f t="shared" si="22"/>
        <v>0</v>
      </c>
      <c r="H324" s="89">
        <f t="shared" si="22"/>
        <v>150</v>
      </c>
    </row>
    <row r="325" spans="1:8" ht="25.5">
      <c r="A325" s="14" t="s">
        <v>76</v>
      </c>
      <c r="B325" s="6" t="s">
        <v>127</v>
      </c>
      <c r="C325" s="6" t="s">
        <v>26</v>
      </c>
      <c r="D325" s="6" t="s">
        <v>44</v>
      </c>
      <c r="E325" s="6" t="s">
        <v>408</v>
      </c>
      <c r="F325" s="6" t="s">
        <v>77</v>
      </c>
      <c r="G325" s="85">
        <v>0</v>
      </c>
      <c r="H325" s="85">
        <f>120+30</f>
        <v>150</v>
      </c>
    </row>
    <row r="326" spans="1:8">
      <c r="A326" s="17" t="s">
        <v>474</v>
      </c>
      <c r="B326" s="4" t="s">
        <v>127</v>
      </c>
      <c r="C326" s="4" t="s">
        <v>26</v>
      </c>
      <c r="D326" s="4" t="s">
        <v>44</v>
      </c>
      <c r="E326" s="100" t="s">
        <v>475</v>
      </c>
      <c r="F326" s="4"/>
      <c r="G326" s="89">
        <f t="shared" ref="G326:H326" si="23">G327</f>
        <v>1443.40527</v>
      </c>
      <c r="H326" s="89">
        <f t="shared" si="23"/>
        <v>501.83078</v>
      </c>
    </row>
    <row r="327" spans="1:8" ht="25.5">
      <c r="A327" s="14" t="s">
        <v>76</v>
      </c>
      <c r="B327" s="6" t="s">
        <v>127</v>
      </c>
      <c r="C327" s="6" t="s">
        <v>26</v>
      </c>
      <c r="D327" s="6" t="s">
        <v>44</v>
      </c>
      <c r="E327" s="6" t="s">
        <v>475</v>
      </c>
      <c r="F327" s="94" t="s">
        <v>77</v>
      </c>
      <c r="G327" s="85">
        <v>1443.40527</v>
      </c>
      <c r="H327" s="85">
        <v>501.83078</v>
      </c>
    </row>
    <row r="328" spans="1:8" ht="38.25">
      <c r="A328" s="49" t="s">
        <v>8</v>
      </c>
      <c r="B328" s="50">
        <v>973</v>
      </c>
      <c r="C328" s="50"/>
      <c r="D328" s="50"/>
      <c r="E328" s="50"/>
      <c r="F328" s="50"/>
      <c r="G328" s="51">
        <f>G329+G338+G375</f>
        <v>93568.8</v>
      </c>
      <c r="H328" s="51">
        <f>H329+H338+H375</f>
        <v>93568.8</v>
      </c>
    </row>
    <row r="329" spans="1:8" s="41" customFormat="1">
      <c r="A329" s="22" t="s">
        <v>86</v>
      </c>
      <c r="B329" s="9">
        <v>973</v>
      </c>
      <c r="C329" s="9" t="s">
        <v>27</v>
      </c>
      <c r="D329" s="9" t="s">
        <v>24</v>
      </c>
      <c r="E329" s="9"/>
      <c r="F329" s="9"/>
      <c r="G329" s="56">
        <f t="shared" ref="G329:H332" si="24">G330</f>
        <v>25110.3</v>
      </c>
      <c r="H329" s="56">
        <f t="shared" si="24"/>
        <v>25110.3</v>
      </c>
    </row>
    <row r="330" spans="1:8">
      <c r="A330" s="24" t="s">
        <v>243</v>
      </c>
      <c r="B330" s="8">
        <v>973</v>
      </c>
      <c r="C330" s="8" t="s">
        <v>27</v>
      </c>
      <c r="D330" s="8" t="s">
        <v>38</v>
      </c>
      <c r="E330" s="8"/>
      <c r="F330" s="8"/>
      <c r="G330" s="53">
        <f t="shared" si="24"/>
        <v>25110.3</v>
      </c>
      <c r="H330" s="53">
        <f t="shared" si="24"/>
        <v>25110.3</v>
      </c>
    </row>
    <row r="331" spans="1:8" ht="25.5">
      <c r="A331" s="18" t="s">
        <v>482</v>
      </c>
      <c r="B331" s="10">
        <v>973</v>
      </c>
      <c r="C331" s="10" t="s">
        <v>27</v>
      </c>
      <c r="D331" s="10" t="s">
        <v>38</v>
      </c>
      <c r="E331" s="10" t="s">
        <v>169</v>
      </c>
      <c r="F331" s="10"/>
      <c r="G331" s="54">
        <f t="shared" si="24"/>
        <v>25110.3</v>
      </c>
      <c r="H331" s="54">
        <f t="shared" si="24"/>
        <v>25110.3</v>
      </c>
    </row>
    <row r="332" spans="1:8" ht="27">
      <c r="A332" s="43" t="s">
        <v>321</v>
      </c>
      <c r="B332" s="7">
        <v>973</v>
      </c>
      <c r="C332" s="7" t="s">
        <v>27</v>
      </c>
      <c r="D332" s="7" t="s">
        <v>38</v>
      </c>
      <c r="E332" s="7" t="s">
        <v>170</v>
      </c>
      <c r="F332" s="7"/>
      <c r="G332" s="44">
        <f t="shared" si="24"/>
        <v>25110.3</v>
      </c>
      <c r="H332" s="44">
        <f t="shared" si="24"/>
        <v>25110.3</v>
      </c>
    </row>
    <row r="333" spans="1:8" ht="25.5">
      <c r="A333" s="25" t="s">
        <v>171</v>
      </c>
      <c r="B333" s="4" t="s">
        <v>117</v>
      </c>
      <c r="C333" s="4" t="s">
        <v>27</v>
      </c>
      <c r="D333" s="4" t="s">
        <v>38</v>
      </c>
      <c r="E333" s="4" t="s">
        <v>172</v>
      </c>
      <c r="F333" s="4"/>
      <c r="G333" s="5">
        <f>G334+G336</f>
        <v>25110.3</v>
      </c>
      <c r="H333" s="5">
        <f>H334+H336</f>
        <v>25110.3</v>
      </c>
    </row>
    <row r="334" spans="1:8" ht="38.25">
      <c r="A334" s="23" t="s">
        <v>173</v>
      </c>
      <c r="B334" s="4">
        <v>973</v>
      </c>
      <c r="C334" s="4" t="s">
        <v>27</v>
      </c>
      <c r="D334" s="4" t="s">
        <v>38</v>
      </c>
      <c r="E334" s="4" t="s">
        <v>174</v>
      </c>
      <c r="F334" s="4"/>
      <c r="G334" s="89">
        <f>G335</f>
        <v>11764</v>
      </c>
      <c r="H334" s="89">
        <f>H335</f>
        <v>11764</v>
      </c>
    </row>
    <row r="335" spans="1:8" ht="51">
      <c r="A335" s="26" t="s">
        <v>89</v>
      </c>
      <c r="B335" s="6" t="s">
        <v>117</v>
      </c>
      <c r="C335" s="6" t="s">
        <v>27</v>
      </c>
      <c r="D335" s="6" t="s">
        <v>38</v>
      </c>
      <c r="E335" s="6" t="s">
        <v>174</v>
      </c>
      <c r="F335" s="6" t="s">
        <v>93</v>
      </c>
      <c r="G335" s="85">
        <v>11764</v>
      </c>
      <c r="H335" s="85">
        <v>11764</v>
      </c>
    </row>
    <row r="336" spans="1:8" ht="76.5">
      <c r="A336" s="25" t="s">
        <v>379</v>
      </c>
      <c r="B336" s="4">
        <v>973</v>
      </c>
      <c r="C336" s="4" t="s">
        <v>27</v>
      </c>
      <c r="D336" s="4" t="s">
        <v>38</v>
      </c>
      <c r="E336" s="4" t="s">
        <v>281</v>
      </c>
      <c r="F336" s="4"/>
      <c r="G336" s="5">
        <f>G337</f>
        <v>13346.3</v>
      </c>
      <c r="H336" s="5">
        <f>H337</f>
        <v>13346.3</v>
      </c>
    </row>
    <row r="337" spans="1:8" ht="51">
      <c r="A337" s="26" t="s">
        <v>89</v>
      </c>
      <c r="B337" s="6">
        <v>973</v>
      </c>
      <c r="C337" s="6" t="s">
        <v>27</v>
      </c>
      <c r="D337" s="6" t="s">
        <v>38</v>
      </c>
      <c r="E337" s="6" t="s">
        <v>281</v>
      </c>
      <c r="F337" s="6" t="s">
        <v>93</v>
      </c>
      <c r="G337" s="85">
        <v>13346.3</v>
      </c>
      <c r="H337" s="85">
        <v>13346.3</v>
      </c>
    </row>
    <row r="338" spans="1:8">
      <c r="A338" s="22" t="s">
        <v>92</v>
      </c>
      <c r="B338" s="9">
        <v>973</v>
      </c>
      <c r="C338" s="9" t="s">
        <v>40</v>
      </c>
      <c r="D338" s="9"/>
      <c r="E338" s="9"/>
      <c r="F338" s="9"/>
      <c r="G338" s="52">
        <f>G339+G360</f>
        <v>68089.399999999994</v>
      </c>
      <c r="H338" s="52">
        <f>H339+H360</f>
        <v>68089.399999999994</v>
      </c>
    </row>
    <row r="339" spans="1:8">
      <c r="A339" s="24" t="s">
        <v>20</v>
      </c>
      <c r="B339" s="8">
        <v>973</v>
      </c>
      <c r="C339" s="8" t="s">
        <v>40</v>
      </c>
      <c r="D339" s="8" t="s">
        <v>23</v>
      </c>
      <c r="E339" s="8"/>
      <c r="F339" s="8"/>
      <c r="G339" s="53">
        <f>G340+G357</f>
        <v>56821.5</v>
      </c>
      <c r="H339" s="53">
        <f>H340+H357</f>
        <v>56821.5</v>
      </c>
    </row>
    <row r="340" spans="1:8" s="41" customFormat="1" ht="25.5">
      <c r="A340" s="18" t="s">
        <v>482</v>
      </c>
      <c r="B340" s="10" t="s">
        <v>117</v>
      </c>
      <c r="C340" s="10" t="s">
        <v>30</v>
      </c>
      <c r="D340" s="10" t="s">
        <v>23</v>
      </c>
      <c r="E340" s="10" t="s">
        <v>169</v>
      </c>
      <c r="F340" s="10"/>
      <c r="G340" s="54">
        <f>G353+G347+G341</f>
        <v>49114</v>
      </c>
      <c r="H340" s="54">
        <f>H353+H347+H341</f>
        <v>49114</v>
      </c>
    </row>
    <row r="341" spans="1:8" ht="13.5">
      <c r="A341" s="43" t="s">
        <v>322</v>
      </c>
      <c r="B341" s="7" t="s">
        <v>117</v>
      </c>
      <c r="C341" s="7" t="s">
        <v>40</v>
      </c>
      <c r="D341" s="7" t="s">
        <v>23</v>
      </c>
      <c r="E341" s="7" t="s">
        <v>175</v>
      </c>
      <c r="F341" s="7"/>
      <c r="G341" s="44">
        <f>G342</f>
        <v>18282.400000000001</v>
      </c>
      <c r="H341" s="44">
        <f>H342</f>
        <v>18282.400000000001</v>
      </c>
    </row>
    <row r="342" spans="1:8" ht="25.5">
      <c r="A342" s="25" t="s">
        <v>176</v>
      </c>
      <c r="B342" s="4" t="s">
        <v>117</v>
      </c>
      <c r="C342" s="4" t="s">
        <v>30</v>
      </c>
      <c r="D342" s="4" t="s">
        <v>23</v>
      </c>
      <c r="E342" s="4" t="s">
        <v>177</v>
      </c>
      <c r="F342" s="4"/>
      <c r="G342" s="5">
        <f>G345+G343</f>
        <v>18282.400000000001</v>
      </c>
      <c r="H342" s="5">
        <f>H345+H343</f>
        <v>18282.400000000001</v>
      </c>
    </row>
    <row r="343" spans="1:8" ht="25.5">
      <c r="A343" s="23" t="s">
        <v>178</v>
      </c>
      <c r="B343" s="4" t="s">
        <v>117</v>
      </c>
      <c r="C343" s="4" t="s">
        <v>30</v>
      </c>
      <c r="D343" s="4" t="s">
        <v>23</v>
      </c>
      <c r="E343" s="4" t="s">
        <v>179</v>
      </c>
      <c r="F343" s="4"/>
      <c r="G343" s="89">
        <f>G344</f>
        <v>10012.299999999999</v>
      </c>
      <c r="H343" s="89">
        <f>H344</f>
        <v>10012.299999999999</v>
      </c>
    </row>
    <row r="344" spans="1:8" s="41" customFormat="1" ht="51">
      <c r="A344" s="15" t="s">
        <v>88</v>
      </c>
      <c r="B344" s="6" t="s">
        <v>117</v>
      </c>
      <c r="C344" s="6" t="s">
        <v>30</v>
      </c>
      <c r="D344" s="6" t="s">
        <v>23</v>
      </c>
      <c r="E344" s="6" t="s">
        <v>179</v>
      </c>
      <c r="F344" s="6" t="s">
        <v>94</v>
      </c>
      <c r="G344" s="85">
        <v>10012.299999999999</v>
      </c>
      <c r="H344" s="85">
        <v>10012.299999999999</v>
      </c>
    </row>
    <row r="345" spans="1:8" s="41" customFormat="1" ht="25.5">
      <c r="A345" s="23" t="s">
        <v>180</v>
      </c>
      <c r="B345" s="4" t="s">
        <v>117</v>
      </c>
      <c r="C345" s="4" t="s">
        <v>30</v>
      </c>
      <c r="D345" s="4" t="s">
        <v>23</v>
      </c>
      <c r="E345" s="4" t="s">
        <v>282</v>
      </c>
      <c r="F345" s="4"/>
      <c r="G345" s="5">
        <f>G346</f>
        <v>8270.1</v>
      </c>
      <c r="H345" s="5">
        <f>H346</f>
        <v>8270.1</v>
      </c>
    </row>
    <row r="346" spans="1:8" ht="51">
      <c r="A346" s="15" t="s">
        <v>88</v>
      </c>
      <c r="B346" s="6" t="s">
        <v>117</v>
      </c>
      <c r="C346" s="6" t="s">
        <v>30</v>
      </c>
      <c r="D346" s="6" t="s">
        <v>23</v>
      </c>
      <c r="E346" s="6" t="s">
        <v>282</v>
      </c>
      <c r="F346" s="6" t="s">
        <v>94</v>
      </c>
      <c r="G346" s="85">
        <v>8270.1</v>
      </c>
      <c r="H346" s="85">
        <v>8270.1</v>
      </c>
    </row>
    <row r="347" spans="1:8" ht="27">
      <c r="A347" s="67" t="s">
        <v>323</v>
      </c>
      <c r="B347" s="7" t="s">
        <v>117</v>
      </c>
      <c r="C347" s="7" t="s">
        <v>40</v>
      </c>
      <c r="D347" s="7" t="s">
        <v>23</v>
      </c>
      <c r="E347" s="7" t="s">
        <v>181</v>
      </c>
      <c r="F347" s="7"/>
      <c r="G347" s="90">
        <f>G348</f>
        <v>30681.599999999999</v>
      </c>
      <c r="H347" s="90">
        <f>H348</f>
        <v>30681.599999999999</v>
      </c>
    </row>
    <row r="348" spans="1:8" ht="25.5">
      <c r="A348" s="25" t="s">
        <v>182</v>
      </c>
      <c r="B348" s="4" t="s">
        <v>117</v>
      </c>
      <c r="C348" s="4" t="s">
        <v>30</v>
      </c>
      <c r="D348" s="4" t="s">
        <v>23</v>
      </c>
      <c r="E348" s="4" t="s">
        <v>183</v>
      </c>
      <c r="F348" s="4"/>
      <c r="G348" s="89">
        <f>G351+G349</f>
        <v>30681.599999999999</v>
      </c>
      <c r="H348" s="89">
        <f>H351+H349</f>
        <v>30681.599999999999</v>
      </c>
    </row>
    <row r="349" spans="1:8" ht="38.25">
      <c r="A349" s="23" t="s">
        <v>184</v>
      </c>
      <c r="B349" s="4" t="s">
        <v>117</v>
      </c>
      <c r="C349" s="4" t="s">
        <v>40</v>
      </c>
      <c r="D349" s="4" t="s">
        <v>23</v>
      </c>
      <c r="E349" s="4" t="s">
        <v>185</v>
      </c>
      <c r="F349" s="4"/>
      <c r="G349" s="89">
        <f>SUM(G350:G350)</f>
        <v>17739.2</v>
      </c>
      <c r="H349" s="89">
        <f>SUM(H350:H350)</f>
        <v>17739.2</v>
      </c>
    </row>
    <row r="350" spans="1:8" ht="51">
      <c r="A350" s="26" t="s">
        <v>89</v>
      </c>
      <c r="B350" s="6" t="s">
        <v>117</v>
      </c>
      <c r="C350" s="6" t="s">
        <v>30</v>
      </c>
      <c r="D350" s="6" t="s">
        <v>23</v>
      </c>
      <c r="E350" s="6" t="s">
        <v>185</v>
      </c>
      <c r="F350" s="6" t="s">
        <v>93</v>
      </c>
      <c r="G350" s="85">
        <v>17739.2</v>
      </c>
      <c r="H350" s="85">
        <v>17739.2</v>
      </c>
    </row>
    <row r="351" spans="1:8" ht="25.5">
      <c r="A351" s="23" t="s">
        <v>180</v>
      </c>
      <c r="B351" s="4" t="s">
        <v>117</v>
      </c>
      <c r="C351" s="4" t="s">
        <v>30</v>
      </c>
      <c r="D351" s="4" t="s">
        <v>23</v>
      </c>
      <c r="E351" s="4" t="s">
        <v>283</v>
      </c>
      <c r="F351" s="4"/>
      <c r="G351" s="89">
        <f>G352</f>
        <v>12942.4</v>
      </c>
      <c r="H351" s="89">
        <f>H352</f>
        <v>12942.4</v>
      </c>
    </row>
    <row r="352" spans="1:8" ht="51">
      <c r="A352" s="26" t="s">
        <v>89</v>
      </c>
      <c r="B352" s="6" t="s">
        <v>117</v>
      </c>
      <c r="C352" s="6" t="s">
        <v>30</v>
      </c>
      <c r="D352" s="6" t="s">
        <v>23</v>
      </c>
      <c r="E352" s="6" t="s">
        <v>283</v>
      </c>
      <c r="F352" s="6" t="s">
        <v>93</v>
      </c>
      <c r="G352" s="85">
        <v>12942.4</v>
      </c>
      <c r="H352" s="85">
        <v>12942.4</v>
      </c>
    </row>
    <row r="353" spans="1:8" ht="13.5" customHeight="1">
      <c r="A353" s="43" t="s">
        <v>324</v>
      </c>
      <c r="B353" s="7" t="s">
        <v>117</v>
      </c>
      <c r="C353" s="7" t="s">
        <v>30</v>
      </c>
      <c r="D353" s="7" t="s">
        <v>23</v>
      </c>
      <c r="E353" s="7" t="s">
        <v>186</v>
      </c>
      <c r="F353" s="7"/>
      <c r="G353" s="44">
        <f>G354</f>
        <v>150</v>
      </c>
      <c r="H353" s="44">
        <f>H354</f>
        <v>150</v>
      </c>
    </row>
    <row r="354" spans="1:8" ht="25.5" customHeight="1">
      <c r="A354" s="25" t="s">
        <v>187</v>
      </c>
      <c r="B354" s="4" t="s">
        <v>117</v>
      </c>
      <c r="C354" s="4" t="s">
        <v>30</v>
      </c>
      <c r="D354" s="4" t="s">
        <v>23</v>
      </c>
      <c r="E354" s="4" t="s">
        <v>188</v>
      </c>
      <c r="F354" s="4"/>
      <c r="G354" s="5">
        <f>G355</f>
        <v>150</v>
      </c>
      <c r="H354" s="5">
        <f>H355</f>
        <v>150</v>
      </c>
    </row>
    <row r="355" spans="1:8" ht="25.5" customHeight="1">
      <c r="A355" s="16" t="s">
        <v>189</v>
      </c>
      <c r="B355" s="4" t="s">
        <v>117</v>
      </c>
      <c r="C355" s="4" t="s">
        <v>30</v>
      </c>
      <c r="D355" s="4" t="s">
        <v>23</v>
      </c>
      <c r="E355" s="4" t="s">
        <v>190</v>
      </c>
      <c r="F355" s="4"/>
      <c r="G355" s="5">
        <f>SUM(G356:G356)</f>
        <v>150</v>
      </c>
      <c r="H355" s="5">
        <f>SUM(H356:H356)</f>
        <v>150</v>
      </c>
    </row>
    <row r="356" spans="1:8" ht="25.5" customHeight="1">
      <c r="A356" s="19" t="s">
        <v>126</v>
      </c>
      <c r="B356" s="6" t="s">
        <v>117</v>
      </c>
      <c r="C356" s="6" t="s">
        <v>30</v>
      </c>
      <c r="D356" s="6" t="s">
        <v>23</v>
      </c>
      <c r="E356" s="6" t="s">
        <v>190</v>
      </c>
      <c r="F356" s="6" t="s">
        <v>77</v>
      </c>
      <c r="G356" s="85">
        <v>150</v>
      </c>
      <c r="H356" s="85">
        <v>150</v>
      </c>
    </row>
    <row r="357" spans="1:8">
      <c r="A357" s="18" t="s">
        <v>192</v>
      </c>
      <c r="B357" s="10" t="s">
        <v>117</v>
      </c>
      <c r="C357" s="10" t="s">
        <v>30</v>
      </c>
      <c r="D357" s="10" t="s">
        <v>23</v>
      </c>
      <c r="E357" s="10" t="s">
        <v>140</v>
      </c>
      <c r="F357" s="10"/>
      <c r="G357" s="58">
        <f>G358</f>
        <v>7707.5</v>
      </c>
      <c r="H357" s="58">
        <f>H358</f>
        <v>7707.5</v>
      </c>
    </row>
    <row r="358" spans="1:8" ht="25.5">
      <c r="A358" s="23" t="s">
        <v>180</v>
      </c>
      <c r="B358" s="4" t="s">
        <v>117</v>
      </c>
      <c r="C358" s="4" t="s">
        <v>30</v>
      </c>
      <c r="D358" s="4" t="s">
        <v>23</v>
      </c>
      <c r="E358" s="4" t="s">
        <v>284</v>
      </c>
      <c r="F358" s="4"/>
      <c r="G358" s="5">
        <f>G359</f>
        <v>7707.5</v>
      </c>
      <c r="H358" s="5">
        <f>H359</f>
        <v>7707.5</v>
      </c>
    </row>
    <row r="359" spans="1:8">
      <c r="A359" s="26" t="s">
        <v>130</v>
      </c>
      <c r="B359" s="6" t="s">
        <v>117</v>
      </c>
      <c r="C359" s="6" t="s">
        <v>30</v>
      </c>
      <c r="D359" s="6" t="s">
        <v>23</v>
      </c>
      <c r="E359" s="6" t="s">
        <v>284</v>
      </c>
      <c r="F359" s="6" t="s">
        <v>84</v>
      </c>
      <c r="G359" s="85">
        <v>7707.5</v>
      </c>
      <c r="H359" s="85">
        <v>7707.5</v>
      </c>
    </row>
    <row r="360" spans="1:8">
      <c r="A360" s="27" t="s">
        <v>113</v>
      </c>
      <c r="B360" s="8" t="s">
        <v>117</v>
      </c>
      <c r="C360" s="8" t="s">
        <v>30</v>
      </c>
      <c r="D360" s="8" t="s">
        <v>26</v>
      </c>
      <c r="E360" s="8"/>
      <c r="F360" s="8"/>
      <c r="G360" s="53">
        <f>G361+G371</f>
        <v>11267.9</v>
      </c>
      <c r="H360" s="53">
        <f>H361+H371</f>
        <v>11267.9</v>
      </c>
    </row>
    <row r="361" spans="1:8" ht="25.5">
      <c r="A361" s="18" t="s">
        <v>482</v>
      </c>
      <c r="B361" s="10" t="s">
        <v>117</v>
      </c>
      <c r="C361" s="10" t="s">
        <v>40</v>
      </c>
      <c r="D361" s="10" t="s">
        <v>26</v>
      </c>
      <c r="E361" s="10" t="s">
        <v>169</v>
      </c>
      <c r="F361" s="10"/>
      <c r="G361" s="54">
        <f>G362</f>
        <v>11116.9</v>
      </c>
      <c r="H361" s="54">
        <f>H362</f>
        <v>11116.9</v>
      </c>
    </row>
    <row r="362" spans="1:8" ht="13.5">
      <c r="A362" s="43" t="s">
        <v>324</v>
      </c>
      <c r="B362" s="7" t="s">
        <v>117</v>
      </c>
      <c r="C362" s="7" t="s">
        <v>30</v>
      </c>
      <c r="D362" s="7" t="s">
        <v>26</v>
      </c>
      <c r="E362" s="7" t="s">
        <v>186</v>
      </c>
      <c r="F362" s="7"/>
      <c r="G362" s="44">
        <f>G363</f>
        <v>11116.9</v>
      </c>
      <c r="H362" s="44">
        <f>H363</f>
        <v>11116.9</v>
      </c>
    </row>
    <row r="363" spans="1:8" ht="25.5">
      <c r="A363" s="25" t="s">
        <v>380</v>
      </c>
      <c r="B363" s="4" t="s">
        <v>117</v>
      </c>
      <c r="C363" s="4" t="s">
        <v>30</v>
      </c>
      <c r="D363" s="4" t="s">
        <v>26</v>
      </c>
      <c r="E363" s="4" t="s">
        <v>381</v>
      </c>
      <c r="F363" s="7"/>
      <c r="G363" s="5">
        <f>G364+G367</f>
        <v>11116.9</v>
      </c>
      <c r="H363" s="5">
        <f>H364+H367</f>
        <v>11116.9</v>
      </c>
    </row>
    <row r="364" spans="1:8" ht="25.5">
      <c r="A364" s="25" t="s">
        <v>104</v>
      </c>
      <c r="B364" s="4" t="s">
        <v>117</v>
      </c>
      <c r="C364" s="4" t="s">
        <v>30</v>
      </c>
      <c r="D364" s="4" t="s">
        <v>26</v>
      </c>
      <c r="E364" s="4" t="s">
        <v>237</v>
      </c>
      <c r="F364" s="4"/>
      <c r="G364" s="5">
        <f>SUM(G365:G366)</f>
        <v>905</v>
      </c>
      <c r="H364" s="5">
        <f>SUM(H365:H366)</f>
        <v>905</v>
      </c>
    </row>
    <row r="365" spans="1:8" ht="25.5">
      <c r="A365" s="14" t="s">
        <v>138</v>
      </c>
      <c r="B365" s="6" t="s">
        <v>117</v>
      </c>
      <c r="C365" s="6" t="s">
        <v>30</v>
      </c>
      <c r="D365" s="6" t="s">
        <v>26</v>
      </c>
      <c r="E365" s="6" t="s">
        <v>237</v>
      </c>
      <c r="F365" s="6" t="s">
        <v>73</v>
      </c>
      <c r="G365" s="85">
        <v>695</v>
      </c>
      <c r="H365" s="85">
        <v>695</v>
      </c>
    </row>
    <row r="366" spans="1:8" ht="38.25">
      <c r="A366" s="14" t="s">
        <v>139</v>
      </c>
      <c r="B366" s="6" t="s">
        <v>117</v>
      </c>
      <c r="C366" s="6" t="s">
        <v>30</v>
      </c>
      <c r="D366" s="6" t="s">
        <v>26</v>
      </c>
      <c r="E366" s="6" t="s">
        <v>237</v>
      </c>
      <c r="F366" s="6" t="s">
        <v>132</v>
      </c>
      <c r="G366" s="85">
        <v>210</v>
      </c>
      <c r="H366" s="85">
        <v>210</v>
      </c>
    </row>
    <row r="367" spans="1:8" ht="25.5">
      <c r="A367" s="16" t="s">
        <v>296</v>
      </c>
      <c r="B367" s="4" t="s">
        <v>117</v>
      </c>
      <c r="C367" s="4" t="s">
        <v>30</v>
      </c>
      <c r="D367" s="4" t="s">
        <v>26</v>
      </c>
      <c r="E367" s="4" t="s">
        <v>191</v>
      </c>
      <c r="F367" s="4"/>
      <c r="G367" s="89">
        <f>SUM(G368:G370)</f>
        <v>10211.9</v>
      </c>
      <c r="H367" s="89">
        <f>SUM(H368:H370)</f>
        <v>10211.9</v>
      </c>
    </row>
    <row r="368" spans="1:8">
      <c r="A368" s="15" t="s">
        <v>234</v>
      </c>
      <c r="B368" s="6" t="s">
        <v>117</v>
      </c>
      <c r="C368" s="6" t="s">
        <v>30</v>
      </c>
      <c r="D368" s="6" t="s">
        <v>26</v>
      </c>
      <c r="E368" s="6" t="s">
        <v>191</v>
      </c>
      <c r="F368" s="6" t="s">
        <v>106</v>
      </c>
      <c r="G368" s="85">
        <v>7838.2</v>
      </c>
      <c r="H368" s="85">
        <v>7838.2</v>
      </c>
    </row>
    <row r="369" spans="1:8" ht="38.25">
      <c r="A369" s="15" t="s">
        <v>233</v>
      </c>
      <c r="B369" s="6" t="s">
        <v>117</v>
      </c>
      <c r="C369" s="6" t="s">
        <v>30</v>
      </c>
      <c r="D369" s="6" t="s">
        <v>26</v>
      </c>
      <c r="E369" s="6" t="s">
        <v>191</v>
      </c>
      <c r="F369" s="6" t="s">
        <v>156</v>
      </c>
      <c r="G369" s="85">
        <v>2367.1999999999998</v>
      </c>
      <c r="H369" s="85">
        <v>2367.1999999999998</v>
      </c>
    </row>
    <row r="370" spans="1:8">
      <c r="A370" s="15" t="s">
        <v>157</v>
      </c>
      <c r="B370" s="6" t="s">
        <v>117</v>
      </c>
      <c r="C370" s="6" t="s">
        <v>30</v>
      </c>
      <c r="D370" s="6" t="s">
        <v>26</v>
      </c>
      <c r="E370" s="6" t="s">
        <v>191</v>
      </c>
      <c r="F370" s="6" t="s">
        <v>80</v>
      </c>
      <c r="G370" s="20">
        <v>6.5</v>
      </c>
      <c r="H370" s="20">
        <v>6.5</v>
      </c>
    </row>
    <row r="371" spans="1:8" ht="25.5">
      <c r="A371" s="18" t="s">
        <v>483</v>
      </c>
      <c r="B371" s="10" t="s">
        <v>117</v>
      </c>
      <c r="C371" s="10" t="s">
        <v>30</v>
      </c>
      <c r="D371" s="10" t="s">
        <v>26</v>
      </c>
      <c r="E371" s="10" t="s">
        <v>249</v>
      </c>
      <c r="F371" s="10"/>
      <c r="G371" s="54">
        <f t="shared" ref="G371:H373" si="25">G372</f>
        <v>151</v>
      </c>
      <c r="H371" s="54">
        <f t="shared" si="25"/>
        <v>151</v>
      </c>
    </row>
    <row r="372" spans="1:8" ht="25.5">
      <c r="A372" s="25" t="s">
        <v>261</v>
      </c>
      <c r="B372" s="4" t="s">
        <v>117</v>
      </c>
      <c r="C372" s="4" t="s">
        <v>30</v>
      </c>
      <c r="D372" s="4" t="s">
        <v>26</v>
      </c>
      <c r="E372" s="4" t="s">
        <v>357</v>
      </c>
      <c r="F372" s="4"/>
      <c r="G372" s="59">
        <f t="shared" si="25"/>
        <v>151</v>
      </c>
      <c r="H372" s="59">
        <f t="shared" si="25"/>
        <v>151</v>
      </c>
    </row>
    <row r="373" spans="1:8" ht="25.5">
      <c r="A373" s="23" t="s">
        <v>250</v>
      </c>
      <c r="B373" s="4" t="s">
        <v>117</v>
      </c>
      <c r="C373" s="4" t="s">
        <v>30</v>
      </c>
      <c r="D373" s="4" t="s">
        <v>26</v>
      </c>
      <c r="E373" s="4" t="s">
        <v>358</v>
      </c>
      <c r="F373" s="4"/>
      <c r="G373" s="5">
        <f t="shared" si="25"/>
        <v>151</v>
      </c>
      <c r="H373" s="5">
        <f t="shared" si="25"/>
        <v>151</v>
      </c>
    </row>
    <row r="374" spans="1:8">
      <c r="A374" s="15" t="s">
        <v>410</v>
      </c>
      <c r="B374" s="6" t="s">
        <v>117</v>
      </c>
      <c r="C374" s="6" t="s">
        <v>30</v>
      </c>
      <c r="D374" s="6" t="s">
        <v>26</v>
      </c>
      <c r="E374" s="6" t="s">
        <v>358</v>
      </c>
      <c r="F374" s="6" t="s">
        <v>409</v>
      </c>
      <c r="G374" s="85">
        <v>151</v>
      </c>
      <c r="H374" s="85">
        <v>151</v>
      </c>
    </row>
    <row r="375" spans="1:8">
      <c r="A375" s="22" t="s">
        <v>87</v>
      </c>
      <c r="B375" s="9" t="s">
        <v>117</v>
      </c>
      <c r="C375" s="9" t="s">
        <v>32</v>
      </c>
      <c r="D375" s="9"/>
      <c r="E375" s="9"/>
      <c r="F375" s="9"/>
      <c r="G375" s="56">
        <f t="shared" ref="G375:H377" si="26">G376</f>
        <v>369.1</v>
      </c>
      <c r="H375" s="56">
        <f t="shared" si="26"/>
        <v>369.1</v>
      </c>
    </row>
    <row r="376" spans="1:8">
      <c r="A376" s="28" t="s">
        <v>121</v>
      </c>
      <c r="B376" s="8" t="s">
        <v>117</v>
      </c>
      <c r="C376" s="8" t="s">
        <v>32</v>
      </c>
      <c r="D376" s="8" t="s">
        <v>38</v>
      </c>
      <c r="E376" s="8"/>
      <c r="F376" s="8"/>
      <c r="G376" s="57">
        <f t="shared" si="26"/>
        <v>369.1</v>
      </c>
      <c r="H376" s="57">
        <f t="shared" si="26"/>
        <v>369.1</v>
      </c>
    </row>
    <row r="377" spans="1:8">
      <c r="A377" s="18" t="s">
        <v>192</v>
      </c>
      <c r="B377" s="10" t="s">
        <v>117</v>
      </c>
      <c r="C377" s="10" t="s">
        <v>32</v>
      </c>
      <c r="D377" s="10" t="s">
        <v>38</v>
      </c>
      <c r="E377" s="10" t="s">
        <v>140</v>
      </c>
      <c r="F377" s="10"/>
      <c r="G377" s="58">
        <f t="shared" si="26"/>
        <v>369.1</v>
      </c>
      <c r="H377" s="58">
        <f t="shared" si="26"/>
        <v>369.1</v>
      </c>
    </row>
    <row r="378" spans="1:8" s="41" customFormat="1" ht="204">
      <c r="A378" s="23" t="s">
        <v>382</v>
      </c>
      <c r="B378" s="4" t="s">
        <v>117</v>
      </c>
      <c r="C378" s="4" t="s">
        <v>32</v>
      </c>
      <c r="D378" s="4" t="s">
        <v>38</v>
      </c>
      <c r="E378" s="4" t="s">
        <v>193</v>
      </c>
      <c r="F378" s="4"/>
      <c r="G378" s="59">
        <f>SUM(G379:G380)</f>
        <v>369.1</v>
      </c>
      <c r="H378" s="59">
        <f>SUM(H379:H380)</f>
        <v>369.1</v>
      </c>
    </row>
    <row r="379" spans="1:8">
      <c r="A379" s="14" t="s">
        <v>90</v>
      </c>
      <c r="B379" s="6" t="s">
        <v>117</v>
      </c>
      <c r="C379" s="6" t="s">
        <v>32</v>
      </c>
      <c r="D379" s="6" t="s">
        <v>38</v>
      </c>
      <c r="E379" s="6" t="s">
        <v>193</v>
      </c>
      <c r="F379" s="6" t="s">
        <v>91</v>
      </c>
      <c r="G379" s="84">
        <v>60</v>
      </c>
      <c r="H379" s="84">
        <v>60</v>
      </c>
    </row>
    <row r="380" spans="1:8">
      <c r="A380" s="26" t="s">
        <v>101</v>
      </c>
      <c r="B380" s="6">
        <v>973</v>
      </c>
      <c r="C380" s="6" t="s">
        <v>32</v>
      </c>
      <c r="D380" s="6" t="s">
        <v>38</v>
      </c>
      <c r="E380" s="6" t="s">
        <v>193</v>
      </c>
      <c r="F380" s="6" t="s">
        <v>102</v>
      </c>
      <c r="G380" s="85">
        <v>309.10000000000002</v>
      </c>
      <c r="H380" s="85">
        <v>309.10000000000002</v>
      </c>
    </row>
    <row r="381" spans="1:8" ht="51">
      <c r="A381" s="49" t="s">
        <v>7</v>
      </c>
      <c r="B381" s="50" t="s">
        <v>6</v>
      </c>
      <c r="C381" s="50"/>
      <c r="D381" s="50"/>
      <c r="E381" s="50"/>
      <c r="F381" s="50"/>
      <c r="G381" s="51">
        <f>G404+G393+G382</f>
        <v>49696.849600000001</v>
      </c>
      <c r="H381" s="51">
        <f>H404+H393+H382</f>
        <v>49705.361069999999</v>
      </c>
    </row>
    <row r="382" spans="1:8">
      <c r="A382" s="22" t="s">
        <v>86</v>
      </c>
      <c r="B382" s="9" t="s">
        <v>6</v>
      </c>
      <c r="C382" s="9" t="s">
        <v>27</v>
      </c>
      <c r="D382" s="9"/>
      <c r="E382" s="9"/>
      <c r="F382" s="9"/>
      <c r="G382" s="56">
        <f>G383</f>
        <v>2309.24082</v>
      </c>
      <c r="H382" s="56">
        <f>H383</f>
        <v>2309.24082</v>
      </c>
    </row>
    <row r="383" spans="1:8">
      <c r="A383" s="28" t="s">
        <v>42</v>
      </c>
      <c r="B383" s="8" t="s">
        <v>6</v>
      </c>
      <c r="C383" s="8" t="s">
        <v>27</v>
      </c>
      <c r="D383" s="8" t="s">
        <v>27</v>
      </c>
      <c r="E383" s="8"/>
      <c r="F383" s="8"/>
      <c r="G383" s="57">
        <f>G384</f>
        <v>2309.24082</v>
      </c>
      <c r="H383" s="57">
        <f>H384</f>
        <v>2309.24082</v>
      </c>
    </row>
    <row r="384" spans="1:8" ht="38.25">
      <c r="A384" s="35" t="s">
        <v>484</v>
      </c>
      <c r="B384" s="10" t="s">
        <v>6</v>
      </c>
      <c r="C384" s="10" t="s">
        <v>27</v>
      </c>
      <c r="D384" s="10" t="s">
        <v>27</v>
      </c>
      <c r="E384" s="96" t="s">
        <v>194</v>
      </c>
      <c r="F384" s="96"/>
      <c r="G384" s="91">
        <f>G385+G389</f>
        <v>2309.24082</v>
      </c>
      <c r="H384" s="91">
        <f>H385+H389</f>
        <v>2309.24082</v>
      </c>
    </row>
    <row r="385" spans="1:8" ht="27">
      <c r="A385" s="32" t="s">
        <v>328</v>
      </c>
      <c r="B385" s="7" t="s">
        <v>6</v>
      </c>
      <c r="C385" s="7" t="s">
        <v>27</v>
      </c>
      <c r="D385" s="7" t="s">
        <v>27</v>
      </c>
      <c r="E385" s="7" t="s">
        <v>302</v>
      </c>
      <c r="F385" s="7"/>
      <c r="G385" s="101">
        <f>G386</f>
        <v>102.04082</v>
      </c>
      <c r="H385" s="101">
        <f>H386</f>
        <v>102.04082</v>
      </c>
    </row>
    <row r="386" spans="1:8" ht="38.25">
      <c r="A386" s="31" t="s">
        <v>457</v>
      </c>
      <c r="B386" s="4" t="s">
        <v>6</v>
      </c>
      <c r="C386" s="4" t="s">
        <v>27</v>
      </c>
      <c r="D386" s="4" t="s">
        <v>27</v>
      </c>
      <c r="E386" s="4" t="s">
        <v>376</v>
      </c>
      <c r="F386" s="6"/>
      <c r="G386" s="84">
        <f>G387</f>
        <v>102.04082</v>
      </c>
      <c r="H386" s="84">
        <f t="shared" ref="G386:H387" si="27">H387</f>
        <v>102.04082</v>
      </c>
    </row>
    <row r="387" spans="1:8" ht="25.5">
      <c r="A387" s="31" t="s">
        <v>377</v>
      </c>
      <c r="B387" s="4" t="s">
        <v>6</v>
      </c>
      <c r="C387" s="4" t="s">
        <v>27</v>
      </c>
      <c r="D387" s="4" t="s">
        <v>27</v>
      </c>
      <c r="E387" s="4" t="s">
        <v>378</v>
      </c>
      <c r="F387" s="6"/>
      <c r="G387" s="84">
        <f t="shared" si="27"/>
        <v>102.04082</v>
      </c>
      <c r="H387" s="84">
        <f t="shared" si="27"/>
        <v>102.04082</v>
      </c>
    </row>
    <row r="388" spans="1:8" ht="25.5">
      <c r="A388" s="19" t="s">
        <v>126</v>
      </c>
      <c r="B388" s="6" t="s">
        <v>6</v>
      </c>
      <c r="C388" s="6" t="s">
        <v>27</v>
      </c>
      <c r="D388" s="6" t="s">
        <v>27</v>
      </c>
      <c r="E388" s="6" t="s">
        <v>378</v>
      </c>
      <c r="F388" s="6" t="s">
        <v>77</v>
      </c>
      <c r="G388" s="84">
        <f>100+2.04082</f>
        <v>102.04082</v>
      </c>
      <c r="H388" s="84">
        <f>100+2.04082</f>
        <v>102.04082</v>
      </c>
    </row>
    <row r="389" spans="1:8" ht="27">
      <c r="A389" s="43" t="s">
        <v>325</v>
      </c>
      <c r="B389" s="7" t="s">
        <v>6</v>
      </c>
      <c r="C389" s="7" t="s">
        <v>27</v>
      </c>
      <c r="D389" s="7" t="s">
        <v>27</v>
      </c>
      <c r="E389" s="7" t="s">
        <v>330</v>
      </c>
      <c r="F389" s="7"/>
      <c r="G389" s="44">
        <f>G390</f>
        <v>2207.1999999999998</v>
      </c>
      <c r="H389" s="44">
        <f>H390</f>
        <v>2207.1999999999998</v>
      </c>
    </row>
    <row r="390" spans="1:8" ht="38.25">
      <c r="A390" s="25" t="s">
        <v>458</v>
      </c>
      <c r="B390" s="4" t="s">
        <v>6</v>
      </c>
      <c r="C390" s="4" t="s">
        <v>27</v>
      </c>
      <c r="D390" s="4" t="s">
        <v>27</v>
      </c>
      <c r="E390" s="4" t="s">
        <v>331</v>
      </c>
      <c r="F390" s="4"/>
      <c r="G390" s="5">
        <f t="shared" ref="G390:H391" si="28">G391</f>
        <v>2207.1999999999998</v>
      </c>
      <c r="H390" s="5">
        <f t="shared" si="28"/>
        <v>2207.1999999999998</v>
      </c>
    </row>
    <row r="391" spans="1:8" s="41" customFormat="1" ht="38.25">
      <c r="A391" s="25" t="s">
        <v>285</v>
      </c>
      <c r="B391" s="4" t="s">
        <v>6</v>
      </c>
      <c r="C391" s="4" t="s">
        <v>27</v>
      </c>
      <c r="D391" s="4" t="s">
        <v>27</v>
      </c>
      <c r="E391" s="4" t="s">
        <v>338</v>
      </c>
      <c r="F391" s="4"/>
      <c r="G391" s="5">
        <f t="shared" si="28"/>
        <v>2207.1999999999998</v>
      </c>
      <c r="H391" s="5">
        <f t="shared" si="28"/>
        <v>2207.1999999999998</v>
      </c>
    </row>
    <row r="392" spans="1:8" ht="51">
      <c r="A392" s="15" t="s">
        <v>89</v>
      </c>
      <c r="B392" s="6" t="s">
        <v>6</v>
      </c>
      <c r="C392" s="6" t="s">
        <v>27</v>
      </c>
      <c r="D392" s="6" t="s">
        <v>27</v>
      </c>
      <c r="E392" s="6" t="s">
        <v>338</v>
      </c>
      <c r="F392" s="6" t="s">
        <v>93</v>
      </c>
      <c r="G392" s="85">
        <v>2207.1999999999998</v>
      </c>
      <c r="H392" s="85">
        <v>2207.1999999999998</v>
      </c>
    </row>
    <row r="393" spans="1:8">
      <c r="A393" s="22" t="s">
        <v>87</v>
      </c>
      <c r="B393" s="9" t="s">
        <v>6</v>
      </c>
      <c r="C393" s="9" t="s">
        <v>32</v>
      </c>
      <c r="D393" s="9"/>
      <c r="E393" s="9"/>
      <c r="F393" s="9"/>
      <c r="G393" s="56">
        <f>G394+G398</f>
        <v>1520.0987799999998</v>
      </c>
      <c r="H393" s="56">
        <f>H394+H398</f>
        <v>1528.61025</v>
      </c>
    </row>
    <row r="394" spans="1:8">
      <c r="A394" s="28" t="s">
        <v>121</v>
      </c>
      <c r="B394" s="8" t="s">
        <v>6</v>
      </c>
      <c r="C394" s="8" t="s">
        <v>32</v>
      </c>
      <c r="D394" s="8" t="s">
        <v>38</v>
      </c>
      <c r="E394" s="8"/>
      <c r="F394" s="8"/>
      <c r="G394" s="57">
        <f t="shared" ref="G394:H396" si="29">G395</f>
        <v>233.1</v>
      </c>
      <c r="H394" s="57">
        <f t="shared" si="29"/>
        <v>233.1</v>
      </c>
    </row>
    <row r="395" spans="1:8">
      <c r="A395" s="18" t="s">
        <v>192</v>
      </c>
      <c r="B395" s="10" t="s">
        <v>6</v>
      </c>
      <c r="C395" s="10" t="s">
        <v>32</v>
      </c>
      <c r="D395" s="10" t="s">
        <v>38</v>
      </c>
      <c r="E395" s="10" t="s">
        <v>140</v>
      </c>
      <c r="F395" s="10"/>
      <c r="G395" s="58">
        <f t="shared" si="29"/>
        <v>233.1</v>
      </c>
      <c r="H395" s="58">
        <f t="shared" si="29"/>
        <v>233.1</v>
      </c>
    </row>
    <row r="396" spans="1:8" ht="204">
      <c r="A396" s="25" t="s">
        <v>382</v>
      </c>
      <c r="B396" s="4" t="s">
        <v>6</v>
      </c>
      <c r="C396" s="4" t="s">
        <v>32</v>
      </c>
      <c r="D396" s="4" t="s">
        <v>38</v>
      </c>
      <c r="E396" s="4" t="s">
        <v>193</v>
      </c>
      <c r="F396" s="4"/>
      <c r="G396" s="59">
        <f t="shared" si="29"/>
        <v>233.1</v>
      </c>
      <c r="H396" s="59">
        <f t="shared" si="29"/>
        <v>233.1</v>
      </c>
    </row>
    <row r="397" spans="1:8">
      <c r="A397" s="14" t="s">
        <v>90</v>
      </c>
      <c r="B397" s="6" t="s">
        <v>6</v>
      </c>
      <c r="C397" s="6" t="s">
        <v>32</v>
      </c>
      <c r="D397" s="6" t="s">
        <v>38</v>
      </c>
      <c r="E397" s="6" t="s">
        <v>193</v>
      </c>
      <c r="F397" s="6" t="s">
        <v>91</v>
      </c>
      <c r="G397" s="84">
        <v>233.1</v>
      </c>
      <c r="H397" s="84">
        <v>233.1</v>
      </c>
    </row>
    <row r="398" spans="1:8">
      <c r="A398" s="28" t="s">
        <v>489</v>
      </c>
      <c r="B398" s="8" t="s">
        <v>6</v>
      </c>
      <c r="C398" s="8" t="s">
        <v>32</v>
      </c>
      <c r="D398" s="8" t="s">
        <v>26</v>
      </c>
      <c r="E398" s="8"/>
      <c r="F398" s="8"/>
      <c r="G398" s="57">
        <f>G399</f>
        <v>1286.9987799999999</v>
      </c>
      <c r="H398" s="57">
        <f>H399</f>
        <v>1295.51025</v>
      </c>
    </row>
    <row r="399" spans="1:8" ht="38.25">
      <c r="A399" s="18" t="s">
        <v>490</v>
      </c>
      <c r="B399" s="10" t="s">
        <v>6</v>
      </c>
      <c r="C399" s="10" t="s">
        <v>32</v>
      </c>
      <c r="D399" s="10" t="s">
        <v>26</v>
      </c>
      <c r="E399" s="10" t="s">
        <v>194</v>
      </c>
      <c r="F399" s="10"/>
      <c r="G399" s="58">
        <f>G400</f>
        <v>1286.9987799999999</v>
      </c>
      <c r="H399" s="58">
        <f>H400</f>
        <v>1295.51025</v>
      </c>
    </row>
    <row r="400" spans="1:8" ht="13.5">
      <c r="A400" s="43" t="s">
        <v>491</v>
      </c>
      <c r="B400" s="7" t="s">
        <v>6</v>
      </c>
      <c r="C400" s="7" t="s">
        <v>32</v>
      </c>
      <c r="D400" s="7" t="s">
        <v>26</v>
      </c>
      <c r="E400" s="7" t="s">
        <v>492</v>
      </c>
      <c r="F400" s="7"/>
      <c r="G400" s="112">
        <f t="shared" ref="G400:H402" si="30">G401</f>
        <v>1286.9987799999999</v>
      </c>
      <c r="H400" s="112">
        <f t="shared" si="30"/>
        <v>1295.51025</v>
      </c>
    </row>
    <row r="401" spans="1:8" ht="25.5">
      <c r="A401" s="25" t="s">
        <v>493</v>
      </c>
      <c r="B401" s="4" t="s">
        <v>6</v>
      </c>
      <c r="C401" s="4" t="s">
        <v>32</v>
      </c>
      <c r="D401" s="4" t="s">
        <v>26</v>
      </c>
      <c r="E401" s="4" t="s">
        <v>494</v>
      </c>
      <c r="F401" s="4"/>
      <c r="G401" s="59">
        <f>G402</f>
        <v>1286.9987799999999</v>
      </c>
      <c r="H401" s="59">
        <f>H402</f>
        <v>1295.51025</v>
      </c>
    </row>
    <row r="402" spans="1:8" ht="25.5">
      <c r="A402" s="25" t="s">
        <v>495</v>
      </c>
      <c r="B402" s="4" t="s">
        <v>6</v>
      </c>
      <c r="C402" s="4" t="s">
        <v>32</v>
      </c>
      <c r="D402" s="4" t="s">
        <v>26</v>
      </c>
      <c r="E402" s="4" t="s">
        <v>496</v>
      </c>
      <c r="F402" s="4"/>
      <c r="G402" s="59">
        <f t="shared" si="30"/>
        <v>1286.9987799999999</v>
      </c>
      <c r="H402" s="59">
        <f t="shared" si="30"/>
        <v>1295.51025</v>
      </c>
    </row>
    <row r="403" spans="1:8">
      <c r="A403" s="26" t="s">
        <v>467</v>
      </c>
      <c r="B403" s="6" t="s">
        <v>6</v>
      </c>
      <c r="C403" s="6" t="s">
        <v>32</v>
      </c>
      <c r="D403" s="6" t="s">
        <v>26</v>
      </c>
      <c r="E403" s="6" t="s">
        <v>496</v>
      </c>
      <c r="F403" s="94" t="s">
        <v>469</v>
      </c>
      <c r="G403" s="84">
        <v>1286.9987799999999</v>
      </c>
      <c r="H403" s="84">
        <v>1295.51025</v>
      </c>
    </row>
    <row r="404" spans="1:8">
      <c r="A404" s="22" t="s">
        <v>95</v>
      </c>
      <c r="B404" s="9" t="s">
        <v>6</v>
      </c>
      <c r="C404" s="9" t="s">
        <v>43</v>
      </c>
      <c r="D404" s="9"/>
      <c r="E404" s="9"/>
      <c r="F404" s="9"/>
      <c r="G404" s="52">
        <f>G405+G424+G416</f>
        <v>45867.51</v>
      </c>
      <c r="H404" s="52">
        <f>H405+H424+H416</f>
        <v>45867.51</v>
      </c>
    </row>
    <row r="405" spans="1:8">
      <c r="A405" s="24" t="s">
        <v>65</v>
      </c>
      <c r="B405" s="8" t="s">
        <v>6</v>
      </c>
      <c r="C405" s="8" t="s">
        <v>43</v>
      </c>
      <c r="D405" s="8" t="s">
        <v>25</v>
      </c>
      <c r="E405" s="8"/>
      <c r="F405" s="8"/>
      <c r="G405" s="53">
        <f>G406</f>
        <v>3281.31</v>
      </c>
      <c r="H405" s="53">
        <f>H406</f>
        <v>3281.31</v>
      </c>
    </row>
    <row r="406" spans="1:8" ht="38.25">
      <c r="A406" s="18" t="s">
        <v>484</v>
      </c>
      <c r="B406" s="10" t="s">
        <v>6</v>
      </c>
      <c r="C406" s="10" t="s">
        <v>43</v>
      </c>
      <c r="D406" s="10" t="s">
        <v>25</v>
      </c>
      <c r="E406" s="10" t="s">
        <v>194</v>
      </c>
      <c r="F406" s="10"/>
      <c r="G406" s="54">
        <f>G407+G411</f>
        <v>3281.31</v>
      </c>
      <c r="H406" s="54">
        <f>H407+H411</f>
        <v>3281.31</v>
      </c>
    </row>
    <row r="407" spans="1:8" ht="27">
      <c r="A407" s="43" t="s">
        <v>326</v>
      </c>
      <c r="B407" s="7" t="s">
        <v>6</v>
      </c>
      <c r="C407" s="7" t="s">
        <v>43</v>
      </c>
      <c r="D407" s="7" t="s">
        <v>25</v>
      </c>
      <c r="E407" s="77" t="s">
        <v>286</v>
      </c>
      <c r="F407" s="7"/>
      <c r="G407" s="44">
        <f>G409</f>
        <v>150</v>
      </c>
      <c r="H407" s="44">
        <f>H409</f>
        <v>150</v>
      </c>
    </row>
    <row r="408" spans="1:8" ht="25.5">
      <c r="A408" s="25" t="s">
        <v>400</v>
      </c>
      <c r="B408" s="4" t="s">
        <v>6</v>
      </c>
      <c r="C408" s="4" t="s">
        <v>43</v>
      </c>
      <c r="D408" s="4" t="s">
        <v>25</v>
      </c>
      <c r="E408" s="71" t="s">
        <v>459</v>
      </c>
      <c r="F408" s="7"/>
      <c r="G408" s="5">
        <f>G409</f>
        <v>150</v>
      </c>
      <c r="H408" s="5">
        <f>H409</f>
        <v>150</v>
      </c>
    </row>
    <row r="409" spans="1:8" ht="25.5">
      <c r="A409" s="25" t="s">
        <v>128</v>
      </c>
      <c r="B409" s="4" t="s">
        <v>6</v>
      </c>
      <c r="C409" s="4" t="s">
        <v>43</v>
      </c>
      <c r="D409" s="4" t="s">
        <v>25</v>
      </c>
      <c r="E409" s="71" t="s">
        <v>287</v>
      </c>
      <c r="F409" s="4"/>
      <c r="G409" s="5">
        <f>G410</f>
        <v>150</v>
      </c>
      <c r="H409" s="5">
        <f>H410</f>
        <v>150</v>
      </c>
    </row>
    <row r="410" spans="1:8" ht="25.5">
      <c r="A410" s="19" t="s">
        <v>126</v>
      </c>
      <c r="B410" s="6" t="s">
        <v>6</v>
      </c>
      <c r="C410" s="6" t="s">
        <v>43</v>
      </c>
      <c r="D410" s="6" t="s">
        <v>25</v>
      </c>
      <c r="E410" s="72" t="s">
        <v>287</v>
      </c>
      <c r="F410" s="6" t="s">
        <v>77</v>
      </c>
      <c r="G410" s="20">
        <v>150</v>
      </c>
      <c r="H410" s="20">
        <v>150</v>
      </c>
    </row>
    <row r="411" spans="1:8" ht="27">
      <c r="A411" s="43" t="s">
        <v>329</v>
      </c>
      <c r="B411" s="7" t="s">
        <v>6</v>
      </c>
      <c r="C411" s="7" t="s">
        <v>43</v>
      </c>
      <c r="D411" s="7" t="s">
        <v>25</v>
      </c>
      <c r="E411" s="77" t="s">
        <v>463</v>
      </c>
      <c r="F411" s="7"/>
      <c r="G411" s="44">
        <f>G412</f>
        <v>3131.31</v>
      </c>
      <c r="H411" s="44">
        <f>H412</f>
        <v>3131.31</v>
      </c>
    </row>
    <row r="412" spans="1:8" ht="25.5">
      <c r="A412" s="25" t="s">
        <v>397</v>
      </c>
      <c r="B412" s="4" t="s">
        <v>6</v>
      </c>
      <c r="C412" s="4" t="s">
        <v>43</v>
      </c>
      <c r="D412" s="4" t="s">
        <v>25</v>
      </c>
      <c r="E412" s="71" t="s">
        <v>288</v>
      </c>
      <c r="F412" s="7"/>
      <c r="G412" s="44">
        <f>G413</f>
        <v>3131.31</v>
      </c>
      <c r="H412" s="44">
        <f>H413</f>
        <v>3131.31</v>
      </c>
    </row>
    <row r="413" spans="1:8" ht="25.5">
      <c r="A413" s="16" t="s">
        <v>396</v>
      </c>
      <c r="B413" s="4" t="s">
        <v>6</v>
      </c>
      <c r="C413" s="4" t="s">
        <v>43</v>
      </c>
      <c r="D413" s="4" t="s">
        <v>25</v>
      </c>
      <c r="E413" s="71" t="s">
        <v>289</v>
      </c>
      <c r="F413" s="4"/>
      <c r="G413" s="5">
        <f>G414+G415</f>
        <v>3131.31</v>
      </c>
      <c r="H413" s="5">
        <f>H414+H415</f>
        <v>3131.31</v>
      </c>
    </row>
    <row r="414" spans="1:8">
      <c r="A414" s="15" t="s">
        <v>235</v>
      </c>
      <c r="B414" s="6" t="s">
        <v>6</v>
      </c>
      <c r="C414" s="6" t="s">
        <v>43</v>
      </c>
      <c r="D414" s="6" t="s">
        <v>25</v>
      </c>
      <c r="E414" s="72" t="s">
        <v>289</v>
      </c>
      <c r="F414" s="6" t="s">
        <v>106</v>
      </c>
      <c r="G414" s="85">
        <v>2405</v>
      </c>
      <c r="H414" s="85">
        <v>2405</v>
      </c>
    </row>
    <row r="415" spans="1:8" ht="38.25">
      <c r="A415" s="15" t="s">
        <v>236</v>
      </c>
      <c r="B415" s="6" t="s">
        <v>6</v>
      </c>
      <c r="C415" s="6" t="s">
        <v>43</v>
      </c>
      <c r="D415" s="6" t="s">
        <v>25</v>
      </c>
      <c r="E415" s="72" t="s">
        <v>289</v>
      </c>
      <c r="F415" s="6" t="s">
        <v>156</v>
      </c>
      <c r="G415" s="85">
        <v>726.31</v>
      </c>
      <c r="H415" s="85">
        <v>726.31</v>
      </c>
    </row>
    <row r="416" spans="1:8" s="42" customFormat="1">
      <c r="A416" s="24" t="s">
        <v>11</v>
      </c>
      <c r="B416" s="8" t="s">
        <v>6</v>
      </c>
      <c r="C416" s="8" t="s">
        <v>43</v>
      </c>
      <c r="D416" s="8" t="s">
        <v>38</v>
      </c>
      <c r="E416" s="8"/>
      <c r="F416" s="8"/>
      <c r="G416" s="53">
        <f t="shared" ref="G416:H418" si="31">G417</f>
        <v>38211.800000000003</v>
      </c>
      <c r="H416" s="53">
        <f t="shared" si="31"/>
        <v>38211.800000000003</v>
      </c>
    </row>
    <row r="417" spans="1:8" ht="38.25">
      <c r="A417" s="18" t="s">
        <v>484</v>
      </c>
      <c r="B417" s="10" t="s">
        <v>6</v>
      </c>
      <c r="C417" s="10" t="s">
        <v>43</v>
      </c>
      <c r="D417" s="10" t="s">
        <v>38</v>
      </c>
      <c r="E417" s="10" t="s">
        <v>194</v>
      </c>
      <c r="F417" s="10"/>
      <c r="G417" s="54">
        <f t="shared" si="31"/>
        <v>38211.800000000003</v>
      </c>
      <c r="H417" s="54">
        <f t="shared" si="31"/>
        <v>38211.800000000003</v>
      </c>
    </row>
    <row r="418" spans="1:8" ht="13.5">
      <c r="A418" s="32" t="s">
        <v>327</v>
      </c>
      <c r="B418" s="7" t="s">
        <v>6</v>
      </c>
      <c r="C418" s="7" t="s">
        <v>43</v>
      </c>
      <c r="D418" s="7" t="s">
        <v>38</v>
      </c>
      <c r="E418" s="7" t="s">
        <v>300</v>
      </c>
      <c r="F418" s="7"/>
      <c r="G418" s="44">
        <f t="shared" si="31"/>
        <v>38211.800000000003</v>
      </c>
      <c r="H418" s="44">
        <f t="shared" si="31"/>
        <v>38211.800000000003</v>
      </c>
    </row>
    <row r="419" spans="1:8" ht="25.5">
      <c r="A419" s="25" t="s">
        <v>290</v>
      </c>
      <c r="B419" s="4" t="s">
        <v>6</v>
      </c>
      <c r="C419" s="4" t="s">
        <v>43</v>
      </c>
      <c r="D419" s="4" t="s">
        <v>38</v>
      </c>
      <c r="E419" s="4" t="s">
        <v>291</v>
      </c>
      <c r="F419" s="4"/>
      <c r="G419" s="5">
        <f>G420+G422</f>
        <v>38211.800000000003</v>
      </c>
      <c r="H419" s="5">
        <f>H420+H422</f>
        <v>38211.800000000003</v>
      </c>
    </row>
    <row r="420" spans="1:8" ht="25.5">
      <c r="A420" s="25" t="s">
        <v>301</v>
      </c>
      <c r="B420" s="4" t="s">
        <v>6</v>
      </c>
      <c r="C420" s="4" t="s">
        <v>43</v>
      </c>
      <c r="D420" s="4" t="s">
        <v>38</v>
      </c>
      <c r="E420" s="4" t="s">
        <v>292</v>
      </c>
      <c r="F420" s="4"/>
      <c r="G420" s="5">
        <f>G421</f>
        <v>24924.400000000001</v>
      </c>
      <c r="H420" s="5">
        <f>H421</f>
        <v>24924.400000000001</v>
      </c>
    </row>
    <row r="421" spans="1:8" ht="51">
      <c r="A421" s="26" t="s">
        <v>88</v>
      </c>
      <c r="B421" s="6" t="s">
        <v>6</v>
      </c>
      <c r="C421" s="6" t="s">
        <v>43</v>
      </c>
      <c r="D421" s="6" t="s">
        <v>38</v>
      </c>
      <c r="E421" s="6" t="s">
        <v>292</v>
      </c>
      <c r="F421" s="6" t="s">
        <v>94</v>
      </c>
      <c r="G421" s="85">
        <v>24924.400000000001</v>
      </c>
      <c r="H421" s="85">
        <v>24924.400000000001</v>
      </c>
    </row>
    <row r="422" spans="1:8" ht="25.5">
      <c r="A422" s="25" t="s">
        <v>399</v>
      </c>
      <c r="B422" s="4" t="s">
        <v>6</v>
      </c>
      <c r="C422" s="4" t="s">
        <v>43</v>
      </c>
      <c r="D422" s="4" t="s">
        <v>38</v>
      </c>
      <c r="E422" s="4" t="s">
        <v>306</v>
      </c>
      <c r="F422" s="4"/>
      <c r="G422" s="89">
        <f>G423</f>
        <v>13287.4</v>
      </c>
      <c r="H422" s="89">
        <f>H423</f>
        <v>13287.4</v>
      </c>
    </row>
    <row r="423" spans="1:8" s="41" customFormat="1" ht="51">
      <c r="A423" s="26" t="s">
        <v>88</v>
      </c>
      <c r="B423" s="6" t="s">
        <v>6</v>
      </c>
      <c r="C423" s="6" t="s">
        <v>43</v>
      </c>
      <c r="D423" s="6" t="s">
        <v>38</v>
      </c>
      <c r="E423" s="6" t="s">
        <v>306</v>
      </c>
      <c r="F423" s="6" t="s">
        <v>94</v>
      </c>
      <c r="G423" s="85">
        <v>13287.4</v>
      </c>
      <c r="H423" s="85">
        <v>13287.4</v>
      </c>
    </row>
    <row r="424" spans="1:8">
      <c r="A424" s="24" t="s">
        <v>10</v>
      </c>
      <c r="B424" s="8" t="s">
        <v>6</v>
      </c>
      <c r="C424" s="8" t="s">
        <v>43</v>
      </c>
      <c r="D424" s="8" t="s">
        <v>28</v>
      </c>
      <c r="E424" s="8"/>
      <c r="F424" s="8"/>
      <c r="G424" s="53">
        <f>G426</f>
        <v>4374.3999999999996</v>
      </c>
      <c r="H424" s="53">
        <f>H426</f>
        <v>4374.3999999999996</v>
      </c>
    </row>
    <row r="425" spans="1:8" ht="38.25">
      <c r="A425" s="18" t="s">
        <v>484</v>
      </c>
      <c r="B425" s="10" t="s">
        <v>6</v>
      </c>
      <c r="C425" s="10" t="s">
        <v>43</v>
      </c>
      <c r="D425" s="10" t="s">
        <v>28</v>
      </c>
      <c r="E425" s="10" t="s">
        <v>194</v>
      </c>
      <c r="F425" s="10"/>
      <c r="G425" s="54">
        <f>G426</f>
        <v>4374.3999999999996</v>
      </c>
      <c r="H425" s="54">
        <f>H426</f>
        <v>4374.3999999999996</v>
      </c>
    </row>
    <row r="426" spans="1:8" s="41" customFormat="1" ht="27">
      <c r="A426" s="32" t="s">
        <v>328</v>
      </c>
      <c r="B426" s="7" t="s">
        <v>6</v>
      </c>
      <c r="C426" s="7" t="s">
        <v>43</v>
      </c>
      <c r="D426" s="7" t="s">
        <v>28</v>
      </c>
      <c r="E426" s="7" t="s">
        <v>302</v>
      </c>
      <c r="F426" s="7"/>
      <c r="G426" s="44">
        <f>G427</f>
        <v>4374.3999999999996</v>
      </c>
      <c r="H426" s="44">
        <f>H427</f>
        <v>4374.3999999999996</v>
      </c>
    </row>
    <row r="427" spans="1:8" ht="33.75" customHeight="1">
      <c r="A427" s="31" t="s">
        <v>398</v>
      </c>
      <c r="B427" s="4" t="s">
        <v>6</v>
      </c>
      <c r="C427" s="4" t="s">
        <v>43</v>
      </c>
      <c r="D427" s="4" t="s">
        <v>28</v>
      </c>
      <c r="E427" s="4" t="s">
        <v>376</v>
      </c>
      <c r="F427" s="4"/>
      <c r="G427" s="5">
        <f>G428+G431</f>
        <v>4374.3999999999996</v>
      </c>
      <c r="H427" s="5">
        <f>H428+H431</f>
        <v>4374.3999999999996</v>
      </c>
    </row>
    <row r="428" spans="1:8" ht="25.5">
      <c r="A428" s="25" t="s">
        <v>104</v>
      </c>
      <c r="B428" s="4" t="s">
        <v>6</v>
      </c>
      <c r="C428" s="4" t="s">
        <v>43</v>
      </c>
      <c r="D428" s="4" t="s">
        <v>28</v>
      </c>
      <c r="E428" s="4" t="s">
        <v>294</v>
      </c>
      <c r="F428" s="4"/>
      <c r="G428" s="5">
        <f>G429+G430</f>
        <v>882.7</v>
      </c>
      <c r="H428" s="5">
        <f>H429+H430</f>
        <v>882.7</v>
      </c>
    </row>
    <row r="429" spans="1:8" ht="25.5">
      <c r="A429" s="14" t="s">
        <v>138</v>
      </c>
      <c r="B429" s="6" t="s">
        <v>6</v>
      </c>
      <c r="C429" s="6" t="s">
        <v>43</v>
      </c>
      <c r="D429" s="6" t="s">
        <v>28</v>
      </c>
      <c r="E429" s="6" t="s">
        <v>294</v>
      </c>
      <c r="F429" s="6" t="s">
        <v>73</v>
      </c>
      <c r="G429" s="85">
        <v>677.9</v>
      </c>
      <c r="H429" s="85">
        <v>677.9</v>
      </c>
    </row>
    <row r="430" spans="1:8" ht="38.25">
      <c r="A430" s="14" t="s">
        <v>139</v>
      </c>
      <c r="B430" s="6" t="s">
        <v>6</v>
      </c>
      <c r="C430" s="6" t="s">
        <v>43</v>
      </c>
      <c r="D430" s="6" t="s">
        <v>28</v>
      </c>
      <c r="E430" s="6" t="s">
        <v>294</v>
      </c>
      <c r="F430" s="6" t="s">
        <v>132</v>
      </c>
      <c r="G430" s="85">
        <v>204.8</v>
      </c>
      <c r="H430" s="85">
        <v>204.8</v>
      </c>
    </row>
    <row r="431" spans="1:8" ht="25.5">
      <c r="A431" s="30" t="s">
        <v>9</v>
      </c>
      <c r="B431" s="4" t="s">
        <v>6</v>
      </c>
      <c r="C431" s="4" t="s">
        <v>43</v>
      </c>
      <c r="D431" s="4" t="s">
        <v>28</v>
      </c>
      <c r="E431" s="4" t="s">
        <v>295</v>
      </c>
      <c r="F431" s="4"/>
      <c r="G431" s="89">
        <f>SUM(G432:G434)</f>
        <v>3491.7</v>
      </c>
      <c r="H431" s="89">
        <f>SUM(H432:H434)</f>
        <v>3491.7</v>
      </c>
    </row>
    <row r="432" spans="1:8">
      <c r="A432" s="38" t="s">
        <v>234</v>
      </c>
      <c r="B432" s="6" t="s">
        <v>6</v>
      </c>
      <c r="C432" s="6" t="s">
        <v>43</v>
      </c>
      <c r="D432" s="6" t="s">
        <v>28</v>
      </c>
      <c r="E432" s="6" t="s">
        <v>295</v>
      </c>
      <c r="F432" s="6" t="s">
        <v>106</v>
      </c>
      <c r="G432" s="85">
        <v>2678.7</v>
      </c>
      <c r="H432" s="85">
        <v>2678.7</v>
      </c>
    </row>
    <row r="433" spans="1:8" ht="38.25">
      <c r="A433" s="14" t="s">
        <v>236</v>
      </c>
      <c r="B433" s="6" t="s">
        <v>6</v>
      </c>
      <c r="C433" s="6" t="s">
        <v>43</v>
      </c>
      <c r="D433" s="6" t="s">
        <v>28</v>
      </c>
      <c r="E433" s="6" t="s">
        <v>295</v>
      </c>
      <c r="F433" s="6" t="s">
        <v>156</v>
      </c>
      <c r="G433" s="85">
        <v>809</v>
      </c>
      <c r="H433" s="85">
        <v>809</v>
      </c>
    </row>
    <row r="434" spans="1:8">
      <c r="A434" s="14" t="s">
        <v>157</v>
      </c>
      <c r="B434" s="6" t="s">
        <v>6</v>
      </c>
      <c r="C434" s="6" t="s">
        <v>43</v>
      </c>
      <c r="D434" s="6" t="s">
        <v>28</v>
      </c>
      <c r="E434" s="6" t="s">
        <v>295</v>
      </c>
      <c r="F434" s="6" t="s">
        <v>80</v>
      </c>
      <c r="G434" s="20">
        <v>4</v>
      </c>
      <c r="H434" s="20">
        <v>4</v>
      </c>
    </row>
    <row r="435" spans="1:8" ht="25.5">
      <c r="A435" s="49" t="s">
        <v>2</v>
      </c>
      <c r="B435" s="50" t="s">
        <v>3</v>
      </c>
      <c r="C435" s="50"/>
      <c r="D435" s="50"/>
      <c r="E435" s="50"/>
      <c r="F435" s="50"/>
      <c r="G435" s="51">
        <f>G436</f>
        <v>4380.2</v>
      </c>
      <c r="H435" s="51">
        <f>H436</f>
        <v>4067.5</v>
      </c>
    </row>
    <row r="436" spans="1:8">
      <c r="A436" s="22" t="s">
        <v>85</v>
      </c>
      <c r="B436" s="9" t="s">
        <v>3</v>
      </c>
      <c r="C436" s="9" t="s">
        <v>26</v>
      </c>
      <c r="D436" s="9"/>
      <c r="E436" s="9"/>
      <c r="F436" s="9"/>
      <c r="G436" s="52">
        <f>G437+G457</f>
        <v>4380.2</v>
      </c>
      <c r="H436" s="52">
        <f>H437+H457</f>
        <v>4067.5</v>
      </c>
    </row>
    <row r="437" spans="1:8" ht="13.5">
      <c r="A437" s="24" t="s">
        <v>16</v>
      </c>
      <c r="B437" s="13" t="s">
        <v>3</v>
      </c>
      <c r="C437" s="8" t="s">
        <v>26</v>
      </c>
      <c r="D437" s="8" t="s">
        <v>28</v>
      </c>
      <c r="E437" s="8"/>
      <c r="F437" s="8"/>
      <c r="G437" s="53">
        <f>G442+G438</f>
        <v>3980.2</v>
      </c>
      <c r="H437" s="53">
        <f>H442+H438</f>
        <v>3667.5</v>
      </c>
    </row>
    <row r="438" spans="1:8" ht="38.25">
      <c r="A438" s="40" t="s">
        <v>454</v>
      </c>
      <c r="B438" s="10" t="s">
        <v>3</v>
      </c>
      <c r="C438" s="10" t="s">
        <v>26</v>
      </c>
      <c r="D438" s="10" t="s">
        <v>28</v>
      </c>
      <c r="E438" s="10" t="s">
        <v>361</v>
      </c>
      <c r="F438" s="10"/>
      <c r="G438" s="54">
        <f>G439</f>
        <v>100</v>
      </c>
      <c r="H438" s="54">
        <f>H439</f>
        <v>100</v>
      </c>
    </row>
    <row r="439" spans="1:8" ht="38.25">
      <c r="A439" s="16" t="s">
        <v>0</v>
      </c>
      <c r="B439" s="4" t="s">
        <v>3</v>
      </c>
      <c r="C439" s="4" t="s">
        <v>26</v>
      </c>
      <c r="D439" s="4" t="s">
        <v>28</v>
      </c>
      <c r="E439" s="100" t="s">
        <v>412</v>
      </c>
      <c r="F439" s="4"/>
      <c r="G439" s="5">
        <f t="shared" ref="G439:H440" si="32">G440</f>
        <v>100</v>
      </c>
      <c r="H439" s="5">
        <f t="shared" si="32"/>
        <v>100</v>
      </c>
    </row>
    <row r="440" spans="1:8" ht="25.5">
      <c r="A440" s="16" t="s">
        <v>126</v>
      </c>
      <c r="B440" s="4" t="s">
        <v>3</v>
      </c>
      <c r="C440" s="4" t="s">
        <v>26</v>
      </c>
      <c r="D440" s="4" t="s">
        <v>28</v>
      </c>
      <c r="E440" s="100" t="s">
        <v>413</v>
      </c>
      <c r="F440" s="4"/>
      <c r="G440" s="5">
        <f t="shared" si="32"/>
        <v>100</v>
      </c>
      <c r="H440" s="5">
        <f t="shared" si="32"/>
        <v>100</v>
      </c>
    </row>
    <row r="441" spans="1:8" ht="25.5">
      <c r="A441" s="19" t="s">
        <v>126</v>
      </c>
      <c r="B441" s="6" t="s">
        <v>3</v>
      </c>
      <c r="C441" s="6" t="s">
        <v>26</v>
      </c>
      <c r="D441" s="6" t="s">
        <v>28</v>
      </c>
      <c r="E441" s="94" t="s">
        <v>413</v>
      </c>
      <c r="F441" s="6" t="s">
        <v>77</v>
      </c>
      <c r="G441" s="20">
        <v>100</v>
      </c>
      <c r="H441" s="20">
        <v>100</v>
      </c>
    </row>
    <row r="442" spans="1:8">
      <c r="A442" s="40" t="s">
        <v>116</v>
      </c>
      <c r="B442" s="10" t="s">
        <v>3</v>
      </c>
      <c r="C442" s="10" t="s">
        <v>26</v>
      </c>
      <c r="D442" s="10" t="s">
        <v>28</v>
      </c>
      <c r="E442" s="10" t="s">
        <v>140</v>
      </c>
      <c r="F442" s="10"/>
      <c r="G442" s="54">
        <f>G443+G445+G448+G450+G453</f>
        <v>3880.2</v>
      </c>
      <c r="H442" s="54">
        <f>H443+H445+H448+H450+H453</f>
        <v>3567.5</v>
      </c>
    </row>
    <row r="443" spans="1:8" ht="25.5">
      <c r="A443" s="31" t="s">
        <v>69</v>
      </c>
      <c r="B443" s="4" t="s">
        <v>3</v>
      </c>
      <c r="C443" s="4" t="s">
        <v>26</v>
      </c>
      <c r="D443" s="4" t="s">
        <v>28</v>
      </c>
      <c r="E443" s="4" t="s">
        <v>161</v>
      </c>
      <c r="F443" s="4"/>
      <c r="G443" s="89">
        <f>G444</f>
        <v>311</v>
      </c>
      <c r="H443" s="89">
        <f>H444</f>
        <v>0</v>
      </c>
    </row>
    <row r="444" spans="1:8" ht="51">
      <c r="A444" s="19" t="s">
        <v>370</v>
      </c>
      <c r="B444" s="6" t="s">
        <v>3</v>
      </c>
      <c r="C444" s="6" t="s">
        <v>26</v>
      </c>
      <c r="D444" s="6" t="s">
        <v>28</v>
      </c>
      <c r="E444" s="6" t="s">
        <v>161</v>
      </c>
      <c r="F444" s="6" t="s">
        <v>369</v>
      </c>
      <c r="G444" s="85">
        <v>311</v>
      </c>
      <c r="H444" s="85">
        <v>0</v>
      </c>
    </row>
    <row r="445" spans="1:8" ht="51">
      <c r="A445" s="29" t="s">
        <v>111</v>
      </c>
      <c r="B445" s="4" t="s">
        <v>3</v>
      </c>
      <c r="C445" s="4" t="s">
        <v>26</v>
      </c>
      <c r="D445" s="4" t="s">
        <v>28</v>
      </c>
      <c r="E445" s="4" t="s">
        <v>162</v>
      </c>
      <c r="F445" s="4"/>
      <c r="G445" s="89">
        <f>G446+G447</f>
        <v>1.7000000000000002</v>
      </c>
      <c r="H445" s="89">
        <f>H446+H447</f>
        <v>0</v>
      </c>
    </row>
    <row r="446" spans="1:8" ht="25.5">
      <c r="A446" s="36" t="s">
        <v>138</v>
      </c>
      <c r="B446" s="6" t="s">
        <v>3</v>
      </c>
      <c r="C446" s="6" t="s">
        <v>26</v>
      </c>
      <c r="D446" s="6" t="s">
        <v>28</v>
      </c>
      <c r="E446" s="6" t="s">
        <v>162</v>
      </c>
      <c r="F446" s="6" t="s">
        <v>73</v>
      </c>
      <c r="G446" s="85">
        <v>1.3</v>
      </c>
      <c r="H446" s="85">
        <v>0</v>
      </c>
    </row>
    <row r="447" spans="1:8" ht="38.25">
      <c r="A447" s="36" t="s">
        <v>139</v>
      </c>
      <c r="B447" s="6" t="s">
        <v>3</v>
      </c>
      <c r="C447" s="6" t="s">
        <v>26</v>
      </c>
      <c r="D447" s="6" t="s">
        <v>28</v>
      </c>
      <c r="E447" s="6" t="s">
        <v>162</v>
      </c>
      <c r="F447" s="6" t="s">
        <v>132</v>
      </c>
      <c r="G447" s="85">
        <v>0.4</v>
      </c>
      <c r="H447" s="85">
        <v>0</v>
      </c>
    </row>
    <row r="448" spans="1:8" ht="51">
      <c r="A448" s="31" t="s">
        <v>275</v>
      </c>
      <c r="B448" s="4" t="s">
        <v>3</v>
      </c>
      <c r="C448" s="4" t="s">
        <v>26</v>
      </c>
      <c r="D448" s="4" t="s">
        <v>28</v>
      </c>
      <c r="E448" s="4" t="s">
        <v>276</v>
      </c>
      <c r="F448" s="4"/>
      <c r="G448" s="89">
        <f>G449</f>
        <v>149.6</v>
      </c>
      <c r="H448" s="89">
        <f>H449</f>
        <v>149.6</v>
      </c>
    </row>
    <row r="449" spans="1:8" ht="28.5" customHeight="1">
      <c r="A449" s="36" t="s">
        <v>353</v>
      </c>
      <c r="B449" s="6" t="s">
        <v>3</v>
      </c>
      <c r="C449" s="6" t="s">
        <v>26</v>
      </c>
      <c r="D449" s="6" t="s">
        <v>28</v>
      </c>
      <c r="E449" s="6" t="s">
        <v>276</v>
      </c>
      <c r="F449" s="6" t="s">
        <v>352</v>
      </c>
      <c r="G449" s="85">
        <v>149.6</v>
      </c>
      <c r="H449" s="85">
        <v>149.6</v>
      </c>
    </row>
    <row r="450" spans="1:8" ht="51">
      <c r="A450" s="31" t="s">
        <v>277</v>
      </c>
      <c r="B450" s="4" t="s">
        <v>3</v>
      </c>
      <c r="C450" s="4" t="s">
        <v>26</v>
      </c>
      <c r="D450" s="4" t="s">
        <v>28</v>
      </c>
      <c r="E450" s="4" t="s">
        <v>278</v>
      </c>
      <c r="F450" s="4"/>
      <c r="G450" s="89">
        <f>G451+G452</f>
        <v>22.4</v>
      </c>
      <c r="H450" s="89">
        <f>H451+H452</f>
        <v>22.4</v>
      </c>
    </row>
    <row r="451" spans="1:8">
      <c r="A451" s="38" t="s">
        <v>234</v>
      </c>
      <c r="B451" s="6" t="s">
        <v>3</v>
      </c>
      <c r="C451" s="6" t="s">
        <v>26</v>
      </c>
      <c r="D451" s="6" t="s">
        <v>28</v>
      </c>
      <c r="E451" s="6" t="s">
        <v>278</v>
      </c>
      <c r="F451" s="6" t="s">
        <v>106</v>
      </c>
      <c r="G451" s="89">
        <v>17.2</v>
      </c>
      <c r="H451" s="89">
        <v>17.2</v>
      </c>
    </row>
    <row r="452" spans="1:8" ht="38.25">
      <c r="A452" s="14" t="s">
        <v>236</v>
      </c>
      <c r="B452" s="6" t="s">
        <v>3</v>
      </c>
      <c r="C452" s="6" t="s">
        <v>26</v>
      </c>
      <c r="D452" s="6" t="s">
        <v>28</v>
      </c>
      <c r="E452" s="6" t="s">
        <v>278</v>
      </c>
      <c r="F452" s="6" t="s">
        <v>156</v>
      </c>
      <c r="G452" s="85">
        <v>5.2</v>
      </c>
      <c r="H452" s="85">
        <v>5.2</v>
      </c>
    </row>
    <row r="453" spans="1:8" ht="25.5">
      <c r="A453" s="37" t="s">
        <v>112</v>
      </c>
      <c r="B453" s="10" t="s">
        <v>3</v>
      </c>
      <c r="C453" s="10" t="s">
        <v>26</v>
      </c>
      <c r="D453" s="10" t="s">
        <v>28</v>
      </c>
      <c r="E453" s="10" t="s">
        <v>154</v>
      </c>
      <c r="F453" s="10"/>
      <c r="G453" s="54">
        <f>G454</f>
        <v>3395.5</v>
      </c>
      <c r="H453" s="54">
        <f>H454</f>
        <v>3395.5</v>
      </c>
    </row>
    <row r="454" spans="1:8" ht="25.5">
      <c r="A454" s="30" t="s">
        <v>4</v>
      </c>
      <c r="B454" s="4" t="s">
        <v>3</v>
      </c>
      <c r="C454" s="4" t="s">
        <v>26</v>
      </c>
      <c r="D454" s="4" t="s">
        <v>28</v>
      </c>
      <c r="E454" s="4" t="s">
        <v>5</v>
      </c>
      <c r="F454" s="4"/>
      <c r="G454" s="5">
        <f>SUM(G455:G456)</f>
        <v>3395.5</v>
      </c>
      <c r="H454" s="5">
        <f>SUM(H455:H456)</f>
        <v>3395.5</v>
      </c>
    </row>
    <row r="455" spans="1:8">
      <c r="A455" s="38" t="s">
        <v>234</v>
      </c>
      <c r="B455" s="6" t="s">
        <v>3</v>
      </c>
      <c r="C455" s="6" t="s">
        <v>26</v>
      </c>
      <c r="D455" s="6" t="s">
        <v>28</v>
      </c>
      <c r="E455" s="6" t="s">
        <v>5</v>
      </c>
      <c r="F455" s="6" t="s">
        <v>106</v>
      </c>
      <c r="G455" s="20">
        <v>2607.9</v>
      </c>
      <c r="H455" s="20">
        <v>2607.9</v>
      </c>
    </row>
    <row r="456" spans="1:8" ht="38.25">
      <c r="A456" s="14" t="s">
        <v>236</v>
      </c>
      <c r="B456" s="6" t="s">
        <v>3</v>
      </c>
      <c r="C456" s="6" t="s">
        <v>26</v>
      </c>
      <c r="D456" s="6" t="s">
        <v>28</v>
      </c>
      <c r="E456" s="6" t="s">
        <v>5</v>
      </c>
      <c r="F456" s="6" t="s">
        <v>156</v>
      </c>
      <c r="G456" s="20">
        <v>787.6</v>
      </c>
      <c r="H456" s="20">
        <v>787.6</v>
      </c>
    </row>
    <row r="457" spans="1:8">
      <c r="A457" s="24" t="s">
        <v>66</v>
      </c>
      <c r="B457" s="8" t="s">
        <v>3</v>
      </c>
      <c r="C457" s="8" t="s">
        <v>26</v>
      </c>
      <c r="D457" s="8" t="s">
        <v>44</v>
      </c>
      <c r="E457" s="8"/>
      <c r="F457" s="8"/>
      <c r="G457" s="53">
        <f>G458</f>
        <v>400</v>
      </c>
      <c r="H457" s="53">
        <f>H458</f>
        <v>400</v>
      </c>
    </row>
    <row r="458" spans="1:8" ht="51">
      <c r="A458" s="66" t="s">
        <v>485</v>
      </c>
      <c r="B458" s="7" t="s">
        <v>3</v>
      </c>
      <c r="C458" s="10" t="s">
        <v>26</v>
      </c>
      <c r="D458" s="10" t="s">
        <v>44</v>
      </c>
      <c r="E458" s="10" t="s">
        <v>440</v>
      </c>
      <c r="F458" s="7"/>
      <c r="G458" s="44">
        <f t="shared" ref="G458:H460" si="33">G459</f>
        <v>400</v>
      </c>
      <c r="H458" s="44">
        <f t="shared" si="33"/>
        <v>400</v>
      </c>
    </row>
    <row r="459" spans="1:8" ht="38.25">
      <c r="A459" s="29" t="s">
        <v>228</v>
      </c>
      <c r="B459" s="4" t="s">
        <v>3</v>
      </c>
      <c r="C459" s="4" t="s">
        <v>26</v>
      </c>
      <c r="D459" s="4" t="s">
        <v>44</v>
      </c>
      <c r="E459" s="4" t="s">
        <v>441</v>
      </c>
      <c r="F459" s="4"/>
      <c r="G459" s="5">
        <f t="shared" si="33"/>
        <v>400</v>
      </c>
      <c r="H459" s="5">
        <f t="shared" si="33"/>
        <v>400</v>
      </c>
    </row>
    <row r="460" spans="1:8" ht="25.5">
      <c r="A460" s="30" t="s">
        <v>242</v>
      </c>
      <c r="B460" s="4" t="s">
        <v>3</v>
      </c>
      <c r="C460" s="4" t="s">
        <v>26</v>
      </c>
      <c r="D460" s="4" t="s">
        <v>44</v>
      </c>
      <c r="E460" s="4" t="s">
        <v>442</v>
      </c>
      <c r="F460" s="4"/>
      <c r="G460" s="5">
        <f t="shared" si="33"/>
        <v>400</v>
      </c>
      <c r="H460" s="5">
        <f t="shared" si="33"/>
        <v>400</v>
      </c>
    </row>
    <row r="461" spans="1:8" ht="25.5">
      <c r="A461" s="19" t="s">
        <v>126</v>
      </c>
      <c r="B461" s="6" t="s">
        <v>3</v>
      </c>
      <c r="C461" s="6" t="s">
        <v>26</v>
      </c>
      <c r="D461" s="6" t="s">
        <v>44</v>
      </c>
      <c r="E461" s="6" t="s">
        <v>442</v>
      </c>
      <c r="F461" s="6" t="s">
        <v>77</v>
      </c>
      <c r="G461" s="20">
        <v>400</v>
      </c>
      <c r="H461" s="20">
        <v>400</v>
      </c>
    </row>
    <row r="462" spans="1:8" ht="38.25">
      <c r="A462" s="49" t="s">
        <v>498</v>
      </c>
      <c r="B462" s="50" t="s">
        <v>497</v>
      </c>
      <c r="C462" s="50"/>
      <c r="D462" s="50"/>
      <c r="E462" s="50"/>
      <c r="F462" s="50"/>
      <c r="G462" s="51">
        <f>G463+G476+G484+G493</f>
        <v>64345.832320000001</v>
      </c>
      <c r="H462" s="51">
        <f>H463+H476+H484+H493</f>
        <v>26042.6</v>
      </c>
    </row>
    <row r="463" spans="1:8">
      <c r="A463" s="34" t="s">
        <v>82</v>
      </c>
      <c r="B463" s="9" t="s">
        <v>497</v>
      </c>
      <c r="C463" s="9" t="s">
        <v>23</v>
      </c>
      <c r="D463" s="9"/>
      <c r="E463" s="9"/>
      <c r="F463" s="9"/>
      <c r="G463" s="52">
        <f>G464+G469</f>
        <v>6647.5999999999995</v>
      </c>
      <c r="H463" s="52">
        <f>H464+H469</f>
        <v>6667.5999999999995</v>
      </c>
    </row>
    <row r="464" spans="1:8" ht="13.5">
      <c r="A464" s="24" t="s">
        <v>71</v>
      </c>
      <c r="B464" s="13" t="s">
        <v>497</v>
      </c>
      <c r="C464" s="8" t="s">
        <v>23</v>
      </c>
      <c r="D464" s="8" t="s">
        <v>60</v>
      </c>
      <c r="E464" s="8"/>
      <c r="F464" s="8"/>
      <c r="G464" s="53">
        <f>G465</f>
        <v>350</v>
      </c>
      <c r="H464" s="53">
        <f>H465</f>
        <v>370</v>
      </c>
    </row>
    <row r="465" spans="1:8" ht="38.25">
      <c r="A465" s="66" t="s">
        <v>477</v>
      </c>
      <c r="B465" s="10" t="s">
        <v>497</v>
      </c>
      <c r="C465" s="10" t="s">
        <v>23</v>
      </c>
      <c r="D465" s="10" t="s">
        <v>60</v>
      </c>
      <c r="E465" s="10" t="s">
        <v>425</v>
      </c>
      <c r="F465" s="10"/>
      <c r="G465" s="54">
        <f t="shared" ref="G465:H467" si="34">G466</f>
        <v>350</v>
      </c>
      <c r="H465" s="54">
        <f t="shared" si="34"/>
        <v>370</v>
      </c>
    </row>
    <row r="466" spans="1:8" ht="25.5">
      <c r="A466" s="76" t="s">
        <v>424</v>
      </c>
      <c r="B466" s="4" t="s">
        <v>497</v>
      </c>
      <c r="C466" s="4" t="s">
        <v>23</v>
      </c>
      <c r="D466" s="4" t="s">
        <v>60</v>
      </c>
      <c r="E466" s="4" t="s">
        <v>426</v>
      </c>
      <c r="F466" s="4"/>
      <c r="G466" s="5">
        <f t="shared" si="34"/>
        <v>350</v>
      </c>
      <c r="H466" s="5">
        <f t="shared" si="34"/>
        <v>370</v>
      </c>
    </row>
    <row r="467" spans="1:8" s="41" customFormat="1" ht="25.5">
      <c r="A467" s="16" t="s">
        <v>126</v>
      </c>
      <c r="B467" s="4" t="s">
        <v>497</v>
      </c>
      <c r="C467" s="4" t="s">
        <v>23</v>
      </c>
      <c r="D467" s="4" t="s">
        <v>60</v>
      </c>
      <c r="E467" s="4" t="s">
        <v>427</v>
      </c>
      <c r="F467" s="4"/>
      <c r="G467" s="5">
        <f t="shared" si="34"/>
        <v>350</v>
      </c>
      <c r="H467" s="5">
        <f t="shared" si="34"/>
        <v>370</v>
      </c>
    </row>
    <row r="468" spans="1:8" ht="25.5">
      <c r="A468" s="19" t="s">
        <v>126</v>
      </c>
      <c r="B468" s="6" t="s">
        <v>497</v>
      </c>
      <c r="C468" s="6" t="s">
        <v>23</v>
      </c>
      <c r="D468" s="6" t="s">
        <v>60</v>
      </c>
      <c r="E468" s="6" t="s">
        <v>427</v>
      </c>
      <c r="F468" s="6" t="s">
        <v>77</v>
      </c>
      <c r="G468" s="20">
        <v>350</v>
      </c>
      <c r="H468" s="20">
        <v>370</v>
      </c>
    </row>
    <row r="469" spans="1:8">
      <c r="A469" s="18" t="s">
        <v>116</v>
      </c>
      <c r="B469" s="10" t="s">
        <v>497</v>
      </c>
      <c r="C469" s="10" t="s">
        <v>23</v>
      </c>
      <c r="D469" s="10" t="s">
        <v>60</v>
      </c>
      <c r="E469" s="10" t="s">
        <v>140</v>
      </c>
      <c r="F469" s="10"/>
      <c r="G469" s="54">
        <f>G470</f>
        <v>6297.5999999999995</v>
      </c>
      <c r="H469" s="54">
        <f>H470</f>
        <v>6297.5999999999995</v>
      </c>
    </row>
    <row r="470" spans="1:8" ht="25.5">
      <c r="A470" s="30" t="s">
        <v>501</v>
      </c>
      <c r="B470" s="10" t="s">
        <v>497</v>
      </c>
      <c r="C470" s="10" t="s">
        <v>23</v>
      </c>
      <c r="D470" s="10" t="s">
        <v>60</v>
      </c>
      <c r="E470" s="10" t="s">
        <v>499</v>
      </c>
      <c r="F470" s="10"/>
      <c r="G470" s="54">
        <f>G471</f>
        <v>6297.5999999999995</v>
      </c>
      <c r="H470" s="54">
        <f>H471</f>
        <v>6297.5999999999995</v>
      </c>
    </row>
    <row r="471" spans="1:8" ht="25.5">
      <c r="A471" s="30" t="s">
        <v>501</v>
      </c>
      <c r="B471" s="4" t="s">
        <v>497</v>
      </c>
      <c r="C471" s="4" t="s">
        <v>23</v>
      </c>
      <c r="D471" s="4" t="s">
        <v>60</v>
      </c>
      <c r="E471" s="4" t="s">
        <v>500</v>
      </c>
      <c r="F471" s="4"/>
      <c r="G471" s="5">
        <f>SUM(G472:G475)</f>
        <v>6297.5999999999995</v>
      </c>
      <c r="H471" s="5">
        <f>SUM(H472:H475)</f>
        <v>6297.5999999999995</v>
      </c>
    </row>
    <row r="472" spans="1:8">
      <c r="A472" s="38" t="s">
        <v>234</v>
      </c>
      <c r="B472" s="6" t="s">
        <v>497</v>
      </c>
      <c r="C472" s="6" t="s">
        <v>23</v>
      </c>
      <c r="D472" s="6" t="s">
        <v>60</v>
      </c>
      <c r="E472" s="6" t="s">
        <v>500</v>
      </c>
      <c r="F472" s="6" t="s">
        <v>106</v>
      </c>
      <c r="G472" s="20">
        <v>3415.7</v>
      </c>
      <c r="H472" s="20">
        <v>3415.7</v>
      </c>
    </row>
    <row r="473" spans="1:8" ht="38.25">
      <c r="A473" s="14" t="s">
        <v>236</v>
      </c>
      <c r="B473" s="6" t="s">
        <v>497</v>
      </c>
      <c r="C473" s="6" t="s">
        <v>23</v>
      </c>
      <c r="D473" s="6" t="s">
        <v>60</v>
      </c>
      <c r="E473" s="6" t="s">
        <v>500</v>
      </c>
      <c r="F473" s="6" t="s">
        <v>156</v>
      </c>
      <c r="G473" s="20">
        <v>1031.5999999999999</v>
      </c>
      <c r="H473" s="20">
        <v>1031.5999999999999</v>
      </c>
    </row>
    <row r="474" spans="1:8" ht="25.5">
      <c r="A474" s="14" t="s">
        <v>138</v>
      </c>
      <c r="B474" s="6" t="s">
        <v>497</v>
      </c>
      <c r="C474" s="6" t="s">
        <v>23</v>
      </c>
      <c r="D474" s="6" t="s">
        <v>38</v>
      </c>
      <c r="E474" s="6" t="s">
        <v>500</v>
      </c>
      <c r="F474" s="6" t="s">
        <v>73</v>
      </c>
      <c r="G474" s="85">
        <v>1421.1</v>
      </c>
      <c r="H474" s="85">
        <v>1421.1</v>
      </c>
    </row>
    <row r="475" spans="1:8" ht="38.25">
      <c r="A475" s="14" t="s">
        <v>139</v>
      </c>
      <c r="B475" s="6" t="s">
        <v>497</v>
      </c>
      <c r="C475" s="6" t="s">
        <v>23</v>
      </c>
      <c r="D475" s="6" t="s">
        <v>38</v>
      </c>
      <c r="E475" s="6" t="s">
        <v>500</v>
      </c>
      <c r="F475" s="6" t="s">
        <v>132</v>
      </c>
      <c r="G475" s="85">
        <v>429.2</v>
      </c>
      <c r="H475" s="85">
        <v>429.2</v>
      </c>
    </row>
    <row r="476" spans="1:8" s="41" customFormat="1">
      <c r="A476" s="22" t="s">
        <v>85</v>
      </c>
      <c r="B476" s="9" t="s">
        <v>497</v>
      </c>
      <c r="C476" s="9" t="s">
        <v>26</v>
      </c>
      <c r="D476" s="9"/>
      <c r="E476" s="9"/>
      <c r="F476" s="9"/>
      <c r="G476" s="52">
        <f>G477</f>
        <v>3417.4</v>
      </c>
      <c r="H476" s="52">
        <f>H477</f>
        <v>3417.4</v>
      </c>
    </row>
    <row r="477" spans="1:8" s="41" customFormat="1" ht="13.5">
      <c r="A477" s="24" t="s">
        <v>16</v>
      </c>
      <c r="B477" s="13" t="s">
        <v>497</v>
      </c>
      <c r="C477" s="8" t="s">
        <v>26</v>
      </c>
      <c r="D477" s="8" t="s">
        <v>28</v>
      </c>
      <c r="E477" s="24"/>
      <c r="F477" s="24"/>
      <c r="G477" s="53">
        <f>G478</f>
        <v>3417.4</v>
      </c>
      <c r="H477" s="53">
        <f>H478</f>
        <v>3417.4</v>
      </c>
    </row>
    <row r="478" spans="1:8" s="41" customFormat="1">
      <c r="A478" s="40" t="s">
        <v>116</v>
      </c>
      <c r="B478" s="10" t="s">
        <v>497</v>
      </c>
      <c r="C478" s="10" t="s">
        <v>26</v>
      </c>
      <c r="D478" s="10" t="s">
        <v>28</v>
      </c>
      <c r="E478" s="10" t="s">
        <v>140</v>
      </c>
      <c r="F478" s="40"/>
      <c r="G478" s="75">
        <f>G479+G482</f>
        <v>3417.4</v>
      </c>
      <c r="H478" s="75">
        <f>H479+H482</f>
        <v>3417.4</v>
      </c>
    </row>
    <row r="479" spans="1:8" s="41" customFormat="1" ht="51">
      <c r="A479" s="30" t="s">
        <v>247</v>
      </c>
      <c r="B479" s="4" t="s">
        <v>497</v>
      </c>
      <c r="C479" s="4" t="s">
        <v>26</v>
      </c>
      <c r="D479" s="4" t="s">
        <v>28</v>
      </c>
      <c r="E479" s="4" t="s">
        <v>260</v>
      </c>
      <c r="F479" s="4"/>
      <c r="G479" s="89">
        <f>SUM(G480:G481)</f>
        <v>50.5</v>
      </c>
      <c r="H479" s="89">
        <f>SUM(H480:H481)</f>
        <v>50.5</v>
      </c>
    </row>
    <row r="480" spans="1:8" s="41" customFormat="1">
      <c r="A480" s="38" t="s">
        <v>234</v>
      </c>
      <c r="B480" s="6" t="s">
        <v>497</v>
      </c>
      <c r="C480" s="6" t="s">
        <v>26</v>
      </c>
      <c r="D480" s="6" t="s">
        <v>28</v>
      </c>
      <c r="E480" s="6" t="s">
        <v>260</v>
      </c>
      <c r="F480" s="6" t="s">
        <v>106</v>
      </c>
      <c r="G480" s="85">
        <v>38.799999999999997</v>
      </c>
      <c r="H480" s="85">
        <v>38.799999999999997</v>
      </c>
    </row>
    <row r="481" spans="1:8" s="41" customFormat="1" ht="38.25">
      <c r="A481" s="14" t="s">
        <v>236</v>
      </c>
      <c r="B481" s="6" t="s">
        <v>497</v>
      </c>
      <c r="C481" s="6" t="s">
        <v>26</v>
      </c>
      <c r="D481" s="6" t="s">
        <v>28</v>
      </c>
      <c r="E481" s="6" t="s">
        <v>260</v>
      </c>
      <c r="F481" s="6" t="s">
        <v>156</v>
      </c>
      <c r="G481" s="85">
        <v>11.7</v>
      </c>
      <c r="H481" s="85">
        <v>11.7</v>
      </c>
    </row>
    <row r="482" spans="1:8" s="41" customFormat="1" ht="51">
      <c r="A482" s="31" t="s">
        <v>246</v>
      </c>
      <c r="B482" s="4" t="s">
        <v>497</v>
      </c>
      <c r="C482" s="4" t="s">
        <v>26</v>
      </c>
      <c r="D482" s="4" t="s">
        <v>28</v>
      </c>
      <c r="E482" s="4" t="s">
        <v>259</v>
      </c>
      <c r="F482" s="4"/>
      <c r="G482" s="89">
        <f>G483</f>
        <v>3366.9</v>
      </c>
      <c r="H482" s="89">
        <f>H483</f>
        <v>3366.9</v>
      </c>
    </row>
    <row r="483" spans="1:8" s="41" customFormat="1" ht="25.5">
      <c r="A483" s="19" t="s">
        <v>126</v>
      </c>
      <c r="B483" s="6" t="s">
        <v>497</v>
      </c>
      <c r="C483" s="6" t="s">
        <v>26</v>
      </c>
      <c r="D483" s="6" t="s">
        <v>28</v>
      </c>
      <c r="E483" s="6" t="s">
        <v>259</v>
      </c>
      <c r="F483" s="6" t="s">
        <v>77</v>
      </c>
      <c r="G483" s="85">
        <v>3366.9</v>
      </c>
      <c r="H483" s="85">
        <v>3366.9</v>
      </c>
    </row>
    <row r="484" spans="1:8" s="41" customFormat="1">
      <c r="A484" s="34" t="s">
        <v>98</v>
      </c>
      <c r="B484" s="9" t="s">
        <v>497</v>
      </c>
      <c r="C484" s="9" t="s">
        <v>28</v>
      </c>
      <c r="D484" s="9"/>
      <c r="E484" s="9"/>
      <c r="F484" s="9"/>
      <c r="G484" s="52">
        <f>G485</f>
        <v>15977.6</v>
      </c>
      <c r="H484" s="52">
        <f>H485</f>
        <v>15957.6</v>
      </c>
    </row>
    <row r="485" spans="1:8">
      <c r="A485" s="28" t="s">
        <v>12</v>
      </c>
      <c r="B485" s="8" t="s">
        <v>497</v>
      </c>
      <c r="C485" s="8" t="s">
        <v>28</v>
      </c>
      <c r="D485" s="8" t="s">
        <v>38</v>
      </c>
      <c r="E485" s="8"/>
      <c r="F485" s="8"/>
      <c r="G485" s="53">
        <f>G486</f>
        <v>15977.6</v>
      </c>
      <c r="H485" s="53">
        <f>H486</f>
        <v>15957.6</v>
      </c>
    </row>
    <row r="486" spans="1:8" ht="38.25">
      <c r="A486" s="40" t="s">
        <v>481</v>
      </c>
      <c r="B486" s="7" t="s">
        <v>497</v>
      </c>
      <c r="C486" s="10" t="s">
        <v>28</v>
      </c>
      <c r="D486" s="10" t="s">
        <v>38</v>
      </c>
      <c r="E486" s="10" t="s">
        <v>425</v>
      </c>
      <c r="F486" s="10"/>
      <c r="G486" s="54">
        <f>G487+G490</f>
        <v>15977.6</v>
      </c>
      <c r="H486" s="54">
        <f>H487+H490</f>
        <v>15957.6</v>
      </c>
    </row>
    <row r="487" spans="1:8" ht="25.5">
      <c r="A487" s="16" t="s">
        <v>428</v>
      </c>
      <c r="B487" s="4" t="s">
        <v>497</v>
      </c>
      <c r="C487" s="4" t="s">
        <v>28</v>
      </c>
      <c r="D487" s="4" t="s">
        <v>38</v>
      </c>
      <c r="E487" s="4" t="s">
        <v>430</v>
      </c>
      <c r="F487" s="4"/>
      <c r="G487" s="5">
        <f>G488</f>
        <v>15847.6</v>
      </c>
      <c r="H487" s="5">
        <f>H488</f>
        <v>15857.6</v>
      </c>
    </row>
    <row r="488" spans="1:8" ht="25.5">
      <c r="A488" s="17" t="s">
        <v>126</v>
      </c>
      <c r="B488" s="6" t="s">
        <v>497</v>
      </c>
      <c r="C488" s="6" t="s">
        <v>28</v>
      </c>
      <c r="D488" s="6" t="s">
        <v>38</v>
      </c>
      <c r="E488" s="6" t="s">
        <v>431</v>
      </c>
      <c r="F488" s="6"/>
      <c r="G488" s="20">
        <f>G489</f>
        <v>15847.6</v>
      </c>
      <c r="H488" s="20">
        <f>H489</f>
        <v>15857.6</v>
      </c>
    </row>
    <row r="489" spans="1:8" ht="25.5">
      <c r="A489" s="19" t="s">
        <v>126</v>
      </c>
      <c r="B489" s="6" t="s">
        <v>497</v>
      </c>
      <c r="C489" s="6" t="s">
        <v>28</v>
      </c>
      <c r="D489" s="6" t="s">
        <v>38</v>
      </c>
      <c r="E489" s="6" t="s">
        <v>431</v>
      </c>
      <c r="F489" s="6" t="s">
        <v>77</v>
      </c>
      <c r="G489" s="20">
        <f>16327.6-350-130</f>
        <v>15847.6</v>
      </c>
      <c r="H489" s="20">
        <f>16327.6-100-370</f>
        <v>15857.6</v>
      </c>
    </row>
    <row r="490" spans="1:8" ht="25.5">
      <c r="A490" s="16" t="s">
        <v>429</v>
      </c>
      <c r="B490" s="4" t="s">
        <v>497</v>
      </c>
      <c r="C490" s="4" t="s">
        <v>28</v>
      </c>
      <c r="D490" s="4" t="s">
        <v>38</v>
      </c>
      <c r="E490" s="4" t="s">
        <v>432</v>
      </c>
      <c r="F490" s="4"/>
      <c r="G490" s="5">
        <f>G491</f>
        <v>130</v>
      </c>
      <c r="H490" s="5">
        <f>H491</f>
        <v>100</v>
      </c>
    </row>
    <row r="491" spans="1:8" ht="25.5">
      <c r="A491" s="17" t="s">
        <v>126</v>
      </c>
      <c r="B491" s="6" t="s">
        <v>497</v>
      </c>
      <c r="C491" s="6" t="s">
        <v>28</v>
      </c>
      <c r="D491" s="6" t="s">
        <v>38</v>
      </c>
      <c r="E491" s="6" t="s">
        <v>433</v>
      </c>
      <c r="F491" s="6"/>
      <c r="G491" s="85">
        <f>G492</f>
        <v>130</v>
      </c>
      <c r="H491" s="85">
        <f>H492</f>
        <v>100</v>
      </c>
    </row>
    <row r="492" spans="1:8">
      <c r="A492" s="36" t="s">
        <v>130</v>
      </c>
      <c r="B492" s="6" t="s">
        <v>497</v>
      </c>
      <c r="C492" s="6" t="s">
        <v>28</v>
      </c>
      <c r="D492" s="6" t="s">
        <v>38</v>
      </c>
      <c r="E492" s="6" t="s">
        <v>433</v>
      </c>
      <c r="F492" s="6" t="s">
        <v>84</v>
      </c>
      <c r="G492" s="85">
        <v>130</v>
      </c>
      <c r="H492" s="85">
        <v>100</v>
      </c>
    </row>
    <row r="493" spans="1:8">
      <c r="A493" s="22" t="s">
        <v>87</v>
      </c>
      <c r="B493" s="9" t="s">
        <v>497</v>
      </c>
      <c r="C493" s="9" t="s">
        <v>32</v>
      </c>
      <c r="D493" s="9"/>
      <c r="E493" s="9"/>
      <c r="F493" s="9"/>
      <c r="G493" s="56">
        <f t="shared" ref="G493:H496" si="35">G494</f>
        <v>38303.232320000003</v>
      </c>
      <c r="H493" s="56">
        <f t="shared" si="35"/>
        <v>0</v>
      </c>
    </row>
    <row r="494" spans="1:8">
      <c r="A494" s="28" t="s">
        <v>121</v>
      </c>
      <c r="B494" s="8" t="s">
        <v>497</v>
      </c>
      <c r="C494" s="8" t="s">
        <v>32</v>
      </c>
      <c r="D494" s="8" t="s">
        <v>38</v>
      </c>
      <c r="E494" s="8"/>
      <c r="F494" s="8"/>
      <c r="G494" s="57">
        <f t="shared" si="35"/>
        <v>38303.232320000003</v>
      </c>
      <c r="H494" s="57">
        <f t="shared" si="35"/>
        <v>0</v>
      </c>
    </row>
    <row r="495" spans="1:8">
      <c r="A495" s="35" t="s">
        <v>116</v>
      </c>
      <c r="B495" s="10" t="s">
        <v>497</v>
      </c>
      <c r="C495" s="10" t="s">
        <v>32</v>
      </c>
      <c r="D495" s="10" t="s">
        <v>38</v>
      </c>
      <c r="E495" s="10" t="s">
        <v>140</v>
      </c>
      <c r="F495" s="94"/>
      <c r="G495" s="111">
        <f t="shared" si="35"/>
        <v>38303.232320000003</v>
      </c>
      <c r="H495" s="111">
        <f t="shared" si="35"/>
        <v>0</v>
      </c>
    </row>
    <row r="496" spans="1:8" ht="38.25">
      <c r="A496" s="31" t="s">
        <v>466</v>
      </c>
      <c r="B496" s="100" t="s">
        <v>497</v>
      </c>
      <c r="C496" s="4" t="s">
        <v>32</v>
      </c>
      <c r="D496" s="4" t="s">
        <v>38</v>
      </c>
      <c r="E496" s="4" t="s">
        <v>468</v>
      </c>
      <c r="F496" s="4"/>
      <c r="G496" s="108">
        <f t="shared" si="35"/>
        <v>38303.232320000003</v>
      </c>
      <c r="H496" s="108">
        <f t="shared" si="35"/>
        <v>0</v>
      </c>
    </row>
    <row r="497" spans="1:8">
      <c r="A497" s="62" t="s">
        <v>467</v>
      </c>
      <c r="B497" s="94" t="s">
        <v>497</v>
      </c>
      <c r="C497" s="6" t="s">
        <v>32</v>
      </c>
      <c r="D497" s="6" t="s">
        <v>38</v>
      </c>
      <c r="E497" s="6" t="s">
        <v>468</v>
      </c>
      <c r="F497" s="6" t="s">
        <v>469</v>
      </c>
      <c r="G497" s="110">
        <v>38303.232320000003</v>
      </c>
      <c r="H497" s="110">
        <v>0</v>
      </c>
    </row>
    <row r="498" spans="1:8" s="42" customFormat="1" ht="13.5">
      <c r="A498" s="18" t="s">
        <v>46</v>
      </c>
      <c r="B498" s="10"/>
      <c r="C498" s="10"/>
      <c r="D498" s="10"/>
      <c r="E498" s="7"/>
      <c r="F498" s="10"/>
      <c r="G498" s="109">
        <v>9679.0300000000007</v>
      </c>
      <c r="H498" s="109">
        <v>19487.16</v>
      </c>
    </row>
    <row r="499" spans="1:8">
      <c r="A499" s="49" t="s">
        <v>41</v>
      </c>
      <c r="B499" s="60"/>
      <c r="C499" s="61"/>
      <c r="D499" s="61"/>
      <c r="E499" s="61"/>
      <c r="F499" s="61"/>
      <c r="G499" s="92">
        <f>G19+G30+G166+G271+G296+G328+G381+G435+G498+G462</f>
        <v>1413717.2379000003</v>
      </c>
      <c r="H499" s="92">
        <f>H19+H30+H166+H271+H296+H328+H381+H435+H498+H462</f>
        <v>1357882.0800900003</v>
      </c>
    </row>
    <row r="500" spans="1:8">
      <c r="G500" s="12"/>
      <c r="H500" s="12"/>
    </row>
    <row r="501" spans="1:8">
      <c r="G501" s="93">
        <v>1404038.2079</v>
      </c>
      <c r="H501" s="93">
        <v>1338394.9200899999</v>
      </c>
    </row>
    <row r="502" spans="1:8">
      <c r="G502" s="88">
        <f>7900+6190</f>
        <v>14090</v>
      </c>
      <c r="H502" s="88"/>
    </row>
    <row r="503" spans="1:8">
      <c r="G503" s="79">
        <f>G499-G501</f>
        <v>9679.0300000002608</v>
      </c>
      <c r="H503" s="79">
        <f>H499-H501</f>
        <v>19487.160000000382</v>
      </c>
    </row>
    <row r="504" spans="1:8">
      <c r="G504" s="79"/>
      <c r="H504" s="79"/>
    </row>
    <row r="505" spans="1:8">
      <c r="G505" s="113"/>
      <c r="H505" s="87"/>
    </row>
    <row r="506" spans="1:8">
      <c r="G506" s="12"/>
      <c r="H506" s="12"/>
    </row>
    <row r="507" spans="1:8">
      <c r="G507" s="12"/>
      <c r="H507" s="12"/>
    </row>
    <row r="508" spans="1:8">
      <c r="G508" s="12"/>
      <c r="H508" s="12"/>
    </row>
    <row r="510" spans="1:8">
      <c r="G510" s="80"/>
      <c r="H510" s="80"/>
    </row>
    <row r="511" spans="1:8" ht="15.75">
      <c r="G511" s="86"/>
      <c r="H511" s="86"/>
    </row>
    <row r="513" spans="7:8">
      <c r="G513" s="12"/>
      <c r="H513" s="12"/>
    </row>
  </sheetData>
  <autoFilter ref="A18:J502"/>
  <customSheetViews>
    <customSheetView guid="{E50FE2FB-E2CD-42FB-A643-54AB564D1B47}" showPageBreaks="1" printArea="1" showAutoFilter="1" view="pageBreakPreview">
      <selection activeCell="H4" sqref="H4"/>
      <pageMargins left="0.39370078740157483" right="0.19685039370078741" top="0.19685039370078741" bottom="0.19685039370078741" header="0.11811023622047245" footer="0.11811023622047245"/>
      <pageSetup paperSize="9" scale="73" fitToHeight="19" orientation="portrait" r:id="rId1"/>
      <headerFooter alignWithMargins="0"/>
      <autoFilter ref="A18:J491"/>
    </customSheetView>
    <customSheetView guid="{9D6EBFCB-9822-4AA9-8E93-9467BFFED620}" showPageBreaks="1" printArea="1" showAutoFilter="1" view="pageBreakPreview" topLeftCell="A451">
      <selection activeCell="A454" sqref="A454"/>
      <pageMargins left="0.39370078740157483" right="0.19685039370078741" top="0.19685039370078741" bottom="0.19685039370078741" header="0.11811023622047245" footer="0.11811023622047245"/>
      <pageSetup paperSize="9" scale="72" fitToHeight="19" orientation="portrait" r:id="rId2"/>
      <headerFooter alignWithMargins="0"/>
      <autoFilter ref="A14:J486"/>
    </customSheetView>
    <customSheetView guid="{7AB046A2-2A29-454F-BB23-276250580C29}" showPageBreaks="1" printArea="1" showAutoFilter="1" view="pageBreakPreview">
      <selection activeCell="H8" sqref="H8"/>
      <pageMargins left="0.39370078740157483" right="0.19685039370078741" top="0.19685039370078741" bottom="0.19685039370078741" header="0.11811023622047245" footer="0.11811023622047245"/>
      <pageSetup paperSize="9" scale="73" fitToHeight="19" orientation="portrait" r:id="rId3"/>
      <headerFooter alignWithMargins="0"/>
      <autoFilter ref="A17:Q482"/>
    </customSheetView>
    <customSheetView guid="{97D49131-2F31-4758-9B36-E03ACEBCB875}" showPageBreaks="1" printArea="1" showAutoFilter="1" view="pageBreakPreview">
      <selection activeCell="H4" sqref="H4"/>
      <pageMargins left="0.39370078740157483" right="0.19685039370078741" top="0.19685039370078741" bottom="0.19685039370078741" header="0.11811023622047245" footer="0.11811023622047245"/>
      <pageSetup paperSize="9" scale="73" fitToHeight="19" orientation="portrait" r:id="rId4"/>
      <headerFooter alignWithMargins="0"/>
      <autoFilter ref="A21:Q486"/>
    </customSheetView>
    <customSheetView guid="{E9E577B3-C457-4984-949A-B5AD6CE2E229}" showPageBreaks="1" printArea="1" showAutoFilter="1" view="pageBreakPreview">
      <selection activeCell="H1" sqref="H1:H3"/>
      <pageMargins left="0.39370078740157483" right="0.19685039370078741" top="0.19685039370078741" bottom="0.19685039370078741" header="0.11811023622047245" footer="0.11811023622047245"/>
      <pageSetup paperSize="9" scale="73" fitToHeight="19" orientation="portrait" r:id="rId5"/>
      <headerFooter alignWithMargins="0"/>
      <autoFilter ref="A18:J491"/>
    </customSheetView>
  </customSheetViews>
  <mergeCells count="6">
    <mergeCell ref="F10:H10"/>
    <mergeCell ref="C17:F17"/>
    <mergeCell ref="A17:A18"/>
    <mergeCell ref="B17:B18"/>
    <mergeCell ref="G17:H17"/>
    <mergeCell ref="A14:H14"/>
  </mergeCells>
  <phoneticPr fontId="0" type="noConversion"/>
  <pageMargins left="0.39370078740157483" right="0.19685039370078741" top="0.19685039370078741" bottom="0.19685039370078741" header="0.11811023622047245" footer="0.11811023622047245"/>
  <pageSetup paperSize="9" scale="73" fitToHeight="19" orientation="portrait" r:id="rId6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Ведом.структура</vt:lpstr>
      <vt:lpstr>Ведом.структура!Область_печати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Тугутов</dc:creator>
  <cp:lastModifiedBy>Ольга Владимировна</cp:lastModifiedBy>
  <cp:lastPrinted>2024-12-19T12:50:55Z</cp:lastPrinted>
  <dcterms:created xsi:type="dcterms:W3CDTF">2004-12-22T00:45:04Z</dcterms:created>
  <dcterms:modified xsi:type="dcterms:W3CDTF">2024-12-19T12:57:44Z</dcterms:modified>
</cp:coreProperties>
</file>