
<file path=[Content_Types].xml><?xml version="1.0" encoding="utf-8"?>
<Types xmlns="http://schemas.openxmlformats.org/package/2006/content-types">
  <Override PartName="/xl/revisions/revisionLog362.xml" ContentType="application/vnd.openxmlformats-officedocument.spreadsheetml.revisionLog+xml"/>
  <Override PartName="/xl/revisions/revisionLog315.xml" ContentType="application/vnd.openxmlformats-officedocument.spreadsheetml.revisionLog+xml"/>
  <Override PartName="/xl/styles.xml" ContentType="application/vnd.openxmlformats-officedocument.spreadsheetml.styles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48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501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277.xml" ContentType="application/vnd.openxmlformats-officedocument.spreadsheetml.revisionLog+xml"/>
  <Default Extension="xml" ContentType="application/xml"/>
  <Override PartName="/xl/revisions/revisionLog74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463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539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1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42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520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479.xml" ContentType="application/vnd.openxmlformats-officedocument.spreadsheetml.revisionLog+xml"/>
  <Override PartName="/xl/revisions/revisionLog45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100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482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2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46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01.xml" ContentType="application/vnd.openxmlformats-officedocument.spreadsheetml.revisionLog+xml"/>
  <Override PartName="/xl/calcChain.xml" ContentType="application/vnd.openxmlformats-officedocument.spreadsheetml.calcChain+xml"/>
  <Override PartName="/xl/revisions/revisionLog25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536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49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514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476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5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50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533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51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495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73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45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527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489.xml" ContentType="application/vnd.openxmlformats-officedocument.spreadsheetml.revisionLog+xml"/>
  <Override PartName="/xl/revisions/revisionLog50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530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46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492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45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48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470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4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35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513.xml" ContentType="application/vnd.openxmlformats-officedocument.spreadsheetml.revisionLog+xml"/>
  <Override PartName="/xl/revisions/revisionLog524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27.xml" ContentType="application/vnd.openxmlformats-officedocument.spreadsheetml.revisionLog+xml"/>
  <Default Extension="bin" ContentType="application/vnd.openxmlformats-officedocument.spreadsheetml.printerSettings"/>
  <Override PartName="/xl/revisions/revisionLog30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50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49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475.xml" ContentType="application/vnd.openxmlformats-officedocument.spreadsheetml.revisionLog+xml"/>
  <Override PartName="/xl/revisions/revisionLog486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64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8.xml" ContentType="application/vnd.openxmlformats-officedocument.spreadsheetml.revisionLog+xml"/>
  <Override PartName="/xl/workbook.xml" ContentType="application/vnd.openxmlformats-officedocument.spreadsheetml.sheet.main+xml"/>
  <Override PartName="/xl/revisions/revisionLog256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53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529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51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507.xml" ContentType="application/vnd.openxmlformats-officedocument.spreadsheetml.revisionLog+xml"/>
  <Override PartName="/xl/revisions/revisionLog543.xml" ContentType="application/vnd.openxmlformats-officedocument.spreadsheetml.revisionLog+xml"/>
  <Override PartName="/docProps/core.xml" ContentType="application/vnd.openxmlformats-package.core-properties+xml"/>
  <Override PartName="/xl/revisions/revisionLog33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532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469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52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1112.xml" ContentType="application/vnd.openxmlformats-officedocument.spreadsheetml.revisionLog+xml"/>
  <Override PartName="/xl/theme/theme1.xml" ContentType="application/vnd.openxmlformats-officedocument.theme+xml"/>
  <Override PartName="/xl/revisions/revisionLog58.xml" ContentType="application/vnd.openxmlformats-officedocument.spreadsheetml.revisionLog+xml"/>
  <Override PartName="/xl/revisions/revisionLog510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494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458.xml" ContentType="application/vnd.openxmlformats-officedocument.spreadsheetml.revisionLog+xml"/>
  <Default Extension="rels" ContentType="application/vnd.openxmlformats-package.relationships+xml"/>
  <Override PartName="/xl/revisions/revisionLog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483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472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50.xml" ContentType="application/vnd.openxmlformats-officedocument.spreadsheetml.revisionLog+xml"/>
  <Override PartName="/xl/revisions/revisionLog461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6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.xml" ContentType="application/vnd.openxmlformats-officedocument.spreadsheetml.revisionLog+xml"/>
  <Override PartName="/xl/revisions/revisionLog537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515.xml" ContentType="application/vnd.openxmlformats-officedocument.spreadsheetml.revisionLog+xml"/>
  <Override PartName="/xl/revisions/revisionLog526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50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499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540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488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466.xml" ContentType="application/vnd.openxmlformats-officedocument.spreadsheetml.revisionLog+xml"/>
  <Override PartName="/xl/revisions/revisionLog477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45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9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480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509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534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523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51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49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47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452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528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506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53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468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493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62.xml" ContentType="application/vnd.openxmlformats-officedocument.spreadsheetml.revisionLog+xml"/>
  <Override PartName="/docProps/app.xml" ContentType="application/vnd.openxmlformats-officedocument.extended-properties+xml"/>
  <Override PartName="/xl/revisions/revisionLog285.xml" ContentType="application/vnd.openxmlformats-officedocument.spreadsheetml.revisionLog+xml"/>
  <Override PartName="/xl/revisions/revisionLog471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25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8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503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279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465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490.xml" ContentType="application/vnd.openxmlformats-officedocument.spreadsheetml.revisionLog+xml"/>
  <Override PartName="/xl/revisions/revisionLog519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54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52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459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00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484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6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538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51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541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47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33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функцион.структура" sheetId="1" r:id="rId1"/>
  </sheets>
  <definedNames>
    <definedName name="_xlnm._FilterDatabase" localSheetId="0" hidden="1">функцион.структура!$A$13:$F$531</definedName>
    <definedName name="Top" localSheetId="0">функцион.структура!#REF!</definedName>
    <definedName name="Z_02B23763_CCF3_495C_9383_5F95B52C6E4A_.wvu.FilterData" localSheetId="0" hidden="1">функцион.структура!$A$13:$F$524</definedName>
    <definedName name="Z_0884989D_CFB8_433E_9DC3_007A15F08787_.wvu.FilterData" localSheetId="0" hidden="1">функцион.структура!$A$13:$F$531</definedName>
    <definedName name="Z_0962258E_7FEC_45BB_9F6F_812DB142D7D3_.wvu.FilterData" localSheetId="0" hidden="1">функцион.структура!$A$13:$F$524</definedName>
    <definedName name="Z_0AC28E1E_2838_40D1_A185_A3C1D8D5DA55_.wvu.FilterData" localSheetId="0" hidden="1">функцион.структура!$A$13:$F$531</definedName>
    <definedName name="Z_0B991D03_3758_44AC_8590_7A983E8FECC7_.wvu.FilterData" localSheetId="0" hidden="1">функцион.структура!$A$13:$F$531</definedName>
    <definedName name="Z_1540E9CA_2997_4E1B_906E_94AE412FC846_.wvu.FilterData" localSheetId="0" hidden="1">функцион.структура!$A$13:$F$531</definedName>
    <definedName name="Z_2DDB525D_A756_4AF2_961D_1A48B45E104D_.wvu.FilterData" localSheetId="0" hidden="1">функцион.структура!$A$13:$F$531</definedName>
    <definedName name="Z_2DDB525D_A756_4AF2_961D_1A48B45E104D_.wvu.PrintArea" localSheetId="0" hidden="1">функцион.структура!$A$1:$F$524</definedName>
    <definedName name="Z_3786A3F3_7EB8_49B2_A04B_7A0E72AD1C7D_.wvu.FilterData" localSheetId="0" hidden="1">функцион.структура!$A$13:$F$524</definedName>
    <definedName name="Z_46268BFF_7767_41AD_8DD2_9220C9E060B5_.wvu.FilterData" localSheetId="0" hidden="1">функцион.структура!$A$13:$F$531</definedName>
    <definedName name="Z_46268BFF_7767_41AD_8DD2_9220C9E060B5_.wvu.PrintArea" localSheetId="0" hidden="1">функцион.структура!$A$1:$F$524</definedName>
    <definedName name="Z_4F4D8688_6AF1_4BB3_87B1_06F4D1FA8222_.wvu.FilterData" localSheetId="0" hidden="1">функцион.структура!$A$13:$F$531</definedName>
    <definedName name="Z_54B89DCF_F070_4BDE_9121_7C0B93C57FB3_.wvu.FilterData" localSheetId="0" hidden="1">функцион.структура!$A$13:$F$531</definedName>
    <definedName name="Z_5DFFD117_7452_4244_8154_2623D947165B_.wvu.FilterData" localSheetId="0" hidden="1">функцион.структура!$A$13:$F$531</definedName>
    <definedName name="Z_61A549A4_F123_4413_B321_2E14EC38E18A_.wvu.FilterData" localSheetId="0" hidden="1">функцион.структура!$A$13:$F$531</definedName>
    <definedName name="Z_629918FE_B1DF_464A_BF50_03D18729BC02_.wvu.FilterData" localSheetId="0" hidden="1">функцион.структура!$A$13:$F$531</definedName>
    <definedName name="Z_629918FE_B1DF_464A_BF50_03D18729BC02_.wvu.PrintArea" localSheetId="0" hidden="1">функцион.структура!$A$1:$F$524</definedName>
    <definedName name="Z_683736F1_FEF9_48A4_8C1A_A3E08645BD86_.wvu.FilterData" localSheetId="0" hidden="1">функцион.структура!$A$13:$F$524</definedName>
    <definedName name="Z_6C334063_1DB9_4CC2_A59B_3A4CBEDE88DC_.wvu.FilterData" localSheetId="0" hidden="1">функцион.структура!$A$13:$F$524</definedName>
    <definedName name="Z_70242F4D_CC02_4A64_8DD1_8AA5D37314E9_.wvu.FilterData" localSheetId="0" hidden="1">функцион.структура!$A$13:$F$524</definedName>
    <definedName name="Z_75AF9E75_1DBC_46CE_BD13_30E4CC2FB80B_.wvu.FilterData" localSheetId="0" hidden="1">функцион.структура!$A$13:$F$531</definedName>
    <definedName name="Z_75AF9E75_1DBC_46CE_BD13_30E4CC2FB80B_.wvu.PrintArea" localSheetId="0" hidden="1">функцион.структура!$A$1:$F$524</definedName>
    <definedName name="Z_7D02A47D_1C14_45B8_9BEF_7CC191CB3095_.wvu.FilterData" localSheetId="0" hidden="1">функцион.структура!$A$13:$F$531</definedName>
    <definedName name="Z_97ABFCCB_6B5D_4655_BFFF_42DE8E1EC4AD_.wvu.FilterData" localSheetId="0" hidden="1">функцион.структура!$A$13:$F$531</definedName>
    <definedName name="Z_A2DC2F9F_1FF3_4527_AAF5_D77C44405D20_.wvu.FilterData" localSheetId="0" hidden="1">функцион.структура!$A$13:$F$531</definedName>
    <definedName name="Z_AE32E14C_C5CB_469A_8B6D_FF52230941EC_.wvu.FilterData" localSheetId="0" hidden="1">функцион.структура!$A$13:$F$531</definedName>
    <definedName name="Z_AE5A14C6_19BF_4DBB_9A88_2BA48047581A_.wvu.FilterData" localSheetId="0" hidden="1">функцион.структура!$A$13:$F$524</definedName>
    <definedName name="Z_D244472F_DEC4_47E1_80C0_F2E3BD029926_.wvu.FilterData" localSheetId="0" hidden="1">функцион.структура!$A$13:$F$531</definedName>
    <definedName name="Z_D3D2B5EF_65DD_4123_A9D7_F84BF8BF76CA_.wvu.FilterData" localSheetId="0" hidden="1">функцион.структура!$A$13:$F$524</definedName>
    <definedName name="Z_D82246B9_B8C4_4E65_9333_6334524B4A33_.wvu.FilterData" localSheetId="0" hidden="1">функцион.структура!$A$13:$F$524</definedName>
    <definedName name="Z_DBA1A761_865B_43C1_8622_38E19FD60981_.wvu.FilterData" localSheetId="0" hidden="1">функцион.структура!$A$13:$F$524</definedName>
    <definedName name="Z_F82B55DB_8F0F_48F4_856E_58CED3A2309D_.wvu.FilterData" localSheetId="0" hidden="1">функцион.структура!$A$13:$F$531</definedName>
    <definedName name="Z_FD4532BC_05F9_4AAE_A66F_97A31C19ACFF_.wvu.FilterData" localSheetId="0" hidden="1">функцион.структура!$A$13:$F$531</definedName>
    <definedName name="_xlnm.Print_Area" localSheetId="0">функцион.структура!$A$1:$F$524</definedName>
  </definedNames>
  <calcPr calcId="125725"/>
  <customWorkbookViews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БутытоваСГ - Личное представление" guid="{75AF9E75-1DBC-46CE-BD13-30E4CC2FB80B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F405" i="1"/>
  <c r="F206" l="1"/>
  <c r="F506"/>
  <c r="F493"/>
  <c r="F492" s="1"/>
  <c r="F489"/>
  <c r="F483"/>
  <c r="F482"/>
  <c r="F156" l="1"/>
  <c r="F59"/>
  <c r="F149"/>
  <c r="F443"/>
  <c r="F248" l="1"/>
  <c r="F247" s="1"/>
  <c r="F368"/>
  <c r="F288"/>
  <c r="F282"/>
  <c r="F302"/>
  <c r="F270"/>
  <c r="F211"/>
  <c r="F75"/>
  <c r="F437"/>
  <c r="F436"/>
  <c r="F435" s="1"/>
  <c r="F513"/>
  <c r="F512" s="1"/>
  <c r="F511" s="1"/>
  <c r="F510" s="1"/>
  <c r="F509" s="1"/>
  <c r="F508" s="1"/>
  <c r="F257"/>
  <c r="F256" s="1"/>
  <c r="F255" s="1"/>
  <c r="F254" s="1"/>
  <c r="F253" s="1"/>
  <c r="F283" l="1"/>
  <c r="F246" l="1"/>
  <c r="F452"/>
  <c r="F451" s="1"/>
  <c r="F450" s="1"/>
  <c r="F449" s="1"/>
  <c r="F448" s="1"/>
  <c r="F447" s="1"/>
  <c r="F209" l="1"/>
  <c r="F207" s="1"/>
  <c r="F416" l="1"/>
  <c r="F475"/>
  <c r="F334"/>
  <c r="F119"/>
  <c r="F135"/>
  <c r="F144"/>
  <c r="F442"/>
  <c r="F445"/>
  <c r="F446"/>
  <c r="F459"/>
  <c r="F458"/>
  <c r="F373"/>
  <c r="F328"/>
  <c r="F320"/>
  <c r="F301"/>
  <c r="F300" s="1"/>
  <c r="F295"/>
  <c r="F294"/>
  <c r="F292"/>
  <c r="F290"/>
  <c r="F285"/>
  <c r="F272"/>
  <c r="F271" s="1"/>
  <c r="F268"/>
  <c r="F267" s="1"/>
  <c r="F237"/>
  <c r="F236" s="1"/>
  <c r="F235" s="1"/>
  <c r="F243"/>
  <c r="F229"/>
  <c r="F210"/>
  <c r="F194"/>
  <c r="F175"/>
  <c r="F174" s="1"/>
  <c r="F172"/>
  <c r="F171" s="1"/>
  <c r="F140"/>
  <c r="F134"/>
  <c r="F129"/>
  <c r="F101"/>
  <c r="F80"/>
  <c r="F79" s="1"/>
  <c r="F78"/>
  <c r="F77" s="1"/>
  <c r="F76" s="1"/>
  <c r="F240" l="1"/>
  <c r="F269" l="1"/>
  <c r="F137"/>
  <c r="F314"/>
  <c r="F33"/>
  <c r="F139"/>
  <c r="F502"/>
  <c r="F363"/>
  <c r="F344"/>
  <c r="F346"/>
  <c r="F279"/>
  <c r="F265"/>
  <c r="F263" s="1"/>
  <c r="F151"/>
  <c r="F262" l="1"/>
  <c r="F261" s="1"/>
  <c r="F260" s="1"/>
  <c r="F259" s="1"/>
  <c r="F100"/>
  <c r="F83"/>
  <c r="F444" l="1"/>
  <c r="F441" s="1"/>
  <c r="F281"/>
  <c r="F242"/>
  <c r="F239" s="1"/>
  <c r="F234" s="1"/>
  <c r="F205"/>
  <c r="F204" s="1"/>
  <c r="F203" s="1"/>
  <c r="F202" l="1"/>
  <c r="F201" s="1"/>
  <c r="F27"/>
  <c r="F82"/>
  <c r="F400"/>
  <c r="F342"/>
  <c r="F293"/>
  <c r="F74"/>
  <c r="F251" l="1"/>
  <c r="F404"/>
  <c r="F403" s="1"/>
  <c r="F402" s="1"/>
  <c r="F250" l="1"/>
  <c r="F249" s="1"/>
  <c r="F245"/>
  <c r="F244" l="1"/>
  <c r="F233" s="1"/>
  <c r="F163"/>
  <c r="F474" l="1"/>
  <c r="F473" s="1"/>
  <c r="F40" l="1"/>
  <c r="F92"/>
  <c r="F439" l="1"/>
  <c r="F438" s="1"/>
  <c r="F434" s="1"/>
  <c r="F87" l="1"/>
  <c r="F86" s="1"/>
  <c r="F85" s="1"/>
  <c r="F104" l="1"/>
  <c r="F465" l="1"/>
  <c r="F481" l="1"/>
  <c r="F480" s="1"/>
  <c r="F479" s="1"/>
  <c r="F472" s="1"/>
  <c r="F471" s="1"/>
  <c r="F124" l="1"/>
  <c r="F394"/>
  <c r="F61"/>
  <c r="F60" s="1"/>
  <c r="F413" l="1"/>
  <c r="F411" s="1"/>
  <c r="F390"/>
  <c r="F388"/>
  <c r="F387" l="1"/>
  <c r="F386" s="1"/>
  <c r="F488" l="1"/>
  <c r="F396" l="1"/>
  <c r="F393" s="1"/>
  <c r="F307"/>
  <c r="F392" l="1"/>
  <c r="F54"/>
  <c r="F298" l="1"/>
  <c r="F297" s="1"/>
  <c r="F490" l="1"/>
  <c r="F487" s="1"/>
  <c r="F486" l="1"/>
  <c r="F485" s="1"/>
  <c r="F484" s="1"/>
  <c r="F169" l="1"/>
  <c r="F168" s="1"/>
  <c r="F167" s="1"/>
  <c r="F407" l="1"/>
  <c r="F406" s="1"/>
  <c r="F460"/>
  <c r="F333"/>
  <c r="F332" s="1"/>
  <c r="F331" s="1"/>
  <c r="F289" l="1"/>
  <c r="F499"/>
  <c r="F498" s="1"/>
  <c r="F178"/>
  <c r="F180"/>
  <c r="F183"/>
  <c r="F185"/>
  <c r="F188"/>
  <c r="F190"/>
  <c r="F193"/>
  <c r="F150"/>
  <c r="F116"/>
  <c r="F142"/>
  <c r="F141" s="1"/>
  <c r="F309"/>
  <c r="F306" s="1"/>
  <c r="F277"/>
  <c r="F291"/>
  <c r="F287"/>
  <c r="F337"/>
  <c r="F335" s="1"/>
  <c r="F360"/>
  <c r="F358"/>
  <c r="F353"/>
  <c r="F352" s="1"/>
  <c r="F351" s="1"/>
  <c r="F378"/>
  <c r="F381"/>
  <c r="F380" s="1"/>
  <c r="F327"/>
  <c r="F326" s="1"/>
  <c r="F18"/>
  <c r="F17" s="1"/>
  <c r="F16" s="1"/>
  <c r="F23"/>
  <c r="F39"/>
  <c r="F38" s="1"/>
  <c r="F48"/>
  <c r="F47" s="1"/>
  <c r="F46" s="1"/>
  <c r="F53"/>
  <c r="F52" s="1"/>
  <c r="F51" s="1"/>
  <c r="F50" s="1"/>
  <c r="F66"/>
  <c r="F64" s="1"/>
  <c r="F71"/>
  <c r="F70" s="1"/>
  <c r="F73"/>
  <c r="F96"/>
  <c r="F91" s="1"/>
  <c r="F99"/>
  <c r="F103"/>
  <c r="F102" s="1"/>
  <c r="F109"/>
  <c r="F108" s="1"/>
  <c r="F107" s="1"/>
  <c r="F113"/>
  <c r="F112" s="1"/>
  <c r="F111" s="1"/>
  <c r="F162"/>
  <c r="F161" s="1"/>
  <c r="F160" s="1"/>
  <c r="F159" s="1"/>
  <c r="F220"/>
  <c r="F219" s="1"/>
  <c r="F218" s="1"/>
  <c r="F228"/>
  <c r="F227" s="1"/>
  <c r="F226" s="1"/>
  <c r="F224"/>
  <c r="F223" s="1"/>
  <c r="F222" s="1"/>
  <c r="F231"/>
  <c r="F230" s="1"/>
  <c r="F216"/>
  <c r="F215" s="1"/>
  <c r="F214" s="1"/>
  <c r="F213" s="1"/>
  <c r="F399"/>
  <c r="F425"/>
  <c r="F424" s="1"/>
  <c r="F423" s="1"/>
  <c r="F431"/>
  <c r="F430" s="1"/>
  <c r="F429" s="1"/>
  <c r="F428" s="1"/>
  <c r="F520"/>
  <c r="F522"/>
  <c r="F69" l="1"/>
  <c r="F276"/>
  <c r="F275" s="1"/>
  <c r="F274" s="1"/>
  <c r="F273" s="1"/>
  <c r="F357"/>
  <c r="F519"/>
  <c r="F518" s="1"/>
  <c r="F517" s="1"/>
  <c r="F516" s="1"/>
  <c r="F515" s="1"/>
  <c r="F398"/>
  <c r="F385" s="1"/>
  <c r="F384" s="1"/>
  <c r="F212"/>
  <c r="F177"/>
  <c r="F166" s="1"/>
  <c r="F433"/>
  <c r="F497"/>
  <c r="F15"/>
  <c r="F37"/>
  <c r="F377"/>
  <c r="F376" s="1"/>
  <c r="F412"/>
  <c r="F325"/>
  <c r="F26"/>
  <c r="F22" s="1"/>
  <c r="F90"/>
  <c r="F89" s="1"/>
  <c r="F317"/>
  <c r="F313" s="1"/>
  <c r="F130"/>
  <c r="F115" s="1"/>
  <c r="F330"/>
  <c r="F336"/>
  <c r="F65"/>
  <c r="F455"/>
  <c r="F341"/>
  <c r="F340" s="1"/>
  <c r="F339" s="1"/>
  <c r="F329" l="1"/>
  <c r="F68"/>
  <c r="F165"/>
  <c r="F312"/>
  <c r="F311" s="1"/>
  <c r="F21"/>
  <c r="F496"/>
  <c r="F495" s="1"/>
  <c r="F470" s="1"/>
  <c r="F356"/>
  <c r="F350" s="1"/>
  <c r="F349" s="1"/>
  <c r="F324"/>
  <c r="F323" s="1"/>
  <c r="F410"/>
  <c r="F409" s="1"/>
  <c r="F383" s="1"/>
  <c r="F305"/>
  <c r="F304" s="1"/>
  <c r="F454"/>
  <c r="F453" s="1"/>
  <c r="F427" s="1"/>
  <c r="F303" l="1"/>
  <c r="F14"/>
  <c r="F258" l="1"/>
  <c r="F524" s="1"/>
  <c r="F529" l="1"/>
</calcChain>
</file>

<file path=xl/sharedStrings.xml><?xml version="1.0" encoding="utf-8"?>
<sst xmlns="http://schemas.openxmlformats.org/spreadsheetml/2006/main" count="2214" uniqueCount="556">
  <si>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</si>
  <si>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</si>
  <si>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</si>
  <si>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</si>
  <si>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</si>
  <si>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</si>
  <si>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</si>
  <si>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</si>
  <si>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</si>
  <si>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</si>
  <si>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</si>
  <si>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</si>
  <si>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</si>
  <si>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</si>
  <si>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</si>
  <si>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</si>
  <si>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</si>
  <si>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</si>
  <si>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</si>
  <si>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</si>
  <si>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</si>
  <si>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</si>
  <si>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</si>
  <si>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</si>
  <si>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</si>
  <si>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</si>
  <si>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</si>
  <si>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</si>
  <si>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</si>
  <si>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</si>
  <si>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</si>
  <si>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</si>
  <si>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</si>
  <si>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</si>
  <si>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</si>
  <si>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</si>
  <si>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</si>
  <si>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</si>
  <si>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</si>
  <si>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</si>
  <si>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</si>
  <si>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</si>
  <si>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</si>
  <si>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</si>
  <si>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</si>
  <si>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</si>
  <si>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</si>
  <si>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</si>
  <si>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</si>
  <si>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</si>
  <si>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</si>
  <si>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</si>
  <si>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</si>
  <si>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</si>
  <si>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</si>
  <si>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</si>
  <si>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</si>
  <si>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</si>
  <si>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</si>
  <si>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</si>
  <si>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</si>
  <si>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</si>
  <si>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</si>
  <si>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</si>
  <si>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</si>
  <si>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</si>
  <si>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</si>
  <si>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</si>
  <si>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</si>
  <si>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</si>
  <si>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</si>
  <si>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</si>
  <si>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</si>
  <si>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</si>
  <si>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</si>
  <si>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</si>
  <si>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</si>
  <si>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</si>
  <si>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</si>
  <si>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</si>
  <si>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</si>
  <si>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</si>
  <si>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</si>
  <si>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</si>
  <si>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</si>
  <si>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</si>
  <si>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</si>
  <si>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</si>
  <si>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</si>
  <si>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</si>
  <si>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</si>
  <si>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</si>
  <si>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</si>
  <si>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</si>
  <si>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</si>
  <si>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</si>
  <si>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</si>
  <si>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</si>
  <si>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</si>
  <si>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</si>
  <si>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</si>
  <si>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</si>
  <si>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</si>
  <si>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</si>
  <si>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</si>
  <si>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</si>
  <si>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</si>
  <si>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</si>
  <si>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</si>
  <si>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</si>
  <si>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</si>
  <si>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</si>
  <si>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</si>
  <si>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</si>
  <si>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</si>
  <si>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</si>
  <si>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</si>
  <si>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</si>
  <si>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</si>
  <si>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</si>
  <si>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</si>
  <si>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</si>
  <si>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</si>
  <si>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</si>
  <si>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</si>
  <si>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</si>
  <si>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</si>
  <si>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</si>
  <si>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</si>
  <si>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</si>
  <si>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</si>
  <si>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</si>
  <si>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</si>
  <si>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</si>
  <si>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</si>
  <si>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</si>
  <si>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</si>
  <si>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</si>
  <si>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</si>
  <si>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</si>
  <si>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</si>
  <si>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</si>
  <si>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</si>
  <si>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</si>
  <si>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</si>
  <si>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</si>
  <si>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</si>
  <si>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</si>
  <si>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</si>
  <si>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</si>
  <si>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</si>
  <si>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</si>
  <si>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</si>
  <si>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</si>
  <si>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</si>
  <si>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</si>
  <si>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</si>
  <si>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</si>
  <si>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</si>
  <si>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</si>
  <si>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</si>
  <si>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</si>
  <si>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</si>
  <si>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</si>
  <si>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</si>
  <si>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</si>
  <si>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</si>
  <si>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</si>
  <si>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</si>
  <si>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</si>
  <si>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</si>
  <si>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</si>
  <si>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</si>
  <si>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</si>
  <si>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</si>
  <si>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</si>
  <si>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</si>
  <si>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</si>
  <si>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</si>
  <si>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</si>
  <si>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</si>
  <si>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</si>
  <si>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</si>
  <si>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</si>
  <si>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</si>
  <si>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</si>
  <si>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</si>
  <si>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</si>
  <si>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</si>
  <si>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</si>
  <si>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</si>
  <si>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</si>
  <si>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</si>
  <si>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</si>
  <si>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</si>
  <si>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</si>
  <si>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</si>
  <si>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</si>
  <si>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</si>
  <si>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</si>
  <si>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</si>
  <si>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</si>
  <si>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</si>
  <si>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</si>
  <si>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</si>
  <si>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</si>
  <si>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</si>
  <si>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</si>
  <si>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</si>
  <si>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</si>
  <si>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</si>
  <si>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</si>
  <si>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</si>
  <si>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</si>
  <si>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</si>
  <si>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</si>
  <si>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</si>
  <si>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</si>
  <si>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</si>
  <si>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</si>
  <si>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</si>
  <si>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</si>
  <si>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</si>
  <si>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</si>
  <si>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</si>
  <si>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</si>
  <si>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</si>
  <si>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</si>
  <si>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</si>
  <si>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</si>
  <si>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</si>
  <si>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</si>
  <si>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</si>
  <si>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</si>
  <si>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</si>
  <si>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</si>
  <si>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</si>
  <si>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</si>
  <si>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</si>
  <si>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</si>
  <si>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</si>
  <si>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</si>
  <si>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</si>
  <si>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</si>
  <si>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</si>
  <si>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</si>
  <si>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</si>
  <si>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</si>
  <si>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</si>
  <si>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</si>
  <si>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</si>
  <si>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</si>
  <si>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</si>
  <si>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</si>
  <si>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</si>
  <si>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</si>
  <si>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</si>
  <si>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</si>
  <si>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</si>
  <si>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</si>
  <si>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</si>
  <si>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</si>
  <si>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</si>
  <si>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</si>
  <si>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</si>
  <si>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</si>
  <si>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</si>
  <si>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</si>
  <si>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</si>
  <si>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</si>
  <si>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</si>
  <si>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</si>
  <si>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</si>
  <si>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</si>
  <si>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</si>
  <si>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</si>
  <si>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</si>
  <si>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</si>
  <si>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</si>
  <si>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</si>
  <si>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</si>
  <si>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</si>
  <si>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</si>
  <si>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</si>
  <si>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</si>
  <si>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</si>
  <si>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</si>
  <si>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</si>
  <si>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</si>
  <si>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</si>
  <si>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</si>
  <si>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</si>
  <si>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</si>
  <si>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</si>
  <si>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</si>
  <si>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</si>
  <si>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</si>
  <si>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</si>
  <si>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</si>
  <si>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312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</si>
  <si>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</si>
  <si>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</si>
  <si>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</si>
  <si>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</si>
  <si>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</si>
  <si>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</si>
  <si>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</si>
  <si>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</si>
  <si>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</si>
  <si>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</si>
  <si>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</si>
  <si>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</si>
  <si>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</si>
  <si>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</si>
  <si>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</si>
  <si>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</si>
  <si>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</si>
  <si>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</si>
  <si>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</si>
  <si>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</si>
  <si>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</si>
  <si>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</si>
  <si>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</si>
  <si>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</si>
  <si>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</si>
  <si>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</si>
  <si>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</si>
  <si>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</si>
  <si>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</si>
  <si>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</si>
  <si>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</si>
  <si>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</si>
  <si>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</si>
  <si>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</si>
  <si>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</si>
  <si>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</si>
  <si>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</si>
  <si>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</si>
  <si>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</si>
  <si>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</si>
  <si>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</si>
  <si>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</si>
  <si>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</si>
  <si>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</si>
  <si>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</si>
  <si>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</si>
  <si>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</si>
  <si>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</si>
  <si>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</si>
  <si>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</si>
  <si>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</si>
  <si>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</si>
  <si>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</si>
  <si>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</si>
  <si>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</si>
  <si>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</si>
  <si>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</si>
  <si>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</si>
  <si>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</si>
  <si>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</si>
  <si>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</si>
  <si>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</si>
  <si>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</si>
  <si>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</si>
  <si>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</si>
  <si>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</si>
  <si>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</si>
  <si>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</si>
  <si>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</si>
  <si>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</si>
  <si>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Прочая закупка товаров, работ и услуг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</si>
  <si>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</si>
  <si>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</si>
  <si>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</si>
  <si>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</si>
  <si>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</si>
  <si>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</si>
  <si>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</si>
  <si>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</si>
  <si>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</si>
  <si>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</si>
  <si>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</si>
  <si>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</si>
  <si>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</si>
  <si>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</si>
  <si>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</si>
  <si>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</si>
  <si>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</si>
  <si>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</si>
  <si>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</si>
  <si>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</si>
  <si>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</si>
  <si>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</si>
  <si>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</si>
  <si>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</si>
  <si>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</si>
  <si>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</si>
  <si>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</si>
  <si>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</si>
  <si>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</si>
  <si>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</si>
  <si>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</si>
  <si>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</si>
  <si>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</si>
  <si>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</si>
  <si>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</si>
  <si>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</si>
  <si>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</si>
  <si>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</si>
  <si>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</si>
  <si>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</si>
  <si>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</si>
  <si>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</si>
  <si>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</si>
  <si>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</si>
  <si>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</si>
  <si>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</si>
  <si>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</si>
  <si>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</si>
  <si>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</si>
  <si>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</si>
  <si>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</si>
  <si>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</si>
  <si>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</si>
  <si>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</si>
  <si>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</si>
  <si>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</si>
  <si>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</si>
  <si>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</si>
  <si>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</si>
  <si>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Муниципальная программа "Охрана окружающей среды в муниципальном образовании "Селенгинский район" на 2023-2025гг."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</si>
  <si>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</si>
  <si>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</si>
  <si>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</si>
  <si>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Иные выплаты персоналу, за исключением фонда оплаты труда</t>
  </si>
  <si>
    <t>15001 82900</t>
  </si>
  <si>
    <t>15001 00000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</si>
  <si>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</si>
  <si>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</si>
  <si>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</si>
  <si>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</si>
  <si>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</si>
  <si>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</si>
  <si>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</si>
  <si>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</si>
  <si>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</si>
  <si>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</si>
  <si>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</si>
  <si>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</si>
  <si>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</si>
  <si>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</si>
  <si>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</si>
  <si>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</si>
  <si>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</si>
  <si>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</si>
  <si>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</si>
  <si>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</si>
  <si>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</si>
  <si>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</si>
  <si>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</si>
  <si>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</si>
  <si>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</si>
  <si>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</si>
  <si>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</si>
  <si>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</si>
  <si>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</si>
  <si>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"Чистая вода на 2020-2025 годы"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</si>
  <si>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</si>
  <si>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</si>
  <si>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</si>
  <si>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</si>
  <si>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</si>
  <si>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</si>
  <si>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</si>
  <si>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"Проведение рейтинговой оценки показателей эффективности развития сельских поселений"</t>
  </si>
  <si>
    <t>Прочие мероприятия, связаные с выполнением обязательста ОМСУ</t>
  </si>
  <si>
    <t>Основное мероприятие "Изготовление атрибутики с логотипом Селенгинского района Республики Бурятия"</t>
  </si>
  <si>
    <t>01003 00000</t>
  </si>
  <si>
    <t>01003 82900</t>
  </si>
  <si>
    <t>01004 00000</t>
  </si>
  <si>
    <t>01004 82900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</si>
  <si>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</si>
  <si>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</si>
  <si>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</si>
  <si>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</si>
  <si>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</si>
  <si>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</si>
  <si>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</si>
  <si>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</si>
  <si>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043R1 9Д001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</si>
  <si>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</si>
  <si>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</si>
  <si>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</si>
  <si>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</si>
  <si>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</si>
  <si>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</si>
  <si>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</si>
  <si>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10201 L3030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</si>
  <si>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</si>
  <si>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</si>
  <si>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Основное мероприятие "Капитальный ремонт учреждений общего образования"</t>
  </si>
  <si>
    <t>10203 00000</t>
  </si>
  <si>
    <t>10203 S2140</t>
  </si>
  <si>
    <t>10301 S2160</t>
  </si>
  <si>
    <t>10501 S2160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</si>
  <si>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</si>
  <si>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</si>
  <si>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99900 51560</t>
  </si>
  <si>
    <t>322</t>
  </si>
  <si>
    <t>99900 83200</t>
  </si>
  <si>
    <t>Расходы на обеспечение деятельности учреждений по инфраструктуре</t>
  </si>
  <si>
    <t>99900 83220</t>
  </si>
  <si>
    <t>Иные межбюджетные трансферты бюджетам муниципальных районов в Республике Бурятия на реализацию инициативных проектов</t>
  </si>
  <si>
    <t>99900 74970</t>
  </si>
  <si>
    <t>Премии и гранты</t>
  </si>
  <si>
    <t>350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</si>
  <si>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</si>
  <si>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465</t>
  </si>
  <si>
    <t>Прочая закупка товаров, работ и услуг</t>
  </si>
  <si>
    <t>«Селенгинский район» на 2025 год</t>
  </si>
  <si>
    <t>плановый период 2026-2027 годов"</t>
  </si>
  <si>
    <t>от "___" декабря 2024 №___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</si>
  <si>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</si>
  <si>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</si>
  <si>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</si>
  <si>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</si>
  <si>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</si>
  <si>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</si>
  <si>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</si>
  <si>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</si>
  <si>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</si>
  <si>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</si>
  <si>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</si>
  <si>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</si>
  <si>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160F2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</si>
  <si>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</si>
  <si>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</si>
  <si>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</si>
  <si>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</si>
  <si>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</si>
  <si>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</si>
  <si>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</si>
  <si>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</si>
  <si>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</si>
  <si>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</si>
  <si>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</si>
  <si>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</si>
  <si>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</si>
  <si>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</si>
  <si>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</si>
  <si>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</si>
  <si>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</si>
  <si>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</si>
  <si>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06020 00000</t>
  </si>
  <si>
    <t>06020 L5760</t>
  </si>
  <si>
    <t>9990082900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</si>
</sst>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00"/>
    <numFmt numFmtId="165" formatCode="#,##0.00000"/>
  </numFmts>
  <fonts count="25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1" applyNumberFormat="1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4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5" fontId="22" fillId="0" borderId="0" xfId="0" applyNumberFormat="1" applyFont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324" Type="http://schemas.openxmlformats.org/officeDocument/2006/relationships/revisionLog" Target="revisionLog252.xml"/><Relationship Id="rId531" Type="http://schemas.openxmlformats.org/officeDocument/2006/relationships/revisionLog" Target="revisionLog446.xml"/><Relationship Id="rId629" Type="http://schemas.openxmlformats.org/officeDocument/2006/relationships/revisionLog" Target="revisionLog542.xml"/><Relationship Id="rId159" Type="http://schemas.openxmlformats.org/officeDocument/2006/relationships/revisionLog" Target="revisionLog94.xml"/><Relationship Id="rId366" Type="http://schemas.openxmlformats.org/officeDocument/2006/relationships/revisionLog" Target="revisionLog294.xml"/><Relationship Id="rId573" Type="http://schemas.openxmlformats.org/officeDocument/2006/relationships/revisionLog" Target="revisionLog487.xml"/><Relationship Id="rId170" Type="http://schemas.openxmlformats.org/officeDocument/2006/relationships/revisionLog" Target="revisionLog105.xml"/><Relationship Id="rId226" Type="http://schemas.openxmlformats.org/officeDocument/2006/relationships/revisionLog" Target="revisionLog159.xml"/><Relationship Id="rId433" Type="http://schemas.openxmlformats.org/officeDocument/2006/relationships/revisionLog" Target="revisionLog351.xml"/><Relationship Id="rId268" Type="http://schemas.openxmlformats.org/officeDocument/2006/relationships/revisionLog" Target="revisionLog199.xml"/><Relationship Id="rId475" Type="http://schemas.openxmlformats.org/officeDocument/2006/relationships/revisionLog" Target="revisionLog391.xml"/><Relationship Id="rId128" Type="http://schemas.openxmlformats.org/officeDocument/2006/relationships/revisionLog" Target="revisionLog58.xml"/><Relationship Id="rId335" Type="http://schemas.openxmlformats.org/officeDocument/2006/relationships/revisionLog" Target="revisionLog263.xml"/><Relationship Id="rId542" Type="http://schemas.openxmlformats.org/officeDocument/2006/relationships/revisionLog" Target="revisionLog457.xml"/><Relationship Id="rId74" Type="http://schemas.openxmlformats.org/officeDocument/2006/relationships/revisionLog" Target="revisionLog5.xml"/><Relationship Id="rId377" Type="http://schemas.openxmlformats.org/officeDocument/2006/relationships/revisionLog" Target="revisionLog305.xml"/><Relationship Id="rId500" Type="http://schemas.openxmlformats.org/officeDocument/2006/relationships/revisionLog" Target="revisionLog415.xml"/><Relationship Id="rId584" Type="http://schemas.openxmlformats.org/officeDocument/2006/relationships/revisionLog" Target="revisionLog498.xml"/><Relationship Id="rId181" Type="http://schemas.openxmlformats.org/officeDocument/2006/relationships/revisionLog" Target="revisionLog117.xml"/><Relationship Id="rId402" Type="http://schemas.openxmlformats.org/officeDocument/2006/relationships/revisionLog" Target="revisionLog12.xml"/><Relationship Id="rId237" Type="http://schemas.openxmlformats.org/officeDocument/2006/relationships/revisionLog" Target="revisionLog170.xml"/><Relationship Id="rId279" Type="http://schemas.openxmlformats.org/officeDocument/2006/relationships/revisionLog" Target="revisionLog210.xml"/><Relationship Id="rId486" Type="http://schemas.openxmlformats.org/officeDocument/2006/relationships/revisionLog" Target="revisionLog402.xml"/><Relationship Id="rId444" Type="http://schemas.openxmlformats.org/officeDocument/2006/relationships/revisionLog" Target="revisionLog362.xml"/><Relationship Id="rId139" Type="http://schemas.openxmlformats.org/officeDocument/2006/relationships/revisionLog" Target="revisionLog74.xml"/><Relationship Id="rId346" Type="http://schemas.openxmlformats.org/officeDocument/2006/relationships/revisionLog" Target="revisionLog274.xml"/><Relationship Id="rId553" Type="http://schemas.openxmlformats.org/officeDocument/2006/relationships/revisionLog" Target="revisionLog467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88" Type="http://schemas.openxmlformats.org/officeDocument/2006/relationships/revisionLog" Target="revisionLog316.xml"/><Relationship Id="rId511" Type="http://schemas.openxmlformats.org/officeDocument/2006/relationships/revisionLog" Target="revisionLog426.xml"/><Relationship Id="rId609" Type="http://schemas.openxmlformats.org/officeDocument/2006/relationships/revisionLog" Target="revisionLog522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413" Type="http://schemas.openxmlformats.org/officeDocument/2006/relationships/revisionLog" Target="revisionLog335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595" Type="http://schemas.openxmlformats.org/officeDocument/2006/relationships/revisionLog" Target="revisionLog508.xml"/><Relationship Id="rId497" Type="http://schemas.openxmlformats.org/officeDocument/2006/relationships/revisionLog" Target="revisionLog413.xml"/><Relationship Id="rId620" Type="http://schemas.openxmlformats.org/officeDocument/2006/relationships/revisionLog" Target="revisionLog533.xml"/><Relationship Id="rId248" Type="http://schemas.openxmlformats.org/officeDocument/2006/relationships/revisionLog" Target="revisionLog180.xml"/><Relationship Id="rId455" Type="http://schemas.openxmlformats.org/officeDocument/2006/relationships/revisionLog" Target="revisionLog372.xml"/><Relationship Id="rId357" Type="http://schemas.openxmlformats.org/officeDocument/2006/relationships/revisionLog" Target="revisionLog285.xml"/><Relationship Id="rId108" Type="http://schemas.openxmlformats.org/officeDocument/2006/relationships/revisionLog" Target="revisionLog39.xml"/><Relationship Id="rId315" Type="http://schemas.openxmlformats.org/officeDocument/2006/relationships/revisionLog" Target="revisionLog243.xml"/><Relationship Id="rId522" Type="http://schemas.openxmlformats.org/officeDocument/2006/relationships/revisionLog" Target="revisionLog437.xml"/><Relationship Id="rId217" Type="http://schemas.openxmlformats.org/officeDocument/2006/relationships/revisionLog" Target="revisionLog151.xml"/><Relationship Id="rId564" Type="http://schemas.openxmlformats.org/officeDocument/2006/relationships/revisionLog" Target="revisionLog478.xml"/><Relationship Id="rId96" Type="http://schemas.openxmlformats.org/officeDocument/2006/relationships/revisionLog" Target="revisionLog27.xml"/><Relationship Id="rId161" Type="http://schemas.openxmlformats.org/officeDocument/2006/relationships/revisionLog" Target="revisionLog96.xml"/><Relationship Id="rId399" Type="http://schemas.openxmlformats.org/officeDocument/2006/relationships/revisionLog" Target="revisionLog121.xml"/><Relationship Id="rId424" Type="http://schemas.openxmlformats.org/officeDocument/2006/relationships/revisionLog" Target="revisionLog346.xml"/><Relationship Id="rId259" Type="http://schemas.openxmlformats.org/officeDocument/2006/relationships/revisionLog" Target="revisionLog190.xml"/><Relationship Id="rId466" Type="http://schemas.openxmlformats.org/officeDocument/2006/relationships/revisionLog" Target="revisionLog383.xml"/><Relationship Id="rId631" Type="http://schemas.openxmlformats.org/officeDocument/2006/relationships/revisionLog" Target="revisionLog544.xml"/><Relationship Id="rId270" Type="http://schemas.openxmlformats.org/officeDocument/2006/relationships/revisionLog" Target="revisionLog201.xml"/><Relationship Id="rId119" Type="http://schemas.openxmlformats.org/officeDocument/2006/relationships/revisionLog" Target="revisionLog50.xml"/><Relationship Id="rId326" Type="http://schemas.openxmlformats.org/officeDocument/2006/relationships/revisionLog" Target="revisionLog254.xml"/><Relationship Id="rId533" Type="http://schemas.openxmlformats.org/officeDocument/2006/relationships/revisionLog" Target="revisionLog448.xml"/><Relationship Id="rId65" Type="http://schemas.openxmlformats.org/officeDocument/2006/relationships/revisionLog" Target="revisionLog63.xml"/><Relationship Id="rId130" Type="http://schemas.openxmlformats.org/officeDocument/2006/relationships/revisionLog" Target="revisionLog60.xml"/><Relationship Id="rId368" Type="http://schemas.openxmlformats.org/officeDocument/2006/relationships/revisionLog" Target="revisionLog296.xml"/><Relationship Id="rId575" Type="http://schemas.openxmlformats.org/officeDocument/2006/relationships/revisionLog" Target="revisionLog489.xml"/><Relationship Id="rId172" Type="http://schemas.openxmlformats.org/officeDocument/2006/relationships/revisionLog" Target="revisionLog107.xml"/><Relationship Id="rId228" Type="http://schemas.openxmlformats.org/officeDocument/2006/relationships/revisionLog" Target="revisionLog161.xml"/><Relationship Id="rId435" Type="http://schemas.openxmlformats.org/officeDocument/2006/relationships/revisionLog" Target="revisionLog353.xml"/><Relationship Id="rId477" Type="http://schemas.openxmlformats.org/officeDocument/2006/relationships/revisionLog" Target="revisionLog393.xml"/><Relationship Id="rId600" Type="http://schemas.openxmlformats.org/officeDocument/2006/relationships/revisionLog" Target="revisionLog513.xml"/><Relationship Id="rId281" Type="http://schemas.openxmlformats.org/officeDocument/2006/relationships/revisionLog" Target="revisionLog212.xml"/><Relationship Id="rId337" Type="http://schemas.openxmlformats.org/officeDocument/2006/relationships/revisionLog" Target="revisionLog265.xml"/><Relationship Id="rId502" Type="http://schemas.openxmlformats.org/officeDocument/2006/relationships/revisionLog" Target="revisionLog417.xml"/><Relationship Id="rId76" Type="http://schemas.openxmlformats.org/officeDocument/2006/relationships/revisionLog" Target="revisionLog7.xml"/><Relationship Id="rId141" Type="http://schemas.openxmlformats.org/officeDocument/2006/relationships/revisionLog" Target="revisionLog76.xml"/><Relationship Id="rId379" Type="http://schemas.openxmlformats.org/officeDocument/2006/relationships/revisionLog" Target="revisionLog307.xml"/><Relationship Id="rId544" Type="http://schemas.openxmlformats.org/officeDocument/2006/relationships/revisionLog" Target="revisionLog459.xml"/><Relationship Id="rId586" Type="http://schemas.openxmlformats.org/officeDocument/2006/relationships/revisionLog" Target="revisionLog500.xml"/><Relationship Id="rId183" Type="http://schemas.openxmlformats.org/officeDocument/2006/relationships/revisionLog" Target="revisionLog119.xml"/><Relationship Id="rId239" Type="http://schemas.openxmlformats.org/officeDocument/2006/relationships/revisionLog" Target="revisionLog172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446" Type="http://schemas.openxmlformats.org/officeDocument/2006/relationships/revisionLog" Target="revisionLog364.xml"/><Relationship Id="rId611" Type="http://schemas.openxmlformats.org/officeDocument/2006/relationships/revisionLog" Target="revisionLog524.xml"/><Relationship Id="rId250" Type="http://schemas.openxmlformats.org/officeDocument/2006/relationships/revisionLog" Target="revisionLog182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488" Type="http://schemas.openxmlformats.org/officeDocument/2006/relationships/revisionLog" Target="revisionLog404.xml"/><Relationship Id="rId87" Type="http://schemas.openxmlformats.org/officeDocument/2006/relationships/revisionLog" Target="revisionLog18.xml"/><Relationship Id="rId110" Type="http://schemas.openxmlformats.org/officeDocument/2006/relationships/revisionLog" Target="revisionLog41.xml"/><Relationship Id="rId348" Type="http://schemas.openxmlformats.org/officeDocument/2006/relationships/revisionLog" Target="revisionLog276.xml"/><Relationship Id="rId513" Type="http://schemas.openxmlformats.org/officeDocument/2006/relationships/revisionLog" Target="revisionLog428.xml"/><Relationship Id="rId555" Type="http://schemas.openxmlformats.org/officeDocument/2006/relationships/revisionLog" Target="revisionLog469.xml"/><Relationship Id="rId597" Type="http://schemas.openxmlformats.org/officeDocument/2006/relationships/revisionLog" Target="revisionLog510.xml"/><Relationship Id="rId152" Type="http://schemas.openxmlformats.org/officeDocument/2006/relationships/revisionLog" Target="revisionLog87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415" Type="http://schemas.openxmlformats.org/officeDocument/2006/relationships/revisionLog" Target="revisionLog337.xml"/><Relationship Id="rId457" Type="http://schemas.openxmlformats.org/officeDocument/2006/relationships/revisionLog" Target="revisionLog374.xml"/><Relationship Id="rId622" Type="http://schemas.openxmlformats.org/officeDocument/2006/relationships/revisionLog" Target="revisionLog535.xml"/><Relationship Id="rId261" Type="http://schemas.openxmlformats.org/officeDocument/2006/relationships/revisionLog" Target="revisionLog192.xml"/><Relationship Id="rId499" Type="http://schemas.openxmlformats.org/officeDocument/2006/relationships/revisionLog" Target="revisionLog414.xml"/><Relationship Id="rId317" Type="http://schemas.openxmlformats.org/officeDocument/2006/relationships/revisionLog" Target="revisionLog245.xml"/><Relationship Id="rId359" Type="http://schemas.openxmlformats.org/officeDocument/2006/relationships/revisionLog" Target="revisionLog287.xml"/><Relationship Id="rId524" Type="http://schemas.openxmlformats.org/officeDocument/2006/relationships/revisionLog" Target="revisionLog439.xml"/><Relationship Id="rId566" Type="http://schemas.openxmlformats.org/officeDocument/2006/relationships/revisionLog" Target="revisionLog480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63" Type="http://schemas.openxmlformats.org/officeDocument/2006/relationships/revisionLog" Target="revisionLog98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426" Type="http://schemas.openxmlformats.org/officeDocument/2006/relationships/revisionLog" Target="revisionLog19.xml"/><Relationship Id="rId230" Type="http://schemas.openxmlformats.org/officeDocument/2006/relationships/revisionLog" Target="revisionLog163.xml"/><Relationship Id="rId468" Type="http://schemas.openxmlformats.org/officeDocument/2006/relationships/revisionLog" Target="revisionLog385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328" Type="http://schemas.openxmlformats.org/officeDocument/2006/relationships/revisionLog" Target="revisionLog256.xml"/><Relationship Id="rId535" Type="http://schemas.openxmlformats.org/officeDocument/2006/relationships/revisionLog" Target="revisionLog450.xml"/><Relationship Id="rId577" Type="http://schemas.openxmlformats.org/officeDocument/2006/relationships/revisionLog" Target="revisionLog491.xml"/><Relationship Id="rId132" Type="http://schemas.openxmlformats.org/officeDocument/2006/relationships/revisionLog" Target="revisionLog62.xml"/><Relationship Id="rId174" Type="http://schemas.openxmlformats.org/officeDocument/2006/relationships/revisionLog" Target="revisionLog109.xml"/><Relationship Id="rId381" Type="http://schemas.openxmlformats.org/officeDocument/2006/relationships/revisionLog" Target="revisionLog309.xml"/><Relationship Id="rId602" Type="http://schemas.openxmlformats.org/officeDocument/2006/relationships/revisionLog" Target="revisionLog515.xml"/><Relationship Id="rId241" Type="http://schemas.openxmlformats.org/officeDocument/2006/relationships/revisionLog" Target="revisionLog1211.xml"/><Relationship Id="rId437" Type="http://schemas.openxmlformats.org/officeDocument/2006/relationships/revisionLog" Target="revisionLog355.xml"/><Relationship Id="rId479" Type="http://schemas.openxmlformats.org/officeDocument/2006/relationships/revisionLog" Target="revisionLog395.xml"/><Relationship Id="rId283" Type="http://schemas.openxmlformats.org/officeDocument/2006/relationships/revisionLog" Target="revisionLog214.xml"/><Relationship Id="rId339" Type="http://schemas.openxmlformats.org/officeDocument/2006/relationships/revisionLog" Target="revisionLog267.xml"/><Relationship Id="rId490" Type="http://schemas.openxmlformats.org/officeDocument/2006/relationships/revisionLog" Target="revisionLog406.xml"/><Relationship Id="rId504" Type="http://schemas.openxmlformats.org/officeDocument/2006/relationships/revisionLog" Target="revisionLog419.xml"/><Relationship Id="rId546" Type="http://schemas.openxmlformats.org/officeDocument/2006/relationships/revisionLog" Target="revisionLog460.xml"/><Relationship Id="rId78" Type="http://schemas.openxmlformats.org/officeDocument/2006/relationships/revisionLog" Target="revisionLog9.xml"/><Relationship Id="rId101" Type="http://schemas.openxmlformats.org/officeDocument/2006/relationships/revisionLog" Target="revisionLog32.xml"/><Relationship Id="rId143" Type="http://schemas.openxmlformats.org/officeDocument/2006/relationships/revisionLog" Target="revisionLog78.xml"/><Relationship Id="rId185" Type="http://schemas.openxmlformats.org/officeDocument/2006/relationships/revisionLog" Target="revisionLog12111.xml"/><Relationship Id="rId350" Type="http://schemas.openxmlformats.org/officeDocument/2006/relationships/revisionLog" Target="revisionLog278.xml"/><Relationship Id="rId406" Type="http://schemas.openxmlformats.org/officeDocument/2006/relationships/revisionLog" Target="revisionLog328.xml"/><Relationship Id="rId588" Type="http://schemas.openxmlformats.org/officeDocument/2006/relationships/revisionLog" Target="revisionLog502.xml"/><Relationship Id="rId210" Type="http://schemas.openxmlformats.org/officeDocument/2006/relationships/revisionLog" Target="revisionLog145.xml"/><Relationship Id="rId392" Type="http://schemas.openxmlformats.org/officeDocument/2006/relationships/revisionLog" Target="revisionLog320.xml"/><Relationship Id="rId448" Type="http://schemas.openxmlformats.org/officeDocument/2006/relationships/revisionLog" Target="revisionLog366.xml"/><Relationship Id="rId613" Type="http://schemas.openxmlformats.org/officeDocument/2006/relationships/revisionLog" Target="revisionLog526.xml"/><Relationship Id="rId427" Type="http://schemas.openxmlformats.org/officeDocument/2006/relationships/revisionLog" Target="revisionLog113.xml"/><Relationship Id="rId469" Type="http://schemas.openxmlformats.org/officeDocument/2006/relationships/revisionLog" Target="revisionLog386.xml"/><Relationship Id="rId252" Type="http://schemas.openxmlformats.org/officeDocument/2006/relationships/revisionLog" Target="revisionLog183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515" Type="http://schemas.openxmlformats.org/officeDocument/2006/relationships/revisionLog" Target="revisionLog430.xml"/><Relationship Id="rId231" Type="http://schemas.openxmlformats.org/officeDocument/2006/relationships/revisionLog" Target="revisionLog164.xml"/><Relationship Id="rId273" Type="http://schemas.openxmlformats.org/officeDocument/2006/relationships/revisionLog" Target="revisionLog204.xml"/><Relationship Id="rId329" Type="http://schemas.openxmlformats.org/officeDocument/2006/relationships/revisionLog" Target="revisionLog257.xml"/><Relationship Id="rId480" Type="http://schemas.openxmlformats.org/officeDocument/2006/relationships/revisionLog" Target="revisionLog396.xml"/><Relationship Id="rId536" Type="http://schemas.openxmlformats.org/officeDocument/2006/relationships/revisionLog" Target="revisionLog451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54" Type="http://schemas.openxmlformats.org/officeDocument/2006/relationships/revisionLog" Target="revisionLog89.xml"/><Relationship Id="rId361" Type="http://schemas.openxmlformats.org/officeDocument/2006/relationships/revisionLog" Target="revisionLog289.xml"/><Relationship Id="rId557" Type="http://schemas.openxmlformats.org/officeDocument/2006/relationships/revisionLog" Target="revisionLog471.xml"/><Relationship Id="rId599" Type="http://schemas.openxmlformats.org/officeDocument/2006/relationships/revisionLog" Target="revisionLog512.xml"/><Relationship Id="rId68" Type="http://schemas.openxmlformats.org/officeDocument/2006/relationships/revisionLog" Target="revisionLog66.xml"/><Relationship Id="rId133" Type="http://schemas.openxmlformats.org/officeDocument/2006/relationships/revisionLog" Target="revisionLog68.xml"/><Relationship Id="rId175" Type="http://schemas.openxmlformats.org/officeDocument/2006/relationships/revisionLog" Target="revisionLog1101.xml"/><Relationship Id="rId340" Type="http://schemas.openxmlformats.org/officeDocument/2006/relationships/revisionLog" Target="revisionLog268.xml"/><Relationship Id="rId578" Type="http://schemas.openxmlformats.org/officeDocument/2006/relationships/revisionLog" Target="revisionLog492.xml"/><Relationship Id="rId196" Type="http://schemas.openxmlformats.org/officeDocument/2006/relationships/revisionLog" Target="revisionLog132.xml"/><Relationship Id="rId417" Type="http://schemas.openxmlformats.org/officeDocument/2006/relationships/revisionLog" Target="revisionLog339.xml"/><Relationship Id="rId459" Type="http://schemas.openxmlformats.org/officeDocument/2006/relationships/revisionLog" Target="revisionLog376.xml"/><Relationship Id="rId624" Type="http://schemas.openxmlformats.org/officeDocument/2006/relationships/revisionLog" Target="revisionLog537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38" Type="http://schemas.openxmlformats.org/officeDocument/2006/relationships/revisionLog" Target="revisionLog356.xml"/><Relationship Id="rId603" Type="http://schemas.openxmlformats.org/officeDocument/2006/relationships/revisionLog" Target="revisionLog516.xml"/><Relationship Id="rId221" Type="http://schemas.openxmlformats.org/officeDocument/2006/relationships/revisionLog" Target="revisionLog154.xml"/><Relationship Id="rId263" Type="http://schemas.openxmlformats.org/officeDocument/2006/relationships/revisionLog" Target="revisionLog194.xml"/><Relationship Id="rId319" Type="http://schemas.openxmlformats.org/officeDocument/2006/relationships/revisionLog" Target="revisionLog247.xml"/><Relationship Id="rId470" Type="http://schemas.openxmlformats.org/officeDocument/2006/relationships/revisionLog" Target="revisionLog387.xml"/><Relationship Id="rId526" Type="http://schemas.openxmlformats.org/officeDocument/2006/relationships/revisionLog" Target="revisionLog441.xml"/><Relationship Id="rId242" Type="http://schemas.openxmlformats.org/officeDocument/2006/relationships/revisionLog" Target="revisionLog174.xml"/><Relationship Id="rId284" Type="http://schemas.openxmlformats.org/officeDocument/2006/relationships/revisionLog" Target="revisionLog215.xml"/><Relationship Id="rId491" Type="http://schemas.openxmlformats.org/officeDocument/2006/relationships/revisionLog" Target="revisionLog407.xml"/><Relationship Id="rId505" Type="http://schemas.openxmlformats.org/officeDocument/2006/relationships/revisionLog" Target="revisionLog420.xml"/><Relationship Id="rId123" Type="http://schemas.openxmlformats.org/officeDocument/2006/relationships/revisionLog" Target="revisionLog54.xml"/><Relationship Id="rId330" Type="http://schemas.openxmlformats.org/officeDocument/2006/relationships/revisionLog" Target="revisionLog258.xml"/><Relationship Id="rId568" Type="http://schemas.openxmlformats.org/officeDocument/2006/relationships/revisionLog" Target="revisionLog482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44" Type="http://schemas.openxmlformats.org/officeDocument/2006/relationships/revisionLog" Target="revisionLog79.xml"/><Relationship Id="rId547" Type="http://schemas.openxmlformats.org/officeDocument/2006/relationships/revisionLog" Target="revisionLog461.xml"/><Relationship Id="rId589" Type="http://schemas.openxmlformats.org/officeDocument/2006/relationships/revisionLog" Target="revisionLog503.xml"/><Relationship Id="rId165" Type="http://schemas.openxmlformats.org/officeDocument/2006/relationships/revisionLog" Target="revisionLog100.xml"/><Relationship Id="rId372" Type="http://schemas.openxmlformats.org/officeDocument/2006/relationships/revisionLog" Target="revisionLog300.xml"/><Relationship Id="rId428" Type="http://schemas.openxmlformats.org/officeDocument/2006/relationships/revisionLog" Target="revisionLog112.xml"/><Relationship Id="rId90" Type="http://schemas.openxmlformats.org/officeDocument/2006/relationships/revisionLog" Target="revisionLog21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49" Type="http://schemas.openxmlformats.org/officeDocument/2006/relationships/revisionLog" Target="revisionLog367.xml"/><Relationship Id="rId614" Type="http://schemas.openxmlformats.org/officeDocument/2006/relationships/revisionLog" Target="revisionLog527.xml"/><Relationship Id="rId232" Type="http://schemas.openxmlformats.org/officeDocument/2006/relationships/revisionLog" Target="revisionLog165.xml"/><Relationship Id="rId274" Type="http://schemas.openxmlformats.org/officeDocument/2006/relationships/revisionLog" Target="revisionLog205.xml"/><Relationship Id="rId481" Type="http://schemas.openxmlformats.org/officeDocument/2006/relationships/revisionLog" Target="revisionLog397.xml"/><Relationship Id="rId211" Type="http://schemas.openxmlformats.org/officeDocument/2006/relationships/revisionLog" Target="revisionLog146.xml"/><Relationship Id="rId253" Type="http://schemas.openxmlformats.org/officeDocument/2006/relationships/revisionLog" Target="revisionLog184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460" Type="http://schemas.openxmlformats.org/officeDocument/2006/relationships/revisionLog" Target="revisionLog377.xml"/><Relationship Id="rId516" Type="http://schemas.openxmlformats.org/officeDocument/2006/relationships/revisionLog" Target="revisionLog431.xml"/><Relationship Id="rId69" Type="http://schemas.openxmlformats.org/officeDocument/2006/relationships/revisionLog" Target="revisionLog67.xml"/><Relationship Id="rId134" Type="http://schemas.openxmlformats.org/officeDocument/2006/relationships/revisionLog" Target="revisionLog69.xml"/><Relationship Id="rId537" Type="http://schemas.openxmlformats.org/officeDocument/2006/relationships/revisionLog" Target="revisionLog452.xml"/><Relationship Id="rId579" Type="http://schemas.openxmlformats.org/officeDocument/2006/relationships/revisionLog" Target="revisionLog493.xml"/><Relationship Id="rId113" Type="http://schemas.openxmlformats.org/officeDocument/2006/relationships/revisionLog" Target="revisionLog44.xml"/><Relationship Id="rId320" Type="http://schemas.openxmlformats.org/officeDocument/2006/relationships/revisionLog" Target="revisionLog248.xml"/><Relationship Id="rId558" Type="http://schemas.openxmlformats.org/officeDocument/2006/relationships/revisionLog" Target="revisionLog472.xml"/><Relationship Id="rId80" Type="http://schemas.openxmlformats.org/officeDocument/2006/relationships/revisionLog" Target="revisionLog1111.xml"/><Relationship Id="rId176" Type="http://schemas.openxmlformats.org/officeDocument/2006/relationships/revisionLog" Target="revisionLog1121.xml"/><Relationship Id="rId341" Type="http://schemas.openxmlformats.org/officeDocument/2006/relationships/revisionLog" Target="revisionLog269.xml"/><Relationship Id="rId383" Type="http://schemas.openxmlformats.org/officeDocument/2006/relationships/revisionLog" Target="revisionLog311.xml"/><Relationship Id="rId439" Type="http://schemas.openxmlformats.org/officeDocument/2006/relationships/revisionLog" Target="revisionLog357.xml"/><Relationship Id="rId590" Type="http://schemas.openxmlformats.org/officeDocument/2006/relationships/revisionLog" Target="revisionLog504.xml"/><Relationship Id="rId604" Type="http://schemas.openxmlformats.org/officeDocument/2006/relationships/revisionLog" Target="revisionLog517.xml"/><Relationship Id="rId155" Type="http://schemas.openxmlformats.org/officeDocument/2006/relationships/revisionLog" Target="revisionLog90.xml"/><Relationship Id="rId197" Type="http://schemas.openxmlformats.org/officeDocument/2006/relationships/revisionLog" Target="revisionLog133.xml"/><Relationship Id="rId362" Type="http://schemas.openxmlformats.org/officeDocument/2006/relationships/revisionLog" Target="revisionLog290.xml"/><Relationship Id="rId418" Type="http://schemas.openxmlformats.org/officeDocument/2006/relationships/revisionLog" Target="revisionLog340.xml"/><Relationship Id="rId625" Type="http://schemas.openxmlformats.org/officeDocument/2006/relationships/revisionLog" Target="revisionLog538.xml"/><Relationship Id="rId201" Type="http://schemas.openxmlformats.org/officeDocument/2006/relationships/revisionLog" Target="revisionLog136.xml"/><Relationship Id="rId243" Type="http://schemas.openxmlformats.org/officeDocument/2006/relationships/revisionLog" Target="revisionLog17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506" Type="http://schemas.openxmlformats.org/officeDocument/2006/relationships/revisionLog" Target="revisionLog421.xml"/><Relationship Id="rId222" Type="http://schemas.openxmlformats.org/officeDocument/2006/relationships/revisionLog" Target="revisionLog155.xml"/><Relationship Id="rId264" Type="http://schemas.openxmlformats.org/officeDocument/2006/relationships/revisionLog" Target="revisionLog195.xml"/><Relationship Id="rId471" Type="http://schemas.openxmlformats.org/officeDocument/2006/relationships/revisionLog" Target="revisionLog388.xml"/><Relationship Id="rId103" Type="http://schemas.openxmlformats.org/officeDocument/2006/relationships/revisionLog" Target="revisionLog34.xml"/><Relationship Id="rId310" Type="http://schemas.openxmlformats.org/officeDocument/2006/relationships/revisionLog" Target="revisionLog238.xml"/><Relationship Id="rId492" Type="http://schemas.openxmlformats.org/officeDocument/2006/relationships/revisionLog" Target="revisionLog408.xml"/><Relationship Id="rId548" Type="http://schemas.openxmlformats.org/officeDocument/2006/relationships/revisionLog" Target="revisionLog462.xml"/><Relationship Id="rId124" Type="http://schemas.openxmlformats.org/officeDocument/2006/relationships/revisionLog" Target="revisionLog55.xml"/><Relationship Id="rId527" Type="http://schemas.openxmlformats.org/officeDocument/2006/relationships/revisionLog" Target="revisionLog442.xml"/><Relationship Id="rId569" Type="http://schemas.openxmlformats.org/officeDocument/2006/relationships/revisionLog" Target="revisionLog483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87" Type="http://schemas.openxmlformats.org/officeDocument/2006/relationships/revisionLog" Target="revisionLog1231.xml"/><Relationship Id="rId352" Type="http://schemas.openxmlformats.org/officeDocument/2006/relationships/revisionLog" Target="revisionLog280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615" Type="http://schemas.openxmlformats.org/officeDocument/2006/relationships/revisionLog" Target="revisionLog528.xml"/><Relationship Id="rId70" Type="http://schemas.openxmlformats.org/officeDocument/2006/relationships/revisionLog" Target="revisionLog1131.xml"/><Relationship Id="rId166" Type="http://schemas.openxmlformats.org/officeDocument/2006/relationships/revisionLog" Target="revisionLog101.xml"/><Relationship Id="rId331" Type="http://schemas.openxmlformats.org/officeDocument/2006/relationships/revisionLog" Target="revisionLog259.xml"/><Relationship Id="rId373" Type="http://schemas.openxmlformats.org/officeDocument/2006/relationships/revisionLog" Target="revisionLog301.xml"/><Relationship Id="rId429" Type="http://schemas.openxmlformats.org/officeDocument/2006/relationships/revisionLog" Target="revisionLog347.xml"/><Relationship Id="rId580" Type="http://schemas.openxmlformats.org/officeDocument/2006/relationships/revisionLog" Target="revisionLog494.xml"/><Relationship Id="rId212" Type="http://schemas.openxmlformats.org/officeDocument/2006/relationships/revisionLog" Target="revisionLog147.xml"/><Relationship Id="rId254" Type="http://schemas.openxmlformats.org/officeDocument/2006/relationships/revisionLog" Target="revisionLog185.xml"/><Relationship Id="rId233" Type="http://schemas.openxmlformats.org/officeDocument/2006/relationships/revisionLog" Target="revisionLog166.xml"/><Relationship Id="rId440" Type="http://schemas.openxmlformats.org/officeDocument/2006/relationships/revisionLog" Target="revisionLog358.xml"/><Relationship Id="rId114" Type="http://schemas.openxmlformats.org/officeDocument/2006/relationships/revisionLog" Target="revisionLog45.xml"/><Relationship Id="rId296" Type="http://schemas.openxmlformats.org/officeDocument/2006/relationships/revisionLog" Target="revisionLog224.xml"/><Relationship Id="rId461" Type="http://schemas.openxmlformats.org/officeDocument/2006/relationships/revisionLog" Target="revisionLog378.xml"/><Relationship Id="rId517" Type="http://schemas.openxmlformats.org/officeDocument/2006/relationships/revisionLog" Target="revisionLog432.xml"/><Relationship Id="rId559" Type="http://schemas.openxmlformats.org/officeDocument/2006/relationships/revisionLog" Target="revisionLog473.xml"/><Relationship Id="rId275" Type="http://schemas.openxmlformats.org/officeDocument/2006/relationships/revisionLog" Target="revisionLog206.xml"/><Relationship Id="rId300" Type="http://schemas.openxmlformats.org/officeDocument/2006/relationships/revisionLog" Target="revisionLog228.xml"/><Relationship Id="rId482" Type="http://schemas.openxmlformats.org/officeDocument/2006/relationships/revisionLog" Target="revisionLog398.xml"/><Relationship Id="rId538" Type="http://schemas.openxmlformats.org/officeDocument/2006/relationships/revisionLog" Target="revisionLog453.xml"/><Relationship Id="rId156" Type="http://schemas.openxmlformats.org/officeDocument/2006/relationships/revisionLog" Target="revisionLog9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63" Type="http://schemas.openxmlformats.org/officeDocument/2006/relationships/revisionLog" Target="revisionLog291.xml"/><Relationship Id="rId419" Type="http://schemas.openxmlformats.org/officeDocument/2006/relationships/revisionLog" Target="revisionLog341.xml"/><Relationship Id="rId570" Type="http://schemas.openxmlformats.org/officeDocument/2006/relationships/revisionLog" Target="revisionLog484.xml"/><Relationship Id="rId626" Type="http://schemas.openxmlformats.org/officeDocument/2006/relationships/revisionLog" Target="revisionLog539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77" Type="http://schemas.openxmlformats.org/officeDocument/2006/relationships/revisionLog" Target="revisionLog11311.xml"/><Relationship Id="rId342" Type="http://schemas.openxmlformats.org/officeDocument/2006/relationships/revisionLog" Target="revisionLog270.xml"/><Relationship Id="rId384" Type="http://schemas.openxmlformats.org/officeDocument/2006/relationships/revisionLog" Target="revisionLog312.xml"/><Relationship Id="rId591" Type="http://schemas.openxmlformats.org/officeDocument/2006/relationships/revisionLog" Target="revisionLog505.xml"/><Relationship Id="rId605" Type="http://schemas.openxmlformats.org/officeDocument/2006/relationships/revisionLog" Target="revisionLog518.xml"/><Relationship Id="rId223" Type="http://schemas.openxmlformats.org/officeDocument/2006/relationships/revisionLog" Target="revisionLog156.xml"/><Relationship Id="rId430" Type="http://schemas.openxmlformats.org/officeDocument/2006/relationships/revisionLog" Target="revisionLog348.xml"/><Relationship Id="rId202" Type="http://schemas.openxmlformats.org/officeDocument/2006/relationships/revisionLog" Target="revisionLog137.xml"/><Relationship Id="rId244" Type="http://schemas.openxmlformats.org/officeDocument/2006/relationships/revisionLog" Target="revisionLog176.xml"/><Relationship Id="rId265" Type="http://schemas.openxmlformats.org/officeDocument/2006/relationships/revisionLog" Target="revisionLog196.xml"/><Relationship Id="rId472" Type="http://schemas.openxmlformats.org/officeDocument/2006/relationships/revisionLog" Target="revisionLog389.xml"/><Relationship Id="rId528" Type="http://schemas.openxmlformats.org/officeDocument/2006/relationships/revisionLog" Target="revisionLog443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493" Type="http://schemas.openxmlformats.org/officeDocument/2006/relationships/revisionLog" Target="revisionLog409.xml"/><Relationship Id="rId507" Type="http://schemas.openxmlformats.org/officeDocument/2006/relationships/revisionLog" Target="revisionLog422.xml"/><Relationship Id="rId549" Type="http://schemas.openxmlformats.org/officeDocument/2006/relationships/revisionLog" Target="revisionLog463.xml"/><Relationship Id="rId125" Type="http://schemas.openxmlformats.org/officeDocument/2006/relationships/revisionLog" Target="revisionLog56.xml"/><Relationship Id="rId167" Type="http://schemas.openxmlformats.org/officeDocument/2006/relationships/revisionLog" Target="revisionLog102.xml"/><Relationship Id="rId332" Type="http://schemas.openxmlformats.org/officeDocument/2006/relationships/revisionLog" Target="revisionLog260.xml"/><Relationship Id="rId374" Type="http://schemas.openxmlformats.org/officeDocument/2006/relationships/revisionLog" Target="revisionLog302.xml"/><Relationship Id="rId581" Type="http://schemas.openxmlformats.org/officeDocument/2006/relationships/revisionLog" Target="revisionLog495.xml"/><Relationship Id="rId104" Type="http://schemas.openxmlformats.org/officeDocument/2006/relationships/revisionLog" Target="revisionLog35.xml"/><Relationship Id="rId146" Type="http://schemas.openxmlformats.org/officeDocument/2006/relationships/revisionLog" Target="revisionLog81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53" Type="http://schemas.openxmlformats.org/officeDocument/2006/relationships/revisionLog" Target="revisionLog281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560" Type="http://schemas.openxmlformats.org/officeDocument/2006/relationships/revisionLog" Target="revisionLog474.xml"/><Relationship Id="rId71" Type="http://schemas.openxmlformats.org/officeDocument/2006/relationships/revisionLog" Target="revisionLog2.xml"/><Relationship Id="rId234" Type="http://schemas.openxmlformats.org/officeDocument/2006/relationships/revisionLog" Target="revisionLog167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420" Type="http://schemas.openxmlformats.org/officeDocument/2006/relationships/revisionLog" Target="revisionLog342.xml"/><Relationship Id="rId616" Type="http://schemas.openxmlformats.org/officeDocument/2006/relationships/revisionLog" Target="revisionLog529.xml"/><Relationship Id="rId276" Type="http://schemas.openxmlformats.org/officeDocument/2006/relationships/revisionLog" Target="revisionLog207.xml"/><Relationship Id="rId441" Type="http://schemas.openxmlformats.org/officeDocument/2006/relationships/revisionLog" Target="revisionLog359.xml"/><Relationship Id="rId483" Type="http://schemas.openxmlformats.org/officeDocument/2006/relationships/revisionLog" Target="revisionLog399.xml"/><Relationship Id="rId539" Type="http://schemas.openxmlformats.org/officeDocument/2006/relationships/revisionLog" Target="revisionLog454.xml"/><Relationship Id="rId255" Type="http://schemas.openxmlformats.org/officeDocument/2006/relationships/revisionLog" Target="revisionLog186.xml"/><Relationship Id="rId297" Type="http://schemas.openxmlformats.org/officeDocument/2006/relationships/revisionLog" Target="revisionLog225.xml"/><Relationship Id="rId462" Type="http://schemas.openxmlformats.org/officeDocument/2006/relationships/revisionLog" Target="revisionLog379.xml"/><Relationship Id="rId518" Type="http://schemas.openxmlformats.org/officeDocument/2006/relationships/revisionLog" Target="revisionLog433.xml"/><Relationship Id="rId136" Type="http://schemas.openxmlformats.org/officeDocument/2006/relationships/revisionLog" Target="revisionLog71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43" Type="http://schemas.openxmlformats.org/officeDocument/2006/relationships/revisionLog" Target="revisionLog271.xml"/><Relationship Id="rId550" Type="http://schemas.openxmlformats.org/officeDocument/2006/relationships/revisionLog" Target="revisionLog464.xml"/><Relationship Id="rId115" Type="http://schemas.openxmlformats.org/officeDocument/2006/relationships/revisionLog" Target="revisionLog46.xml"/><Relationship Id="rId157" Type="http://schemas.openxmlformats.org/officeDocument/2006/relationships/revisionLog" Target="revisionLog92.xml"/><Relationship Id="rId322" Type="http://schemas.openxmlformats.org/officeDocument/2006/relationships/revisionLog" Target="revisionLog250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592" Type="http://schemas.openxmlformats.org/officeDocument/2006/relationships/revisionLog" Target="revisionLog506.xml"/><Relationship Id="rId606" Type="http://schemas.openxmlformats.org/officeDocument/2006/relationships/revisionLog" Target="revisionLog519.xml"/><Relationship Id="rId199" Type="http://schemas.openxmlformats.org/officeDocument/2006/relationships/revisionLog" Target="revisionLog13411.xml"/><Relationship Id="rId571" Type="http://schemas.openxmlformats.org/officeDocument/2006/relationships/revisionLog" Target="revisionLog485.xml"/><Relationship Id="rId627" Type="http://schemas.openxmlformats.org/officeDocument/2006/relationships/revisionLog" Target="revisionLog540.xml"/><Relationship Id="rId245" Type="http://schemas.openxmlformats.org/officeDocument/2006/relationships/revisionLog" Target="revisionLog17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52" Type="http://schemas.openxmlformats.org/officeDocument/2006/relationships/revisionLog" Target="revisionLog370.xml"/><Relationship Id="rId494" Type="http://schemas.openxmlformats.org/officeDocument/2006/relationships/revisionLog" Target="revisionLog410.xml"/><Relationship Id="rId508" Type="http://schemas.openxmlformats.org/officeDocument/2006/relationships/revisionLog" Target="revisionLog423.xml"/><Relationship Id="rId224" Type="http://schemas.openxmlformats.org/officeDocument/2006/relationships/revisionLog" Target="revisionLog157.xml"/><Relationship Id="rId266" Type="http://schemas.openxmlformats.org/officeDocument/2006/relationships/revisionLog" Target="revisionLog197.xml"/><Relationship Id="rId431" Type="http://schemas.openxmlformats.org/officeDocument/2006/relationships/revisionLog" Target="revisionLog349.xml"/><Relationship Id="rId473" Type="http://schemas.openxmlformats.org/officeDocument/2006/relationships/revisionLog" Target="revisionLog11.xml"/><Relationship Id="rId529" Type="http://schemas.openxmlformats.org/officeDocument/2006/relationships/revisionLog" Target="revisionLog444.xml"/><Relationship Id="rId105" Type="http://schemas.openxmlformats.org/officeDocument/2006/relationships/revisionLog" Target="revisionLog36.xml"/><Relationship Id="rId147" Type="http://schemas.openxmlformats.org/officeDocument/2006/relationships/revisionLog" Target="revisionLog82.xml"/><Relationship Id="rId312" Type="http://schemas.openxmlformats.org/officeDocument/2006/relationships/revisionLog" Target="revisionLog240.xml"/><Relationship Id="rId354" Type="http://schemas.openxmlformats.org/officeDocument/2006/relationships/revisionLog" Target="revisionLog282.xml"/><Relationship Id="rId126" Type="http://schemas.openxmlformats.org/officeDocument/2006/relationships/revisionLog" Target="revisionLog1110.xml"/><Relationship Id="rId168" Type="http://schemas.openxmlformats.org/officeDocument/2006/relationships/revisionLog" Target="revisionLog103.xml"/><Relationship Id="rId333" Type="http://schemas.openxmlformats.org/officeDocument/2006/relationships/revisionLog" Target="revisionLog261.xml"/><Relationship Id="rId540" Type="http://schemas.openxmlformats.org/officeDocument/2006/relationships/revisionLog" Target="revisionLog455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96" Type="http://schemas.openxmlformats.org/officeDocument/2006/relationships/revisionLog" Target="revisionLog323.xml"/><Relationship Id="rId561" Type="http://schemas.openxmlformats.org/officeDocument/2006/relationships/revisionLog" Target="revisionLog475.xml"/><Relationship Id="rId617" Type="http://schemas.openxmlformats.org/officeDocument/2006/relationships/revisionLog" Target="revisionLog530.xml"/><Relationship Id="rId72" Type="http://schemas.openxmlformats.org/officeDocument/2006/relationships/revisionLog" Target="revisionLog3.xml"/><Relationship Id="rId375" Type="http://schemas.openxmlformats.org/officeDocument/2006/relationships/revisionLog" Target="revisionLog303.xml"/><Relationship Id="rId582" Type="http://schemas.openxmlformats.org/officeDocument/2006/relationships/revisionLog" Target="revisionLog496.xml"/><Relationship Id="rId214" Type="http://schemas.openxmlformats.org/officeDocument/2006/relationships/revisionLog" Target="revisionLog149.xml"/><Relationship Id="rId256" Type="http://schemas.openxmlformats.org/officeDocument/2006/relationships/revisionLog" Target="revisionLog187.xml"/><Relationship Id="rId298" Type="http://schemas.openxmlformats.org/officeDocument/2006/relationships/revisionLog" Target="revisionLog226.xml"/><Relationship Id="rId421" Type="http://schemas.openxmlformats.org/officeDocument/2006/relationships/revisionLog" Target="revisionLog343.xml"/><Relationship Id="rId463" Type="http://schemas.openxmlformats.org/officeDocument/2006/relationships/revisionLog" Target="revisionLog380.xml"/><Relationship Id="rId519" Type="http://schemas.openxmlformats.org/officeDocument/2006/relationships/revisionLog" Target="revisionLog434.xml"/><Relationship Id="rId235" Type="http://schemas.openxmlformats.org/officeDocument/2006/relationships/revisionLog" Target="revisionLog168.xml"/><Relationship Id="rId277" Type="http://schemas.openxmlformats.org/officeDocument/2006/relationships/revisionLog" Target="revisionLog208.xml"/><Relationship Id="rId400" Type="http://schemas.openxmlformats.org/officeDocument/2006/relationships/revisionLog" Target="revisionLog139.xml"/><Relationship Id="rId442" Type="http://schemas.openxmlformats.org/officeDocument/2006/relationships/revisionLog" Target="revisionLog360.xml"/><Relationship Id="rId484" Type="http://schemas.openxmlformats.org/officeDocument/2006/relationships/revisionLog" Target="revisionLog400.xml"/><Relationship Id="rId116" Type="http://schemas.openxmlformats.org/officeDocument/2006/relationships/revisionLog" Target="revisionLog47.xml"/><Relationship Id="rId158" Type="http://schemas.openxmlformats.org/officeDocument/2006/relationships/revisionLog" Target="revisionLog93.xml"/><Relationship Id="rId323" Type="http://schemas.openxmlformats.org/officeDocument/2006/relationships/revisionLog" Target="revisionLog251.xml"/><Relationship Id="rId530" Type="http://schemas.openxmlformats.org/officeDocument/2006/relationships/revisionLog" Target="revisionLog445.xml"/><Relationship Id="rId137" Type="http://schemas.openxmlformats.org/officeDocument/2006/relationships/revisionLog" Target="revisionLog72.xml"/><Relationship Id="rId302" Type="http://schemas.openxmlformats.org/officeDocument/2006/relationships/revisionLog" Target="revisionLog230.xml"/><Relationship Id="rId344" Type="http://schemas.openxmlformats.org/officeDocument/2006/relationships/revisionLog" Target="revisionLog272.xml"/><Relationship Id="rId365" Type="http://schemas.openxmlformats.org/officeDocument/2006/relationships/revisionLog" Target="revisionLog293.xml"/><Relationship Id="rId572" Type="http://schemas.openxmlformats.org/officeDocument/2006/relationships/revisionLog" Target="revisionLog486.xml"/><Relationship Id="rId628" Type="http://schemas.openxmlformats.org/officeDocument/2006/relationships/revisionLog" Target="revisionLog541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86" Type="http://schemas.openxmlformats.org/officeDocument/2006/relationships/revisionLog" Target="revisionLog314.xml"/><Relationship Id="rId551" Type="http://schemas.openxmlformats.org/officeDocument/2006/relationships/revisionLog" Target="revisionLog465.xml"/><Relationship Id="rId593" Type="http://schemas.openxmlformats.org/officeDocument/2006/relationships/revisionLog" Target="revisionLog507.xml"/><Relationship Id="rId607" Type="http://schemas.openxmlformats.org/officeDocument/2006/relationships/revisionLog" Target="revisionLog520.xml"/><Relationship Id="rId225" Type="http://schemas.openxmlformats.org/officeDocument/2006/relationships/revisionLog" Target="revisionLog158.xml"/><Relationship Id="rId267" Type="http://schemas.openxmlformats.org/officeDocument/2006/relationships/revisionLog" Target="revisionLog198.xml"/><Relationship Id="rId432" Type="http://schemas.openxmlformats.org/officeDocument/2006/relationships/revisionLog" Target="revisionLog350.xml"/><Relationship Id="rId474" Type="http://schemas.openxmlformats.org/officeDocument/2006/relationships/revisionLog" Target="revisionLog390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46" Type="http://schemas.openxmlformats.org/officeDocument/2006/relationships/revisionLog" Target="revisionLog17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53" Type="http://schemas.openxmlformats.org/officeDocument/2006/relationships/revisionLog" Target="revisionLog15.xml"/><Relationship Id="rId509" Type="http://schemas.openxmlformats.org/officeDocument/2006/relationships/revisionLog" Target="revisionLog424.xml"/><Relationship Id="rId127" Type="http://schemas.openxmlformats.org/officeDocument/2006/relationships/revisionLog" Target="revisionLog57.xml"/><Relationship Id="rId106" Type="http://schemas.openxmlformats.org/officeDocument/2006/relationships/revisionLog" Target="revisionLog37.xml"/><Relationship Id="rId313" Type="http://schemas.openxmlformats.org/officeDocument/2006/relationships/revisionLog" Target="revisionLog241.xml"/><Relationship Id="rId495" Type="http://schemas.openxmlformats.org/officeDocument/2006/relationships/revisionLog" Target="revisionLog411.xml"/><Relationship Id="rId73" Type="http://schemas.openxmlformats.org/officeDocument/2006/relationships/revisionLog" Target="revisionLog4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76" Type="http://schemas.openxmlformats.org/officeDocument/2006/relationships/revisionLog" Target="revisionLog304.xml"/><Relationship Id="rId541" Type="http://schemas.openxmlformats.org/officeDocument/2006/relationships/revisionLog" Target="revisionLog456.xml"/><Relationship Id="rId583" Type="http://schemas.openxmlformats.org/officeDocument/2006/relationships/revisionLog" Target="revisionLog497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355" Type="http://schemas.openxmlformats.org/officeDocument/2006/relationships/revisionLog" Target="revisionLog283.xml"/><Relationship Id="rId397" Type="http://schemas.openxmlformats.org/officeDocument/2006/relationships/revisionLog" Target="revisionLog324.xml"/><Relationship Id="rId520" Type="http://schemas.openxmlformats.org/officeDocument/2006/relationships/revisionLog" Target="revisionLog435.xml"/><Relationship Id="rId562" Type="http://schemas.openxmlformats.org/officeDocument/2006/relationships/revisionLog" Target="revisionLog476.xml"/><Relationship Id="rId618" Type="http://schemas.openxmlformats.org/officeDocument/2006/relationships/revisionLog" Target="revisionLog531.xml"/><Relationship Id="rId180" Type="http://schemas.openxmlformats.org/officeDocument/2006/relationships/revisionLog" Target="revisionLog116.xml"/><Relationship Id="rId236" Type="http://schemas.openxmlformats.org/officeDocument/2006/relationships/revisionLog" Target="revisionLog169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43" Type="http://schemas.openxmlformats.org/officeDocument/2006/relationships/revisionLog" Target="revisionLog361.xml"/><Relationship Id="rId215" Type="http://schemas.openxmlformats.org/officeDocument/2006/relationships/revisionLog" Target="revisionLog150.xml"/><Relationship Id="rId257" Type="http://schemas.openxmlformats.org/officeDocument/2006/relationships/revisionLog" Target="revisionLog188.xml"/><Relationship Id="rId422" Type="http://schemas.openxmlformats.org/officeDocument/2006/relationships/revisionLog" Target="revisionLog344.xml"/><Relationship Id="rId464" Type="http://schemas.openxmlformats.org/officeDocument/2006/relationships/revisionLog" Target="revisionLog381.xml"/><Relationship Id="rId303" Type="http://schemas.openxmlformats.org/officeDocument/2006/relationships/revisionLog" Target="revisionLog231.xml"/><Relationship Id="rId485" Type="http://schemas.openxmlformats.org/officeDocument/2006/relationships/revisionLog" Target="revisionLog401.xml"/><Relationship Id="rId84" Type="http://schemas.openxmlformats.org/officeDocument/2006/relationships/revisionLog" Target="revisionLog1510.xml"/><Relationship Id="rId138" Type="http://schemas.openxmlformats.org/officeDocument/2006/relationships/revisionLog" Target="revisionLog73.xml"/><Relationship Id="rId345" Type="http://schemas.openxmlformats.org/officeDocument/2006/relationships/revisionLog" Target="revisionLog273.xml"/><Relationship Id="rId387" Type="http://schemas.openxmlformats.org/officeDocument/2006/relationships/revisionLog" Target="revisionLog315.xml"/><Relationship Id="rId510" Type="http://schemas.openxmlformats.org/officeDocument/2006/relationships/revisionLog" Target="revisionLog425.xml"/><Relationship Id="rId552" Type="http://schemas.openxmlformats.org/officeDocument/2006/relationships/revisionLog" Target="revisionLog466.xml"/><Relationship Id="rId594" Type="http://schemas.openxmlformats.org/officeDocument/2006/relationships/revisionLog" Target="revisionLog1.xml"/><Relationship Id="rId608" Type="http://schemas.openxmlformats.org/officeDocument/2006/relationships/revisionLog" Target="revisionLog521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107" Type="http://schemas.openxmlformats.org/officeDocument/2006/relationships/revisionLog" Target="revisionLog38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496" Type="http://schemas.openxmlformats.org/officeDocument/2006/relationships/revisionLog" Target="revisionLog412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56" Type="http://schemas.openxmlformats.org/officeDocument/2006/relationships/revisionLog" Target="revisionLog284.xml"/><Relationship Id="rId398" Type="http://schemas.openxmlformats.org/officeDocument/2006/relationships/revisionLog" Target="revisionLog111.xml"/><Relationship Id="rId521" Type="http://schemas.openxmlformats.org/officeDocument/2006/relationships/revisionLog" Target="revisionLog436.xml"/><Relationship Id="rId563" Type="http://schemas.openxmlformats.org/officeDocument/2006/relationships/revisionLog" Target="revisionLog477.xml"/><Relationship Id="rId619" Type="http://schemas.openxmlformats.org/officeDocument/2006/relationships/revisionLog" Target="revisionLog532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216" Type="http://schemas.openxmlformats.org/officeDocument/2006/relationships/revisionLog" Target="revisionLog1112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465" Type="http://schemas.openxmlformats.org/officeDocument/2006/relationships/revisionLog" Target="revisionLog382.xml"/><Relationship Id="rId630" Type="http://schemas.openxmlformats.org/officeDocument/2006/relationships/revisionLog" Target="revisionLog543.xml"/><Relationship Id="rId118" Type="http://schemas.openxmlformats.org/officeDocument/2006/relationships/revisionLog" Target="revisionLog49.xml"/><Relationship Id="rId325" Type="http://schemas.openxmlformats.org/officeDocument/2006/relationships/revisionLog" Target="revisionLog253.xml"/><Relationship Id="rId367" Type="http://schemas.openxmlformats.org/officeDocument/2006/relationships/revisionLog" Target="revisionLog295.xml"/><Relationship Id="rId532" Type="http://schemas.openxmlformats.org/officeDocument/2006/relationships/revisionLog" Target="revisionLog447.xml"/><Relationship Id="rId574" Type="http://schemas.openxmlformats.org/officeDocument/2006/relationships/revisionLog" Target="revisionLog488.xml"/><Relationship Id="rId171" Type="http://schemas.openxmlformats.org/officeDocument/2006/relationships/revisionLog" Target="revisionLog106.xml"/><Relationship Id="rId227" Type="http://schemas.openxmlformats.org/officeDocument/2006/relationships/revisionLog" Target="revisionLog16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476" Type="http://schemas.openxmlformats.org/officeDocument/2006/relationships/revisionLog" Target="revisionLog392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36" Type="http://schemas.openxmlformats.org/officeDocument/2006/relationships/revisionLog" Target="revisionLog264.xml"/><Relationship Id="rId501" Type="http://schemas.openxmlformats.org/officeDocument/2006/relationships/revisionLog" Target="revisionLog416.xml"/><Relationship Id="rId543" Type="http://schemas.openxmlformats.org/officeDocument/2006/relationships/revisionLog" Target="revisionLog458.xml"/><Relationship Id="rId75" Type="http://schemas.openxmlformats.org/officeDocument/2006/relationships/revisionLog" Target="revisionLog6.xml"/><Relationship Id="rId140" Type="http://schemas.openxmlformats.org/officeDocument/2006/relationships/revisionLog" Target="revisionLog75.xml"/><Relationship Id="rId182" Type="http://schemas.openxmlformats.org/officeDocument/2006/relationships/revisionLog" Target="revisionLog118.xml"/><Relationship Id="rId378" Type="http://schemas.openxmlformats.org/officeDocument/2006/relationships/revisionLog" Target="revisionLog306.xml"/><Relationship Id="rId403" Type="http://schemas.openxmlformats.org/officeDocument/2006/relationships/revisionLog" Target="revisionLog325.xml"/><Relationship Id="rId585" Type="http://schemas.openxmlformats.org/officeDocument/2006/relationships/revisionLog" Target="revisionLog499.xml"/><Relationship Id="rId238" Type="http://schemas.openxmlformats.org/officeDocument/2006/relationships/revisionLog" Target="revisionLog171.xml"/><Relationship Id="rId445" Type="http://schemas.openxmlformats.org/officeDocument/2006/relationships/revisionLog" Target="revisionLog363.xml"/><Relationship Id="rId487" Type="http://schemas.openxmlformats.org/officeDocument/2006/relationships/revisionLog" Target="revisionLog403.xml"/><Relationship Id="rId610" Type="http://schemas.openxmlformats.org/officeDocument/2006/relationships/revisionLog" Target="revisionLog523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47" Type="http://schemas.openxmlformats.org/officeDocument/2006/relationships/revisionLog" Target="revisionLog275.xml"/><Relationship Id="rId512" Type="http://schemas.openxmlformats.org/officeDocument/2006/relationships/revisionLog" Target="revisionLog427.xml"/><Relationship Id="rId86" Type="http://schemas.openxmlformats.org/officeDocument/2006/relationships/revisionLog" Target="revisionLog17.xml"/><Relationship Id="rId151" Type="http://schemas.openxmlformats.org/officeDocument/2006/relationships/revisionLog" Target="revisionLog86.xml"/><Relationship Id="rId389" Type="http://schemas.openxmlformats.org/officeDocument/2006/relationships/revisionLog" Target="revisionLog317.xml"/><Relationship Id="rId554" Type="http://schemas.openxmlformats.org/officeDocument/2006/relationships/revisionLog" Target="revisionLog468.xml"/><Relationship Id="rId596" Type="http://schemas.openxmlformats.org/officeDocument/2006/relationships/revisionLog" Target="revisionLog509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56" Type="http://schemas.openxmlformats.org/officeDocument/2006/relationships/revisionLog" Target="revisionLog373.xml"/><Relationship Id="rId498" Type="http://schemas.openxmlformats.org/officeDocument/2006/relationships/revisionLog" Target="revisionLog1100.xml"/><Relationship Id="rId621" Type="http://schemas.openxmlformats.org/officeDocument/2006/relationships/revisionLog" Target="revisionLog534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316" Type="http://schemas.openxmlformats.org/officeDocument/2006/relationships/revisionLog" Target="revisionLog244.xml"/><Relationship Id="rId523" Type="http://schemas.openxmlformats.org/officeDocument/2006/relationships/revisionLog" Target="revisionLog438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358" Type="http://schemas.openxmlformats.org/officeDocument/2006/relationships/revisionLog" Target="revisionLog286.xml"/><Relationship Id="rId565" Type="http://schemas.openxmlformats.org/officeDocument/2006/relationships/revisionLog" Target="revisionLog479.xml"/><Relationship Id="rId162" Type="http://schemas.openxmlformats.org/officeDocument/2006/relationships/revisionLog" Target="revisionLog97.xml"/><Relationship Id="rId218" Type="http://schemas.openxmlformats.org/officeDocument/2006/relationships/revisionLog" Target="revisionLog152.xml"/><Relationship Id="rId425" Type="http://schemas.openxmlformats.org/officeDocument/2006/relationships/revisionLog" Target="revisionLog13.xml"/><Relationship Id="rId467" Type="http://schemas.openxmlformats.org/officeDocument/2006/relationships/revisionLog" Target="revisionLog384.xml"/><Relationship Id="rId271" Type="http://schemas.openxmlformats.org/officeDocument/2006/relationships/revisionLog" Target="revisionLog202.xml"/><Relationship Id="rId66" Type="http://schemas.openxmlformats.org/officeDocument/2006/relationships/revisionLog" Target="revisionLog64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69" Type="http://schemas.openxmlformats.org/officeDocument/2006/relationships/revisionLog" Target="revisionLog297.xml"/><Relationship Id="rId534" Type="http://schemas.openxmlformats.org/officeDocument/2006/relationships/revisionLog" Target="revisionLog449.xml"/><Relationship Id="rId576" Type="http://schemas.openxmlformats.org/officeDocument/2006/relationships/revisionLog" Target="revisionLog490.xml"/><Relationship Id="rId173" Type="http://schemas.openxmlformats.org/officeDocument/2006/relationships/revisionLog" Target="revisionLog108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36" Type="http://schemas.openxmlformats.org/officeDocument/2006/relationships/revisionLog" Target="revisionLog354.xml"/><Relationship Id="rId601" Type="http://schemas.openxmlformats.org/officeDocument/2006/relationships/revisionLog" Target="revisionLog514.xml"/><Relationship Id="rId240" Type="http://schemas.openxmlformats.org/officeDocument/2006/relationships/revisionLog" Target="revisionLog173.xml"/><Relationship Id="rId478" Type="http://schemas.openxmlformats.org/officeDocument/2006/relationships/revisionLog" Target="revisionLog394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38" Type="http://schemas.openxmlformats.org/officeDocument/2006/relationships/revisionLog" Target="revisionLog266.xml"/><Relationship Id="rId503" Type="http://schemas.openxmlformats.org/officeDocument/2006/relationships/revisionLog" Target="revisionLog418.xml"/><Relationship Id="rId545" Type="http://schemas.openxmlformats.org/officeDocument/2006/relationships/revisionLog" Target="revisionLog120.xml"/><Relationship Id="rId587" Type="http://schemas.openxmlformats.org/officeDocument/2006/relationships/revisionLog" Target="revisionLog501.xml"/><Relationship Id="rId142" Type="http://schemas.openxmlformats.org/officeDocument/2006/relationships/revisionLog" Target="revisionLog77.xml"/><Relationship Id="rId184" Type="http://schemas.openxmlformats.org/officeDocument/2006/relationships/revisionLog" Target="revisionLog1201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47" Type="http://schemas.openxmlformats.org/officeDocument/2006/relationships/revisionLog" Target="revisionLog365.xml"/><Relationship Id="rId612" Type="http://schemas.openxmlformats.org/officeDocument/2006/relationships/revisionLog" Target="revisionLog525.xml"/><Relationship Id="rId251" Type="http://schemas.openxmlformats.org/officeDocument/2006/relationships/revisionLog" Target="revisionLog193.xml"/><Relationship Id="rId489" Type="http://schemas.openxmlformats.org/officeDocument/2006/relationships/revisionLog" Target="revisionLog405.xml"/><Relationship Id="rId293" Type="http://schemas.openxmlformats.org/officeDocument/2006/relationships/revisionLog" Target="revisionLog110.xml"/><Relationship Id="rId307" Type="http://schemas.openxmlformats.org/officeDocument/2006/relationships/revisionLog" Target="revisionLog235.xml"/><Relationship Id="rId349" Type="http://schemas.openxmlformats.org/officeDocument/2006/relationships/revisionLog" Target="revisionLog277.xml"/><Relationship Id="rId514" Type="http://schemas.openxmlformats.org/officeDocument/2006/relationships/revisionLog" Target="revisionLog429.xml"/><Relationship Id="rId556" Type="http://schemas.openxmlformats.org/officeDocument/2006/relationships/revisionLog" Target="revisionLog470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53" Type="http://schemas.openxmlformats.org/officeDocument/2006/relationships/revisionLog" Target="revisionLog88.xml"/><Relationship Id="rId195" Type="http://schemas.openxmlformats.org/officeDocument/2006/relationships/revisionLog" Target="revisionLog13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416" Type="http://schemas.openxmlformats.org/officeDocument/2006/relationships/revisionLog" Target="revisionLog338.xml"/><Relationship Id="rId598" Type="http://schemas.openxmlformats.org/officeDocument/2006/relationships/revisionLog" Target="revisionLog511.xml"/><Relationship Id="rId220" Type="http://schemas.openxmlformats.org/officeDocument/2006/relationships/revisionLog" Target="revisionLog153.xml"/><Relationship Id="rId458" Type="http://schemas.openxmlformats.org/officeDocument/2006/relationships/revisionLog" Target="revisionLog375.xml"/><Relationship Id="rId623" Type="http://schemas.openxmlformats.org/officeDocument/2006/relationships/revisionLog" Target="revisionLog536.xml"/><Relationship Id="rId262" Type="http://schemas.openxmlformats.org/officeDocument/2006/relationships/revisionLog" Target="revisionLog19311.xml"/><Relationship Id="rId318" Type="http://schemas.openxmlformats.org/officeDocument/2006/relationships/revisionLog" Target="revisionLog246.xml"/><Relationship Id="rId525" Type="http://schemas.openxmlformats.org/officeDocument/2006/relationships/revisionLog" Target="revisionLog440.xml"/><Relationship Id="rId567" Type="http://schemas.openxmlformats.org/officeDocument/2006/relationships/revisionLog" Target="revisionLog481.xml"/><Relationship Id="rId99" Type="http://schemas.openxmlformats.org/officeDocument/2006/relationships/revisionLog" Target="revisionLog30.xml"/><Relationship Id="rId122" Type="http://schemas.openxmlformats.org/officeDocument/2006/relationships/revisionLog" Target="revisionLog53.xml"/><Relationship Id="rId164" Type="http://schemas.openxmlformats.org/officeDocument/2006/relationships/revisionLog" Target="revisionLog99.xml"/><Relationship Id="rId371" Type="http://schemas.openxmlformats.org/officeDocument/2006/relationships/revisionLog" Target="revisionLog29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88D5D8B-1F1C-4CB8-A994-31777A066E25}" diskRevisions="1" revisionId="9189" version="631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  <header guid="{046E85D1-3A00-4718-9928-06F53C9FE76D}" dateTime="2023-06-19T09:14:41" maxSheetId="2" userName="Пользователь" r:id="rId455" minRId="6004" maxRId="6011">
    <sheetIdMap count="1">
      <sheetId val="1"/>
    </sheetIdMap>
  </header>
  <header guid="{11EB271A-AA0E-4D94-AF11-604C6EAB13F2}" dateTime="2023-06-19T09:14:49" maxSheetId="2" userName="Пользователь" r:id="rId456" minRId="6012">
    <sheetIdMap count="1">
      <sheetId val="1"/>
    </sheetIdMap>
  </header>
  <header guid="{813D83B2-362C-43CA-B0C6-17E0729F0476}" dateTime="2023-06-19T09:21:29" maxSheetId="2" userName="Пользователь" r:id="rId457" minRId="6013" maxRId="6087">
    <sheetIdMap count="1">
      <sheetId val="1"/>
    </sheetIdMap>
  </header>
  <header guid="{F45CE01C-56F3-41C5-B14E-C7EB5D6E7C87}" dateTime="2023-06-19T09:27:28" maxSheetId="2" userName="Пользователь" r:id="rId458" minRId="6090" maxRId="6119">
    <sheetIdMap count="1">
      <sheetId val="1"/>
    </sheetIdMap>
  </header>
  <header guid="{9747068C-7647-4D31-8F8D-924B6E0978CB}" dateTime="2023-06-19T09:28:56" maxSheetId="2" userName="Пользователь" r:id="rId459" minRId="6120" maxRId="6130">
    <sheetIdMap count="1">
      <sheetId val="1"/>
    </sheetIdMap>
  </header>
  <header guid="{1D901CA1-01B4-4788-9A37-7A226EE20AC7}" dateTime="2023-06-19T09:36:20" maxSheetId="2" userName="Пользователь" r:id="rId460" minRId="6133" maxRId="6185">
    <sheetIdMap count="1">
      <sheetId val="1"/>
    </sheetIdMap>
  </header>
  <header guid="{70F494CC-0119-4F8F-8FCE-B565FDA37300}" dateTime="2023-06-19T09:54:19" maxSheetId="2" userName="Пользователь" r:id="rId461" minRId="6188" maxRId="6243">
    <sheetIdMap count="1">
      <sheetId val="1"/>
    </sheetIdMap>
  </header>
  <header guid="{504D7367-709B-44C3-97AF-6D31570F6F54}" dateTime="2023-06-19T10:03:06" maxSheetId="2" userName="Пользователь" r:id="rId462" minRId="6246" maxRId="6296">
    <sheetIdMap count="1">
      <sheetId val="1"/>
    </sheetIdMap>
  </header>
  <header guid="{069F560E-22D1-47CF-B790-1B3C43DE95C3}" dateTime="2023-06-19T10:05:20" maxSheetId="2" userName="Пользователь" r:id="rId463" minRId="6299" maxRId="6314">
    <sheetIdMap count="1">
      <sheetId val="1"/>
    </sheetIdMap>
  </header>
  <header guid="{7DC7AE11-4B99-4748-BC44-7FF2FA723F73}" dateTime="2023-06-19T10:08:28" maxSheetId="2" userName="Пользователь" r:id="rId464" minRId="6315" maxRId="6338">
    <sheetIdMap count="1">
      <sheetId val="1"/>
    </sheetIdMap>
  </header>
  <header guid="{FEAC3727-88EF-4339-8907-99E763A355BD}" dateTime="2023-06-19T10:09:48" maxSheetId="2" userName="Пользователь" r:id="rId465" minRId="6339" maxRId="6361">
    <sheetIdMap count="1">
      <sheetId val="1"/>
    </sheetIdMap>
  </header>
  <header guid="{A565AC76-B712-4557-BA11-0C1C7A446662}" dateTime="2023-06-19T10:21:32" maxSheetId="2" userName="Пользователь" r:id="rId466" minRId="6362" maxRId="6440">
    <sheetIdMap count="1">
      <sheetId val="1"/>
    </sheetIdMap>
  </header>
  <header guid="{217ED888-AB3E-4B80-B538-DBBBC7546F8D}" dateTime="2023-06-19T10:48:59" maxSheetId="2" userName="Пользователь" r:id="rId467" minRId="6441" maxRId="6600">
    <sheetIdMap count="1">
      <sheetId val="1"/>
    </sheetIdMap>
  </header>
  <header guid="{5F703DE8-75E3-4BF7-88FD-0BCF3EE6EF08}" dateTime="2023-06-19T10:52:26" maxSheetId="2" userName="Пользователь" r:id="rId468" minRId="6603">
    <sheetIdMap count="1">
      <sheetId val="1"/>
    </sheetIdMap>
  </header>
  <header guid="{D1DB9C92-A6C6-493C-B72A-AD76E2591CEE}" dateTime="2023-06-19T10:59:17" maxSheetId="2" userName="Пользователь" r:id="rId469" minRId="6604" maxRId="6607">
    <sheetIdMap count="1">
      <sheetId val="1"/>
    </sheetIdMap>
  </header>
  <header guid="{EEA309DE-582C-481B-AA2D-943EE0C68B15}" dateTime="2023-06-19T10:59:56" maxSheetId="2" userName="Пользователь" r:id="rId470" minRId="6608">
    <sheetIdMap count="1">
      <sheetId val="1"/>
    </sheetIdMap>
  </header>
  <header guid="{AEE091F6-A368-4199-B8A7-52C76479DEB3}" dateTime="2023-06-19T11:50:03" maxSheetId="2" userName="Пользователь" r:id="rId471" minRId="6609" maxRId="6614">
    <sheetIdMap count="1">
      <sheetId val="1"/>
    </sheetIdMap>
  </header>
  <header guid="{6E368226-55B7-464B-B406-B965F44D35C3}" dateTime="2023-06-19T16:11:33" maxSheetId="2" userName="Пользователь" r:id="rId472" minRId="6615" maxRId="6616">
    <sheetIdMap count="1">
      <sheetId val="1"/>
    </sheetIdMap>
  </header>
  <header guid="{366C3B46-65A2-405A-9BF2-F49E63CF915B}" dateTime="2023-06-20T09:41:35" maxSheetId="2" userName="Ольга Владимировна" r:id="rId473" minRId="6617">
    <sheetIdMap count="1">
      <sheetId val="1"/>
    </sheetIdMap>
  </header>
  <header guid="{54DAF9A8-1F9A-41F2-AFE6-77944CD9C2C2}" dateTime="2023-06-28T15:20:50" maxSheetId="2" userName="Пользователь" r:id="rId474" minRId="6618" maxRId="6619">
    <sheetIdMap count="1">
      <sheetId val="1"/>
    </sheetIdMap>
  </header>
  <header guid="{9CB03EC5-943C-4679-8E28-48025B36A2AC}" dateTime="2023-06-28T16:01:09" maxSheetId="2" userName="Пользователь" r:id="rId475" minRId="6620" maxRId="6658">
    <sheetIdMap count="1">
      <sheetId val="1"/>
    </sheetIdMap>
  </header>
  <header guid="{A3081D72-A478-4FA4-BE4D-E9B890B0497A}" dateTime="2023-06-28T16:08:52" maxSheetId="2" userName="Пользователь" r:id="rId476" minRId="6659">
    <sheetIdMap count="1">
      <sheetId val="1"/>
    </sheetIdMap>
  </header>
  <header guid="{E21B0345-344B-4556-BF6C-A26158225ED2}" dateTime="2023-06-29T13:32:27" maxSheetId="2" userName="Пользователь" r:id="rId477" minRId="6660" maxRId="6662">
    <sheetIdMap count="1">
      <sheetId val="1"/>
    </sheetIdMap>
  </header>
  <header guid="{182D02C8-5B65-4CFF-837C-F3242EBA55BD}" dateTime="2023-06-29T16:11:05" maxSheetId="2" userName="Пользователь" r:id="rId478" minRId="6665">
    <sheetIdMap count="1">
      <sheetId val="1"/>
    </sheetIdMap>
  </header>
  <header guid="{9A112A1A-E36F-4FCE-9E65-BCFDB138F540}" dateTime="2023-10-05T08:38:05" maxSheetId="2" userName="Пользователь" r:id="rId479" minRId="6666" maxRId="6702">
    <sheetIdMap count="1">
      <sheetId val="1"/>
    </sheetIdMap>
  </header>
  <header guid="{06B34099-ADD5-442A-A3FF-12AD9A811ACC}" dateTime="2023-10-05T08:45:32" maxSheetId="2" userName="Пользователь" r:id="rId480" minRId="6705" maxRId="6788">
    <sheetIdMap count="1">
      <sheetId val="1"/>
    </sheetIdMap>
  </header>
  <header guid="{2811F5CA-DF0E-439A-995F-165B47CAB83F}" dateTime="2023-10-05T08:58:48" maxSheetId="2" userName="Пользователь" r:id="rId481" minRId="6789" maxRId="6895">
    <sheetIdMap count="1">
      <sheetId val="1"/>
    </sheetIdMap>
  </header>
  <header guid="{DD36415C-FBD7-4000-9628-0D69D98092C8}" dateTime="2023-10-05T09:23:41" maxSheetId="2" userName="Пользователь" r:id="rId482" minRId="6896" maxRId="6939">
    <sheetIdMap count="1">
      <sheetId val="1"/>
    </sheetIdMap>
  </header>
  <header guid="{DA05ED42-7AEF-4386-8094-8979C0D89BD8}" dateTime="2023-10-05T09:27:01" maxSheetId="2" userName="Пользователь" r:id="rId483" minRId="6940" maxRId="6950">
    <sheetIdMap count="1">
      <sheetId val="1"/>
    </sheetIdMap>
  </header>
  <header guid="{473D56C9-AB14-4DE3-A7DF-E28C6CEFE3A2}" dateTime="2023-10-05T09:52:24" maxSheetId="2" userName="Пользователь" r:id="rId484" minRId="6953" maxRId="7084">
    <sheetIdMap count="1">
      <sheetId val="1"/>
    </sheetIdMap>
  </header>
  <header guid="{B384D77C-78AF-4504-BC07-01440439C235}" dateTime="2023-10-05T10:13:45" maxSheetId="2" userName="Пользователь" r:id="rId485" minRId="7087" maxRId="7181">
    <sheetIdMap count="1">
      <sheetId val="1"/>
    </sheetIdMap>
  </header>
  <header guid="{F9E5D4C2-11EF-497B-A58F-B56010B38108}" dateTime="2023-10-05T10:39:17" maxSheetId="2" userName="Пользователь" r:id="rId486" minRId="7182" maxRId="7428">
    <sheetIdMap count="1">
      <sheetId val="1"/>
    </sheetIdMap>
  </header>
  <header guid="{9FBB5C13-3339-45B3-80FB-46D14C3812D0}" dateTime="2023-10-05T10:39:32" maxSheetId="2" userName="Пользователь" r:id="rId487" minRId="7431">
    <sheetIdMap count="1">
      <sheetId val="1"/>
    </sheetIdMap>
  </header>
  <header guid="{AD51E0FF-D619-4A40-A1A7-60A623DBFD70}" dateTime="2023-10-05T10:42:14" maxSheetId="2" userName="Пользователь" r:id="rId488" minRId="7432">
    <sheetIdMap count="1">
      <sheetId val="1"/>
    </sheetIdMap>
  </header>
  <header guid="{14F44449-F43E-4FA3-80CA-8347F4E3B427}" dateTime="2023-10-05T10:45:07" maxSheetId="2" userName="Пользователь" r:id="rId489" minRId="7433" maxRId="7437">
    <sheetIdMap count="1">
      <sheetId val="1"/>
    </sheetIdMap>
  </header>
  <header guid="{B5C90227-0BBB-44F1-A5AA-D3A32FB4D671}" dateTime="2023-10-05T10:49:18" maxSheetId="2" userName="Пользователь" r:id="rId490" minRId="7438" maxRId="7458">
    <sheetIdMap count="1">
      <sheetId val="1"/>
    </sheetIdMap>
  </header>
  <header guid="{9A8BC56B-BA2F-4ED4-83F5-7199BE77DA2E}" dateTime="2023-10-05T10:49:56" maxSheetId="2" userName="Пользователь" r:id="rId491" minRId="7461" maxRId="7462">
    <sheetIdMap count="1">
      <sheetId val="1"/>
    </sheetIdMap>
  </header>
  <header guid="{FA40D2B0-99D5-4946-8D5E-C931B2206F4C}" dateTime="2023-10-05T13:03:04" maxSheetId="2" userName="Пользователь" r:id="rId492" minRId="7463">
    <sheetIdMap count="1">
      <sheetId val="1"/>
    </sheetIdMap>
  </header>
  <header guid="{5C050CC1-3B89-4D78-94F0-898E7F772939}" dateTime="2023-10-05T13:04:42" maxSheetId="2" userName="Пользователь" r:id="rId493" minRId="7464" maxRId="7465">
    <sheetIdMap count="1">
      <sheetId val="1"/>
    </sheetIdMap>
  </header>
  <header guid="{3FAD1491-3B75-408A-BBFC-2A91AA04DAB7}" dateTime="2023-10-05T13:05:08" maxSheetId="2" userName="Пользователь" r:id="rId494" minRId="7466" maxRId="7467">
    <sheetIdMap count="1">
      <sheetId val="1"/>
    </sheetIdMap>
  </header>
  <header guid="{481FD5AC-7FE2-496F-B101-CA136BD21C3B}" dateTime="2023-10-05T15:09:25" maxSheetId="2" userName="Пользователь" r:id="rId495" minRId="7468">
    <sheetIdMap count="1">
      <sheetId val="1"/>
    </sheetIdMap>
  </header>
  <header guid="{B5C2A4D3-B900-4E0E-98EF-458DAB3C4AF1}" dateTime="2023-10-05T15:10:57" maxSheetId="2" userName="Пользователь" r:id="rId496" minRId="7471" maxRId="7473">
    <sheetIdMap count="1">
      <sheetId val="1"/>
    </sheetIdMap>
  </header>
  <header guid="{4F1E49B1-C504-4CE3-BEC0-33277516AF6F}" dateTime="2023-10-05T15:13:41" maxSheetId="2" userName="Пользователь" r:id="rId497" minRId="7474" maxRId="7475">
    <sheetIdMap count="1">
      <sheetId val="1"/>
    </sheetIdMap>
  </header>
  <header guid="{9E15BEC6-F7B5-428A-A6FD-8DE1BB6D97E1}" dateTime="2023-10-06T08:00:54" maxSheetId="2" userName="Ольга Владимировна" r:id="rId498" minRId="7476">
    <sheetIdMap count="1">
      <sheetId val="1"/>
    </sheetIdMap>
  </header>
  <header guid="{3F5962FB-1743-47C3-80AE-1D467C14551F}" dateTime="2023-10-18T11:47:09" maxSheetId="2" userName="Пользователь" r:id="rId499" minRId="7477" maxRId="7485">
    <sheetIdMap count="1">
      <sheetId val="1"/>
    </sheetIdMap>
  </header>
  <header guid="{677F23E7-2F97-4E92-8EA4-85EC87525B1C}" dateTime="2023-10-18T11:50:04" maxSheetId="2" userName="Пользователь" r:id="rId500" minRId="7486" maxRId="7494">
    <sheetIdMap count="1">
      <sheetId val="1"/>
    </sheetIdMap>
  </header>
  <header guid="{0BD323AD-28D1-447C-8F74-A6E65413310F}" dateTime="2023-10-18T11:54:26" maxSheetId="2" userName="Пользователь" r:id="rId501" minRId="7495" maxRId="7513">
    <sheetIdMap count="1">
      <sheetId val="1"/>
    </sheetIdMap>
  </header>
  <header guid="{2B9DDD61-2AEB-488E-AC2D-5E4616FF6129}" dateTime="2023-10-18T11:56:36" maxSheetId="2" userName="Пользователь" r:id="rId502" minRId="7514" maxRId="7523">
    <sheetIdMap count="1">
      <sheetId val="1"/>
    </sheetIdMap>
  </header>
  <header guid="{A7F42DAF-93BC-453D-9271-9270BC2009D5}" dateTime="2023-10-18T13:20:49" maxSheetId="2" userName="Пользователь" r:id="rId503" minRId="7524" maxRId="7531">
    <sheetIdMap count="1">
      <sheetId val="1"/>
    </sheetIdMap>
  </header>
  <header guid="{383D7539-A8DF-4492-B72D-4BAD6118D4B6}" dateTime="2023-10-18T13:42:33" maxSheetId="2" userName="Пользователь" r:id="rId504" minRId="7532" maxRId="7542">
    <sheetIdMap count="1">
      <sheetId val="1"/>
    </sheetIdMap>
  </header>
  <header guid="{E6FF3B81-E738-4B5D-8B43-5288BB710864}" dateTime="2023-10-18T13:48:08" maxSheetId="2" userName="Пользователь" r:id="rId505" minRId="7545" maxRId="7550">
    <sheetIdMap count="1">
      <sheetId val="1"/>
    </sheetIdMap>
  </header>
  <header guid="{9E597B0E-1F83-47DA-A902-5783E6151B5D}" dateTime="2023-10-18T13:56:03" maxSheetId="2" userName="Пользователь" r:id="rId506" minRId="7551">
    <sheetIdMap count="1">
      <sheetId val="1"/>
    </sheetIdMap>
  </header>
  <header guid="{59A9DECC-1880-4A19-933A-395C67797491}" dateTime="2023-10-25T13:58:26" maxSheetId="2" userName="Пользователь" r:id="rId507" minRId="7552" maxRId="7575">
    <sheetIdMap count="1">
      <sheetId val="1"/>
    </sheetIdMap>
  </header>
  <header guid="{CCE2F559-2DC0-4119-8B15-FEF7FFA81E5F}" dateTime="2023-10-25T14:08:55" maxSheetId="2" userName="Пользователь" r:id="rId508" minRId="7576" maxRId="7685">
    <sheetIdMap count="1">
      <sheetId val="1"/>
    </sheetIdMap>
  </header>
  <header guid="{5E79B454-5602-46F4-98B1-7569CE76FFA0}" dateTime="2023-10-25T14:09:14" maxSheetId="2" userName="Пользователь" r:id="rId509" minRId="7688">
    <sheetIdMap count="1">
      <sheetId val="1"/>
    </sheetIdMap>
  </header>
  <header guid="{B4D1EBE8-F62F-4878-8955-21078901D5AB}" dateTime="2023-10-25T14:24:56" maxSheetId="2" userName="Пользователь" r:id="rId510" minRId="7689" maxRId="7732">
    <sheetIdMap count="1">
      <sheetId val="1"/>
    </sheetIdMap>
  </header>
  <header guid="{B8A4DD10-7F4C-4971-B058-7A67BFEA78AD}" dateTime="2023-10-25T14:34:04" maxSheetId="2" userName="Пользователь" r:id="rId511" minRId="7733" maxRId="7742">
    <sheetIdMap count="1">
      <sheetId val="1"/>
    </sheetIdMap>
  </header>
  <header guid="{B61E1230-8F24-47DE-9B72-BC6D14D3338E}" dateTime="2023-10-25T14:49:13" maxSheetId="2" userName="Пользователь" r:id="rId512" minRId="7743" maxRId="7757">
    <sheetIdMap count="1">
      <sheetId val="1"/>
    </sheetIdMap>
  </header>
  <header guid="{BF90E442-6B03-4741-9081-2B5ED3F9EF61}" dateTime="2023-10-25T14:49:44" maxSheetId="2" userName="Пользователь" r:id="rId513" minRId="7758" maxRId="7759">
    <sheetIdMap count="1">
      <sheetId val="1"/>
    </sheetIdMap>
  </header>
  <header guid="{33D5C6F3-B2E2-43BF-825D-7BA09739A5F8}" dateTime="2023-10-25T14:52:23" maxSheetId="2" userName="Пользователь" r:id="rId514" minRId="7760" maxRId="7774">
    <sheetIdMap count="1">
      <sheetId val="1"/>
    </sheetIdMap>
  </header>
  <header guid="{437E50B6-010A-4862-8A4C-8539B111BEA3}" dateTime="2023-10-25T14:53:11" maxSheetId="2" userName="Пользователь" r:id="rId515" minRId="7775" maxRId="7784">
    <sheetIdMap count="1">
      <sheetId val="1"/>
    </sheetIdMap>
  </header>
  <header guid="{90A32890-132D-415D-9B63-ACB6EFB01782}" dateTime="2023-10-25T14:56:25" maxSheetId="2" userName="Пользователь" r:id="rId516" minRId="7785" maxRId="7802">
    <sheetIdMap count="1">
      <sheetId val="1"/>
    </sheetIdMap>
  </header>
  <header guid="{ADD7CCBD-58B2-45F7-9375-5B91B1857201}" dateTime="2023-10-25T14:56:46" maxSheetId="2" userName="Пользователь" r:id="rId517" minRId="7803" maxRId="7810">
    <sheetIdMap count="1">
      <sheetId val="1"/>
    </sheetIdMap>
  </header>
  <header guid="{DFF3F226-D209-4B8E-A53D-548EDD2494C1}" dateTime="2023-10-25T14:57:40" maxSheetId="2" userName="Пользователь" r:id="rId518" minRId="7811" maxRId="7819">
    <sheetIdMap count="1">
      <sheetId val="1"/>
    </sheetIdMap>
  </header>
  <header guid="{07880CB5-4467-48A5-A9EF-E9FF09CDC79F}" dateTime="2023-10-25T15:07:12" maxSheetId="2" userName="Пользователь" r:id="rId519" minRId="7820" maxRId="7866">
    <sheetIdMap count="1">
      <sheetId val="1"/>
    </sheetIdMap>
  </header>
  <header guid="{2564A80F-985D-4908-9D18-F2701034393B}" dateTime="2023-10-25T15:07:35" maxSheetId="2" userName="Пользователь" r:id="rId520" minRId="7867" maxRId="7877">
    <sheetIdMap count="1">
      <sheetId val="1"/>
    </sheetIdMap>
  </header>
  <header guid="{BEC25580-9E71-4F58-B3D9-2956381E5427}" dateTime="2023-10-25T15:09:35" maxSheetId="2" userName="Пользователь" r:id="rId521" minRId="7878" maxRId="7888">
    <sheetIdMap count="1">
      <sheetId val="1"/>
    </sheetIdMap>
  </header>
  <header guid="{EDCD136B-A7DE-4A2A-A606-DA944807B63E}" dateTime="2023-10-25T15:13:41" maxSheetId="2" userName="Пользователь" r:id="rId522" minRId="7889" maxRId="7900">
    <sheetIdMap count="1">
      <sheetId val="1"/>
    </sheetIdMap>
  </header>
  <header guid="{43445FC8-C2B6-4C32-B68C-A037DEC3D9EB}" dateTime="2023-10-25T15:23:56" maxSheetId="2" userName="Пользователь" r:id="rId523" minRId="7901" maxRId="7914">
    <sheetIdMap count="1">
      <sheetId val="1"/>
    </sheetIdMap>
  </header>
  <header guid="{9933DB89-8174-4D4F-B44A-01C8E1DA8F52}" dateTime="2023-10-25T15:30:37" maxSheetId="2" userName="Пользователь" r:id="rId524" minRId="7915" maxRId="7933">
    <sheetIdMap count="1">
      <sheetId val="1"/>
    </sheetIdMap>
  </header>
  <header guid="{72FABDAF-078D-4380-9600-01FBE0D966A7}" dateTime="2023-10-25T15:31:36" maxSheetId="2" userName="Пользователь" r:id="rId525" minRId="7934" maxRId="7949">
    <sheetIdMap count="1">
      <sheetId val="1"/>
    </sheetIdMap>
  </header>
  <header guid="{59B6D572-D2C8-4B35-8883-DE06D6116BEF}" dateTime="2023-10-25T15:32:09" maxSheetId="2" userName="Пользователь" r:id="rId526" minRId="7950" maxRId="7964">
    <sheetIdMap count="1">
      <sheetId val="1"/>
    </sheetIdMap>
  </header>
  <header guid="{E09C5632-2D86-4C77-A5BA-3D0D4D83F26C}" dateTime="2023-10-25T15:36:47" maxSheetId="2" userName="Пользователь" r:id="rId527" minRId="7965" maxRId="7997">
    <sheetIdMap count="1">
      <sheetId val="1"/>
    </sheetIdMap>
  </header>
  <header guid="{F82F404A-CDE4-4736-8CA4-7D3F2BF31DD6}" dateTime="2023-10-25T15:38:50" maxSheetId="2" userName="Пользователь" r:id="rId528" minRId="7998" maxRId="7999">
    <sheetIdMap count="1">
      <sheetId val="1"/>
    </sheetIdMap>
  </header>
  <header guid="{2B4B42AC-0A6C-489B-8F39-78A7B058E02B}" dateTime="2023-10-25T15:39:22" maxSheetId="2" userName="Пользователь" r:id="rId529" minRId="8000">
    <sheetIdMap count="1">
      <sheetId val="1"/>
    </sheetIdMap>
  </header>
  <header guid="{5E323F36-7395-47C5-9638-43FEE811EEF8}" dateTime="2023-10-25T15:50:45" maxSheetId="2" userName="Пользователь" r:id="rId530" minRId="8001" maxRId="8048">
    <sheetIdMap count="1">
      <sheetId val="1"/>
    </sheetIdMap>
  </header>
  <header guid="{4ED125B7-3B8D-4B8D-938C-D3A24E138A35}" dateTime="2023-10-25T15:52:46" maxSheetId="2" userName="Пользователь" r:id="rId531" minRId="8049" maxRId="8081">
    <sheetIdMap count="1">
      <sheetId val="1"/>
    </sheetIdMap>
  </header>
  <header guid="{DE632D2D-443D-4D57-8253-74ECADAFE1CF}" dateTime="2023-10-25T16:01:11" maxSheetId="2" userName="Пользователь" r:id="rId532" minRId="8082" maxRId="8128">
    <sheetIdMap count="1">
      <sheetId val="1"/>
    </sheetIdMap>
  </header>
  <header guid="{1478B4F6-2D05-48A4-A588-90B7C49D37D5}" dateTime="2023-10-25T16:01:46" maxSheetId="2" userName="Пользователь" r:id="rId533" minRId="8129">
    <sheetIdMap count="1">
      <sheetId val="1"/>
    </sheetIdMap>
  </header>
  <header guid="{89158677-6775-45CA-BFC5-B76C247FEA91}" dateTime="2023-10-25T16:04:06" maxSheetId="2" userName="Пользователь" r:id="rId534" minRId="8130">
    <sheetIdMap count="1">
      <sheetId val="1"/>
    </sheetIdMap>
  </header>
  <header guid="{DD83D665-E713-404B-AA83-7FDB911AF168}" dateTime="2023-10-25T16:07:00" maxSheetId="2" userName="Пользователь" r:id="rId535" minRId="8131" maxRId="8138">
    <sheetIdMap count="1">
      <sheetId val="1"/>
    </sheetIdMap>
  </header>
  <header guid="{A711A617-0DCA-440D-9386-BF1EB1B75013}" dateTime="2023-10-25T16:17:42" maxSheetId="2" userName="Пользователь" r:id="rId536" minRId="8139" maxRId="8161">
    <sheetIdMap count="1">
      <sheetId val="1"/>
    </sheetIdMap>
  </header>
  <header guid="{28D72053-3F1C-4D8E-81EC-AB71255FC868}" dateTime="2023-10-25T16:19:47" maxSheetId="2" userName="Пользователь" r:id="rId537" minRId="8162">
    <sheetIdMap count="1">
      <sheetId val="1"/>
    </sheetIdMap>
  </header>
  <header guid="{0213BB10-08AD-4E21-BB8D-17DB9F784258}" dateTime="2023-10-25T16:28:58" maxSheetId="2" userName="Пользователь" r:id="rId538" minRId="8163" maxRId="8165">
    <sheetIdMap count="1">
      <sheetId val="1"/>
    </sheetIdMap>
  </header>
  <header guid="{213B39C6-10A0-44E1-A5AC-779DD22AACCD}" dateTime="2023-10-26T09:50:47" maxSheetId="2" userName="Пользователь" r:id="rId539" minRId="8166" maxRId="8214">
    <sheetIdMap count="1">
      <sheetId val="1"/>
    </sheetIdMap>
  </header>
  <header guid="{46A0E8C9-112A-4723-9C3A-B7B566148BC9}" dateTime="2023-10-26T09:58:45" maxSheetId="2" userName="Пользователь" r:id="rId540" minRId="8215" maxRId="8233">
    <sheetIdMap count="1">
      <sheetId val="1"/>
    </sheetIdMap>
  </header>
  <header guid="{F0DB5767-6479-49BE-8892-DC95CB54E3EC}" dateTime="2023-10-26T10:44:24" maxSheetId="2" userName="Пользователь" r:id="rId541" minRId="8234" maxRId="8240">
    <sheetIdMap count="1">
      <sheetId val="1"/>
    </sheetIdMap>
  </header>
  <header guid="{88A90474-7B35-4184-9C40-88D8ACB7480F}" dateTime="2023-10-26T10:45:26" maxSheetId="2" userName="Пользователь" r:id="rId542" minRId="8241">
    <sheetIdMap count="1">
      <sheetId val="1"/>
    </sheetIdMap>
  </header>
  <header guid="{CA518AFF-2045-46C2-97C3-6F91F8AC75E3}" dateTime="2023-10-26T11:13:50" maxSheetId="2" userName="Пользователь" r:id="rId543" minRId="8242" maxRId="8259">
    <sheetIdMap count="1">
      <sheetId val="1"/>
    </sheetIdMap>
  </header>
  <header guid="{ABA233DB-F844-431B-8334-D519146F8281}" dateTime="2023-10-30T15:40:48" maxSheetId="2" userName="Пользователь" r:id="rId544" minRId="8262" maxRId="8267">
    <sheetIdMap count="1">
      <sheetId val="1"/>
    </sheetIdMap>
  </header>
  <header guid="{98EEC92F-95BE-4D1D-8F6D-C248B2028B43}" dateTime="2023-10-31T09:02:26" maxSheetId="2" userName="Ольга Владимировна" r:id="rId545" minRId="8270" maxRId="8276">
    <sheetIdMap count="1">
      <sheetId val="1"/>
    </sheetIdMap>
  </header>
  <header guid="{2DD41476-C733-4DD2-9B32-28DB23E2912E}" dateTime="2024-11-08T13:34:48" maxSheetId="2" userName="БутытоваСГ" r:id="rId546" minRId="8277" maxRId="8283">
    <sheetIdMap count="1">
      <sheetId val="1"/>
    </sheetIdMap>
  </header>
  <header guid="{B971DEBA-478E-4620-9467-9BF442EB010A}" dateTime="2024-11-08T13:37:58" maxSheetId="2" userName="БутытоваСГ" r:id="rId547" minRId="8286" maxRId="8332">
    <sheetIdMap count="1">
      <sheetId val="1"/>
    </sheetIdMap>
  </header>
  <header guid="{A6024F7A-6699-4D51-90F5-6A6D654DFEE9}" dateTime="2024-11-08T13:45:19" maxSheetId="2" userName="БутытоваСГ" r:id="rId548" minRId="8333" maxRId="8406">
    <sheetIdMap count="1">
      <sheetId val="1"/>
    </sheetIdMap>
  </header>
  <header guid="{2B284836-806F-4A14-A8D6-E87E735B8801}" dateTime="2024-11-08T13:48:11" maxSheetId="2" userName="БутытоваСГ" r:id="rId549" minRId="8407" maxRId="8413">
    <sheetIdMap count="1">
      <sheetId val="1"/>
    </sheetIdMap>
  </header>
  <header guid="{CAB6D889-6885-47EA-AC3E-E6D19D77D39B}" dateTime="2024-11-08T13:48:50" maxSheetId="2" userName="БутытоваСГ" r:id="rId550" minRId="8414" maxRId="8424">
    <sheetIdMap count="1">
      <sheetId val="1"/>
    </sheetIdMap>
  </header>
  <header guid="{A08F7715-655A-49A6-AD2D-F6A725219F52}" dateTime="2024-11-08T13:58:36" maxSheetId="2" userName="БутытоваСГ" r:id="rId551" minRId="8425" maxRId="8440">
    <sheetIdMap count="1">
      <sheetId val="1"/>
    </sheetIdMap>
  </header>
  <header guid="{D519810D-4FCD-4DA4-A07A-3BD1A983B7D4}" dateTime="2024-11-08T14:02:00" maxSheetId="2" userName="БутытоваСГ" r:id="rId552" minRId="8441" maxRId="8485">
    <sheetIdMap count="1">
      <sheetId val="1"/>
    </sheetIdMap>
  </header>
  <header guid="{32EF80A0-A6A8-4B29-910D-4C250A425A8A}" dateTime="2024-11-08T14:03:13" maxSheetId="2" userName="БутытоваСГ" r:id="rId553" minRId="8486" maxRId="8496">
    <sheetIdMap count="1">
      <sheetId val="1"/>
    </sheetIdMap>
  </header>
  <header guid="{CF2CFD31-56CC-496D-BEFD-03BD9F8A028A}" dateTime="2024-11-08T14:03:41" maxSheetId="2" userName="БутытоваСГ" r:id="rId554" minRId="8497" maxRId="8503">
    <sheetIdMap count="1">
      <sheetId val="1"/>
    </sheetIdMap>
  </header>
  <header guid="{6616BCDF-336E-415C-90E2-9D168E036DD2}" dateTime="2024-11-08T14:06:59" maxSheetId="2" userName="БутытоваСГ" r:id="rId555" minRId="8504" maxRId="8520">
    <sheetIdMap count="1">
      <sheetId val="1"/>
    </sheetIdMap>
  </header>
  <header guid="{2BE595B9-1DFC-4909-B7B4-9EB6FE8A2E07}" dateTime="2024-11-08T14:08:32" maxSheetId="2" userName="БутытоваСГ" r:id="rId556" minRId="8521" maxRId="8533">
    <sheetIdMap count="1">
      <sheetId val="1"/>
    </sheetIdMap>
  </header>
  <header guid="{A28C40A3-144F-4D53-A215-947D30E3DA4A}" dateTime="2024-11-08T14:21:27" maxSheetId="2" userName="БутытоваСГ" r:id="rId557" minRId="8534" maxRId="8635">
    <sheetIdMap count="1">
      <sheetId val="1"/>
    </sheetIdMap>
  </header>
  <header guid="{D07F3D8F-EBB1-4F4A-9A46-77F222D07532}" dateTime="2024-11-08T14:28:16" maxSheetId="2" userName="БутытоваСГ" r:id="rId558" minRId="8636" maxRId="8654">
    <sheetIdMap count="1">
      <sheetId val="1"/>
    </sheetIdMap>
  </header>
  <header guid="{64DDB5B5-B747-4DB5-B71E-9D5061189141}" dateTime="2024-11-08T14:33:02" maxSheetId="2" userName="БутытоваСГ" r:id="rId559" minRId="8657" maxRId="8685">
    <sheetIdMap count="1">
      <sheetId val="1"/>
    </sheetIdMap>
  </header>
  <header guid="{C3106036-A082-4E90-80BB-6CC0E7C602BB}" dateTime="2024-11-08T14:39:46" maxSheetId="2" userName="БутытоваСГ" r:id="rId560" minRId="8686" maxRId="8705">
    <sheetIdMap count="1">
      <sheetId val="1"/>
    </sheetIdMap>
  </header>
  <header guid="{54B9EF56-F48B-4B48-BF4B-AAC2AD9F99FD}" dateTime="2024-11-08T14:42:08" maxSheetId="2" userName="БутытоваСГ" r:id="rId561" minRId="8706" maxRId="8719">
    <sheetIdMap count="1">
      <sheetId val="1"/>
    </sheetIdMap>
  </header>
  <header guid="{4C707002-B815-4444-BFFB-384EAFB9DAFD}" dateTime="2024-11-08T14:49:04" maxSheetId="2" userName="БутытоваСГ" r:id="rId562" minRId="8720" maxRId="8767">
    <sheetIdMap count="1">
      <sheetId val="1"/>
    </sheetIdMap>
  </header>
  <header guid="{24D782DD-E00C-451C-9175-49CFCB923685}" dateTime="2024-11-08T14:50:33" maxSheetId="2" userName="БутытоваСГ" r:id="rId563" minRId="8768" maxRId="8780">
    <sheetIdMap count="1">
      <sheetId val="1"/>
    </sheetIdMap>
  </header>
  <header guid="{F765F3D4-799D-4648-B82D-E982185D31CD}" dateTime="2024-11-08T14:53:24" maxSheetId="2" userName="БутытоваСГ" r:id="rId564" minRId="8781">
    <sheetIdMap count="1">
      <sheetId val="1"/>
    </sheetIdMap>
  </header>
  <header guid="{EE09BE59-0082-4E24-8E86-88B9B9154405}" dateTime="2024-11-08T15:09:03" maxSheetId="2" userName="БутытоваСГ" r:id="rId565" minRId="8782" maxRId="8784">
    <sheetIdMap count="1">
      <sheetId val="1"/>
    </sheetIdMap>
  </header>
  <header guid="{1B17B8D0-8641-4FD9-B463-9217C3F26E1C}" dateTime="2024-11-08T15:44:52" maxSheetId="2" userName="БутытоваСГ" r:id="rId566" minRId="8785" maxRId="8801">
    <sheetIdMap count="1">
      <sheetId val="1"/>
    </sheetIdMap>
  </header>
  <header guid="{13C2DEBE-5F9A-4242-BACB-9C20D915A08D}" dateTime="2024-11-12T10:35:56" maxSheetId="2" userName="БутытоваСГ" r:id="rId567" minRId="8802" maxRId="8803">
    <sheetIdMap count="1">
      <sheetId val="1"/>
    </sheetIdMap>
  </header>
  <header guid="{0F7B519A-5356-4BBE-979D-183CF44D1C12}" dateTime="2024-11-12T10:42:22" maxSheetId="2" userName="БутытоваСГ" r:id="rId568" minRId="8804" maxRId="8808">
    <sheetIdMap count="1">
      <sheetId val="1"/>
    </sheetIdMap>
  </header>
  <header guid="{490FAD6A-DE40-436C-8096-6984DDF8B6A9}" dateTime="2024-11-12T10:58:56" maxSheetId="2" userName="БутытоваСГ" r:id="rId569" minRId="8809">
    <sheetIdMap count="1">
      <sheetId val="1"/>
    </sheetIdMap>
  </header>
  <header guid="{57435030-4CF1-4D60-AF76-DA207E488645}" dateTime="2024-11-12T10:59:43" maxSheetId="2" userName="БутытоваСГ" r:id="rId570" minRId="8810" maxRId="8811">
    <sheetIdMap count="1">
      <sheetId val="1"/>
    </sheetIdMap>
  </header>
  <header guid="{B96D92BA-C825-487B-A840-3671DAB57918}" dateTime="2024-11-12T11:01:50" maxSheetId="2" userName="БутытоваСГ" r:id="rId571" minRId="8812" maxRId="8827">
    <sheetIdMap count="1">
      <sheetId val="1"/>
    </sheetIdMap>
  </header>
  <header guid="{911F8BFF-9838-4101-AE6A-23FFC6BE4F01}" dateTime="2024-11-12T11:03:26" maxSheetId="2" userName="БутытоваСГ" r:id="rId572" minRId="8828" maxRId="8829">
    <sheetIdMap count="1">
      <sheetId val="1"/>
    </sheetIdMap>
  </header>
  <header guid="{0B0CF953-5AA4-46B4-B2B7-5B9DAC8EB6CA}" dateTime="2024-11-12T11:03:46" maxSheetId="2" userName="БутытоваСГ" r:id="rId573" minRId="8830">
    <sheetIdMap count="1">
      <sheetId val="1"/>
    </sheetIdMap>
  </header>
  <header guid="{BB728F24-D66A-46C7-A92E-B8C44CC19484}" dateTime="2024-11-12T11:04:10" maxSheetId="2" userName="БутытоваСГ" r:id="rId574" minRId="8831" maxRId="8832">
    <sheetIdMap count="1">
      <sheetId val="1"/>
    </sheetIdMap>
  </header>
  <header guid="{94E8C61E-B1D9-4AF2-8F18-D36FD54525B6}" dateTime="2024-11-12T11:04:30" maxSheetId="2" userName="БутытоваСГ" r:id="rId575" minRId="8833" maxRId="8837">
    <sheetIdMap count="1">
      <sheetId val="1"/>
    </sheetIdMap>
  </header>
  <header guid="{5B8A87D3-C2AF-4170-B6E8-DC6D9C052F12}" dateTime="2024-11-12T11:43:09" maxSheetId="2" userName="БутытоваСГ" r:id="rId576" minRId="8838">
    <sheetIdMap count="1">
      <sheetId val="1"/>
    </sheetIdMap>
  </header>
  <header guid="{F1D788C8-57F0-4E8D-A0B7-BDC3BEB16555}" dateTime="2024-11-12T11:45:08" maxSheetId="2" userName="БутытоваСГ" r:id="rId577" minRId="8839">
    <sheetIdMap count="1">
      <sheetId val="1"/>
    </sheetIdMap>
  </header>
  <header guid="{526D4523-49E1-4BD3-B256-C7614EA423EB}" dateTime="2024-11-12T11:48:54" maxSheetId="2" userName="БутытоваСГ" r:id="rId578" minRId="8840">
    <sheetIdMap count="1">
      <sheetId val="1"/>
    </sheetIdMap>
  </header>
  <header guid="{BB9748C9-474C-40F6-B0A4-BF07DA3F6ABD}" dateTime="2024-11-12T11:50:02" maxSheetId="2" userName="БутытоваСГ" r:id="rId579" minRId="8841">
    <sheetIdMap count="1">
      <sheetId val="1"/>
    </sheetIdMap>
  </header>
  <header guid="{FDF42D74-A849-4E38-99A7-577229D1B871}" dateTime="2024-11-12T13:24:27" maxSheetId="2" userName="БутытоваСГ" r:id="rId580" minRId="8842" maxRId="8843">
    <sheetIdMap count="1">
      <sheetId val="1"/>
    </sheetIdMap>
  </header>
  <header guid="{13056C49-37AA-4046-A89D-5E8AD25C8254}" dateTime="2024-11-12T13:25:38" maxSheetId="2" userName="БутытоваСГ" r:id="rId581" minRId="8844">
    <sheetIdMap count="1">
      <sheetId val="1"/>
    </sheetIdMap>
  </header>
  <header guid="{6187E0CF-74E4-4D00-B3DE-99E95EFF6368}" dateTime="2024-11-12T13:26:37" maxSheetId="2" userName="БутытоваСГ" r:id="rId582" minRId="8845">
    <sheetIdMap count="1">
      <sheetId val="1"/>
    </sheetIdMap>
  </header>
  <header guid="{8F626F9F-B3B4-4785-9B46-92F9675787DE}" dateTime="2024-11-12T13:29:15" maxSheetId="2" userName="БутытоваСГ" r:id="rId583" minRId="8846">
    <sheetIdMap count="1">
      <sheetId val="1"/>
    </sheetIdMap>
  </header>
  <header guid="{2ECEE13F-21AA-4EC0-ABF8-4FA6838C1D56}" dateTime="2024-11-12T13:30:52" maxSheetId="2" userName="БутытоваСГ" r:id="rId584" minRId="8847" maxRId="8851">
    <sheetIdMap count="1">
      <sheetId val="1"/>
    </sheetIdMap>
  </header>
  <header guid="{A45F29A3-6916-4ACA-AE80-1C5FD1B358B1}" dateTime="2024-11-12T13:32:06" maxSheetId="2" userName="БутытоваСГ" r:id="rId585" minRId="8852" maxRId="8864">
    <sheetIdMap count="1">
      <sheetId val="1"/>
    </sheetIdMap>
  </header>
  <header guid="{20088A0A-D1DB-4323-A6FB-B16E209B3483}" dateTime="2024-11-12T13:32:54" maxSheetId="2" userName="БутытоваСГ" r:id="rId586" minRId="8865" maxRId="8866">
    <sheetIdMap count="1">
      <sheetId val="1"/>
    </sheetIdMap>
  </header>
  <header guid="{C0F53459-CBC8-4300-BA5D-767534083B4F}" dateTime="2024-11-12T14:39:20" maxSheetId="2" userName="БутытоваСГ" r:id="rId587" minRId="8867" maxRId="8875">
    <sheetIdMap count="1">
      <sheetId val="1"/>
    </sheetIdMap>
  </header>
  <header guid="{C5F0152B-22CF-41E6-B7D4-95F7F20712B9}" dateTime="2024-11-12T14:39:43" maxSheetId="2" userName="БутытоваСГ" r:id="rId588" minRId="8876" maxRId="8877">
    <sheetIdMap count="1">
      <sheetId val="1"/>
    </sheetIdMap>
  </header>
  <header guid="{A54B9395-11EC-4CDB-9353-2C35C694FC5B}" dateTime="2024-11-12T14:39:53" maxSheetId="2" userName="БутытоваСГ" r:id="rId589" minRId="8878" maxRId="8880">
    <sheetIdMap count="1">
      <sheetId val="1"/>
    </sheetIdMap>
  </header>
  <header guid="{C82763A3-3A89-4AD1-BB5B-04BD5CE2CAF1}" dateTime="2024-11-12T14:40:12" maxSheetId="2" userName="БутытоваСГ" r:id="rId590" minRId="8883" maxRId="8885">
    <sheetIdMap count="1">
      <sheetId val="1"/>
    </sheetIdMap>
  </header>
  <header guid="{F66C8ECA-3B38-4E33-A97F-2E5DD089B77D}" dateTime="2024-11-12T14:55:01" maxSheetId="2" userName="БутытоваСГ" r:id="rId591" minRId="8886">
    <sheetIdMap count="1">
      <sheetId val="1"/>
    </sheetIdMap>
  </header>
  <header guid="{029B2F32-2B42-4A81-A083-EE23349CCB75}" dateTime="2024-11-12T14:57:52" maxSheetId="2" userName="БутытоваСГ" r:id="rId592" minRId="8887" maxRId="8888">
    <sheetIdMap count="1">
      <sheetId val="1"/>
    </sheetIdMap>
  </header>
  <header guid="{4A9BCC08-EF05-41BF-9A65-6B9DBC5CD1E3}" dateTime="2024-11-12T15:05:42" maxSheetId="2" userName="БутытоваСГ" r:id="rId593" minRId="8889" maxRId="8931">
    <sheetIdMap count="1">
      <sheetId val="1"/>
    </sheetIdMap>
  </header>
  <header guid="{939E0266-9D59-4490-8FC3-0B59C244B585}" dateTime="2024-11-12T15:59:50" maxSheetId="2" userName="Ольга Владимировна" r:id="rId594" minRId="8934" maxRId="8937">
    <sheetIdMap count="1">
      <sheetId val="1"/>
    </sheetIdMap>
  </header>
  <header guid="{376420C6-8FD7-4E14-949B-FB9BCA28C782}" dateTime="2024-11-12T16:07:07" maxSheetId="2" userName="БутытоваСГ" r:id="rId595" minRId="8938" maxRId="8941">
    <sheetIdMap count="1">
      <sheetId val="1"/>
    </sheetIdMap>
  </header>
  <header guid="{11AE50A1-A6FA-44D9-ACD1-016FAD873F43}" dateTime="2024-11-12T16:10:36" maxSheetId="2" userName="БутытоваСГ" r:id="rId596" minRId="8944" maxRId="8945">
    <sheetIdMap count="1">
      <sheetId val="1"/>
    </sheetIdMap>
  </header>
  <header guid="{31D27A2C-0030-4F42-9F9F-AABF5DD8B6F9}" dateTime="2024-12-11T14:48:11" maxSheetId="2" userName="Пользователь" r:id="rId597" minRId="8946" maxRId="8979">
    <sheetIdMap count="1">
      <sheetId val="1"/>
    </sheetIdMap>
  </header>
  <header guid="{6B98A097-D0A1-4634-A9A1-CC274B5BB8AF}" dateTime="2024-12-11T15:02:34" maxSheetId="2" userName="БутытоваСГ" r:id="rId598" minRId="8980">
    <sheetIdMap count="1">
      <sheetId val="1"/>
    </sheetIdMap>
  </header>
  <header guid="{285B616D-DFB3-4F75-AEBA-0F2A9A74486E}" dateTime="2024-12-11T15:03:49" maxSheetId="2" userName="БутытоваСГ" r:id="rId599" minRId="8981">
    <sheetIdMap count="1">
      <sheetId val="1"/>
    </sheetIdMap>
  </header>
  <header guid="{94FC2882-3B49-4F0E-A8B1-CFE05CBFCB3B}" dateTime="2024-12-11T15:05:18" maxSheetId="2" userName="БутытоваСГ" r:id="rId600" minRId="8982" maxRId="9010">
    <sheetIdMap count="1">
      <sheetId val="1"/>
    </sheetIdMap>
  </header>
  <header guid="{C3585C66-44D2-456B-A5F5-541383280C82}" dateTime="2024-12-11T15:07:37" maxSheetId="2" userName="БутытоваСГ" r:id="rId601" minRId="9011" maxRId="9013">
    <sheetIdMap count="1">
      <sheetId val="1"/>
    </sheetIdMap>
  </header>
  <header guid="{C39E0894-2A3B-49D6-AD1F-C8BFCFC9D810}" dateTime="2024-12-11T15:11:25" maxSheetId="2" userName="БутытоваСГ" r:id="rId602" minRId="9014" maxRId="9019">
    <sheetIdMap count="1">
      <sheetId val="1"/>
    </sheetIdMap>
  </header>
  <header guid="{6C8A3723-409E-40EC-A174-2D770E35F43A}" dateTime="2024-12-11T15:12:34" maxSheetId="2" userName="БутытоваСГ" r:id="rId603" minRId="9020" maxRId="9032">
    <sheetIdMap count="1">
      <sheetId val="1"/>
    </sheetIdMap>
  </header>
  <header guid="{0B025B59-F31D-4ABA-848D-7EA13924FAC2}" dateTime="2024-12-12T08:50:07" maxSheetId="2" userName="Пользователь" r:id="rId604" minRId="9033">
    <sheetIdMap count="1">
      <sheetId val="1"/>
    </sheetIdMap>
  </header>
  <header guid="{BAF0D12C-BA5F-4BC6-B9E7-28CFB249C60D}" dateTime="2024-12-12T08:57:33" maxSheetId="2" userName="Пользователь" r:id="rId605" minRId="9034" maxRId="9035">
    <sheetIdMap count="1">
      <sheetId val="1"/>
    </sheetIdMap>
  </header>
  <header guid="{6B258BB7-3221-4398-B296-1A23EAB28587}" dateTime="2024-12-12T15:24:43" maxSheetId="2" userName="БутытоваСГ" r:id="rId606" minRId="9036">
    <sheetIdMap count="1">
      <sheetId val="1"/>
    </sheetIdMap>
  </header>
  <header guid="{B252953F-127C-473A-A98D-378A933F893E}" dateTime="2024-12-13T15:40:57" maxSheetId="2" userName="БутытоваСГ" r:id="rId607" minRId="9037" maxRId="9096">
    <sheetIdMap count="1">
      <sheetId val="1"/>
    </sheetIdMap>
  </header>
  <header guid="{7618EFAD-9A28-4E0E-874A-115C0958E60D}" dateTime="2024-12-13T15:45:09" maxSheetId="2" userName="БутытоваСГ" r:id="rId608" minRId="9097" maxRId="9114">
    <sheetIdMap count="1">
      <sheetId val="1"/>
    </sheetIdMap>
  </header>
  <header guid="{4D43081B-1AFC-4599-80D2-232A8A6A9AE4}" dateTime="2024-12-13T15:46:41" maxSheetId="2" userName="БутытоваСГ" r:id="rId609" minRId="9115">
    <sheetIdMap count="1">
      <sheetId val="1"/>
    </sheetIdMap>
  </header>
  <header guid="{EE052C25-9699-453D-A575-8F539524D63D}" dateTime="2024-12-13T15:47:41" maxSheetId="2" userName="БутытоваСГ" r:id="rId610" minRId="9116">
    <sheetIdMap count="1">
      <sheetId val="1"/>
    </sheetIdMap>
  </header>
  <header guid="{FC59DC97-2CA8-4229-BFAC-DDB898166096}" dateTime="2024-12-17T10:57:45" maxSheetId="2" userName="БутытоваСГ" r:id="rId611" minRId="9117" maxRId="9119">
    <sheetIdMap count="1">
      <sheetId val="1"/>
    </sheetIdMap>
  </header>
  <header guid="{DBE651AF-D539-4BBA-8716-D3EB82AE58F0}" dateTime="2024-12-17T10:59:12" maxSheetId="2" userName="БутытоваСГ" r:id="rId612" minRId="9120" maxRId="9121">
    <sheetIdMap count="1">
      <sheetId val="1"/>
    </sheetIdMap>
  </header>
  <header guid="{5E6C70A4-D8B0-44BC-BA2A-A09389A6B34E}" dateTime="2024-12-17T11:02:05" maxSheetId="2" userName="БутытоваСГ" r:id="rId613" minRId="9122" maxRId="9123">
    <sheetIdMap count="1">
      <sheetId val="1"/>
    </sheetIdMap>
  </header>
  <header guid="{C3671555-7BA0-47B1-AC44-E41E0420F232}" dateTime="2024-12-17T11:05:10" maxSheetId="2" userName="БутытоваСГ" r:id="rId614" minRId="9124">
    <sheetIdMap count="1">
      <sheetId val="1"/>
    </sheetIdMap>
  </header>
  <header guid="{CBE73B0B-2CDE-4730-9A30-EB4DF175C01F}" dateTime="2024-12-17T11:16:25" maxSheetId="2" userName="БутытоваСГ" r:id="rId615" minRId="9125" maxRId="9128">
    <sheetIdMap count="1">
      <sheetId val="1"/>
    </sheetIdMap>
  </header>
  <header guid="{E7D9C6ED-9066-4A79-AF4F-A2A5CDD98BEF}" dateTime="2024-12-17T11:24:23" maxSheetId="2" userName="БутытоваСГ" r:id="rId616" minRId="9129" maxRId="9130">
    <sheetIdMap count="1">
      <sheetId val="1"/>
    </sheetIdMap>
  </header>
  <header guid="{E96C49D6-0F9A-4185-A255-4CF15F5B2CD9}" dateTime="2024-12-17T11:39:13" maxSheetId="2" userName="БутытоваСГ" r:id="rId617" minRId="9131" maxRId="9134">
    <sheetIdMap count="1">
      <sheetId val="1"/>
    </sheetIdMap>
  </header>
  <header guid="{88F5DB8D-45D7-4AA5-9DC8-BE77A28B5772}" dateTime="2024-12-17T12:33:25" maxSheetId="2" userName="БутытоваСГ" r:id="rId618" minRId="9135" maxRId="9139">
    <sheetIdMap count="1">
      <sheetId val="1"/>
    </sheetIdMap>
  </header>
  <header guid="{21DDDB62-2ED7-4F41-B312-5D4261CA6373}" dateTime="2024-12-17T12:40:23" maxSheetId="2" userName="БутытоваСГ" r:id="rId619" minRId="9140" maxRId="9141">
    <sheetIdMap count="1">
      <sheetId val="1"/>
    </sheetIdMap>
  </header>
  <header guid="{AE75830E-D24B-466C-B9CB-0C96349B7E3D}" dateTime="2024-12-17T13:04:36" maxSheetId="2" userName="БутытоваСГ" r:id="rId620" minRId="9142" maxRId="9143">
    <sheetIdMap count="1">
      <sheetId val="1"/>
    </sheetIdMap>
  </header>
  <header guid="{757E41B0-3003-4624-8098-A1AFFBBF028E}" dateTime="2024-12-17T13:06:15" maxSheetId="2" userName="БутытоваСГ" r:id="rId621" minRId="9144">
    <sheetIdMap count="1">
      <sheetId val="1"/>
    </sheetIdMap>
  </header>
  <header guid="{4C8A06A9-3EA2-4D26-825E-0741F9429640}" dateTime="2024-12-17T13:08:07" maxSheetId="2" userName="БутытоваСГ" r:id="rId622" minRId="9145">
    <sheetIdMap count="1">
      <sheetId val="1"/>
    </sheetIdMap>
  </header>
  <header guid="{1A71DFEA-15B9-40B1-BEFB-F9461A36DEC1}" dateTime="2024-12-17T14:18:10" maxSheetId="2" userName="Пользователь" r:id="rId623" minRId="9146" maxRId="9182">
    <sheetIdMap count="1">
      <sheetId val="1"/>
    </sheetIdMap>
  </header>
  <header guid="{224AF609-EA71-42C8-A780-A423C03C0A05}" dateTime="2024-12-17T14:36:35" maxSheetId="2" userName="Пользователь" r:id="rId624" minRId="9183" maxRId="9184">
    <sheetIdMap count="1">
      <sheetId val="1"/>
    </sheetIdMap>
  </header>
  <header guid="{A463EF7E-5A3C-440B-AFA3-1F71309161EF}" dateTime="2024-12-17T14:38:47" maxSheetId="2" userName="Пользователь" r:id="rId625">
    <sheetIdMap count="1">
      <sheetId val="1"/>
    </sheetIdMap>
  </header>
  <header guid="{3CB2B270-329D-494F-96F9-5991534C4DC6}" dateTime="2024-12-17T14:42:18" maxSheetId="2" userName="Пользователь" r:id="rId626">
    <sheetIdMap count="1">
      <sheetId val="1"/>
    </sheetIdMap>
  </header>
  <header guid="{AA1BA1DD-81C6-49CD-858F-0C388F9CFD75}" dateTime="2024-12-17T14:43:07" maxSheetId="2" userName="БутытоваСГ" r:id="rId627">
    <sheetIdMap count="1">
      <sheetId val="1"/>
    </sheetIdMap>
  </header>
  <header guid="{628A331A-9F2F-4F88-81D4-3D681861AC57}" dateTime="2024-12-17T14:45:56" maxSheetId="2" userName="БутытоваСГ" r:id="rId628" minRId="9185" maxRId="9186">
    <sheetIdMap count="1">
      <sheetId val="1"/>
    </sheetIdMap>
  </header>
  <header guid="{970AB218-BD99-46AB-AE2C-7AF0C423C6E3}" dateTime="2024-12-17T14:51:45" maxSheetId="2" userName="БутытоваСГ" r:id="rId629" minRId="9187">
    <sheetIdMap count="1">
      <sheetId val="1"/>
    </sheetIdMap>
  </header>
  <header guid="{6C8BD15E-2CDC-4EA2-813C-237098476A9C}" dateTime="2024-12-17T15:39:32" maxSheetId="2" userName="БутытоваСГ" r:id="rId630">
    <sheetIdMap count="1">
      <sheetId val="1"/>
    </sheetIdMap>
  </header>
  <header guid="{A88D5D8B-1F1C-4CB8-A994-31777A066E25}" dateTime="2024-12-17T16:49:35" maxSheetId="2" userName="Пользователь" r:id="rId631" minRId="9188" maxRId="918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934" sId="1" odxf="1">
    <oc r="F5" t="inlineStr">
      <is>
        <t>«Селенгинский район» на 2024 год</t>
      </is>
    </oc>
    <nc r="F5" t="inlineStr">
      <is>
        <t>«Селенгинский район» на 2025 год</t>
      </is>
    </nc>
    <odxf/>
  </rcc>
  <rcc rId="8935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8936" sId="1" odxf="1">
    <oc r="F7" t="inlineStr">
      <is>
        <t>от "___" декабря 2023 №___</t>
      </is>
    </oc>
    <nc r="F7" t="inlineStr">
      <is>
        <t>от "___" декабря 2024 №___</t>
      </is>
    </nc>
    <odxf/>
  </rcc>
  <rcc rId="8937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6617" sId="1" odxf="1">
    <oc r="F3" t="inlineStr">
      <is>
        <t>от 17  марта 2023  № 245</t>
      </is>
    </oc>
    <nc r="F3" t="inlineStr">
      <is>
        <t>от __ июня 2023  № 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0.xml><?xml version="1.0" encoding="utf-8"?>
<revisions xmlns="http://schemas.openxmlformats.org/spreadsheetml/2006/main" xmlns:r="http://schemas.openxmlformats.org/officeDocument/2006/relationships">
  <rcc rId="7476" sId="1" odxf="1">
    <oc r="F3" t="inlineStr">
      <is>
        <t>от 28 июня 2023  № 269</t>
      </is>
    </oc>
    <nc r="F3" t="inlineStr">
      <is>
        <t>от ________ 2023  №____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rc rId="8270" sId="1" ref="A1:XFD1" action="deleteRow">
    <undo index="0" exp="area" ref3D="1" dr="$A$1:$F$486" dn="Область_печати" sId="1"/>
    <undo index="0" exp="area" ref3D="1" dr="$A$1:$F$486" dn="Z_629918FE_B1DF_464A_BF50_03D18729BC02_.wvu.PrintArea" sId="1"/>
    <undo index="0" exp="area" ref3D="1" dr="$A$1:$F$486" dn="Z_46268BFF_7767_41AD_8DD2_9220C9E060B5_.wvu.PrintArea" sId="1"/>
    <undo index="0" exp="area" ref3D="1" dr="$A$1:$F$48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 xml:space="preserve">Приложение №4       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1" sId="1" ref="A1:XFD1" action="deleteRow">
    <undo index="0" exp="area" ref3D="1" dr="$A$1:$F$485" dn="Область_печати" sId="1"/>
    <undo index="0" exp="area" ref3D="1" dr="$A$1:$F$485" dn="Z_629918FE_B1DF_464A_BF50_03D18729BC02_.wvu.PrintArea" sId="1"/>
    <undo index="0" exp="area" ref3D="1" dr="$A$1:$F$485" dn="Z_46268BFF_7767_41AD_8DD2_9220C9E060B5_.wvu.PrintArea" sId="1"/>
    <undo index="0" exp="area" ref3D="1" dr="$A$1:$F$48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2" sId="1" ref="A1:XFD1" action="deleteRow">
    <undo index="0" exp="area" ref3D="1" dr="$A$1:$F$484" dn="Область_печати" sId="1"/>
    <undo index="0" exp="area" ref3D="1" dr="$A$1:$F$484" dn="Z_629918FE_B1DF_464A_BF50_03D18729BC02_.wvu.PrintArea" sId="1"/>
    <undo index="0" exp="area" ref3D="1" dr="$A$1:$F$484" dn="Z_46268BFF_7767_41AD_8DD2_9220C9E060B5_.wvu.PrintArea" sId="1"/>
    <undo index="0" exp="area" ref3D="1" dr="$A$1:$F$48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________ 2023  №____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3" sId="1" ref="A1:XFD1" action="deleteRow">
    <undo index="0" exp="area" ref3D="1" dr="$A$1:$F$483" dn="Область_печати" sId="1"/>
    <undo index="0" exp="area" ref3D="1" dr="$A$1:$F$483" dn="Z_629918FE_B1DF_464A_BF50_03D18729BC02_.wvu.PrintArea" sId="1"/>
    <undo index="0" exp="area" ref3D="1" dr="$A$1:$F$483" dn="Z_46268BFF_7767_41AD_8DD2_9220C9E060B5_.wvu.PrintArea" sId="1"/>
    <undo index="0" exp="area" ref3D="1" dr="$A$1:$F$483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F1" start="0" length="0">
      <dxf>
        <font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cc rId="8274" sId="1" odxf="1">
    <oc r="F5" t="inlineStr">
      <is>
        <t>«Селенгинский район» на 2023 год</t>
      </is>
    </oc>
    <nc r="F5" t="inlineStr">
      <is>
        <t>«Селенгинский район» на 2024 год</t>
      </is>
    </nc>
    <odxf/>
  </rcc>
  <rcc rId="8275" sId="1">
    <oc r="E6" t="inlineStr">
      <is>
        <t>плановый период 2024-2025 годов"</t>
      </is>
    </oc>
    <nc r="E6" t="inlineStr">
      <is>
        <t>плановый период 2025-2026 годов"</t>
      </is>
    </nc>
  </rcc>
  <rcc rId="8276" sId="1" odxf="1">
    <oc r="F7" t="inlineStr">
      <is>
        <t>от "23" декабря 2022 № 227</t>
      </is>
    </oc>
    <nc r="F7" t="inlineStr">
      <is>
        <t>от "___" декабря 2023 №___</t>
      </is>
    </nc>
    <odxf/>
  </rcc>
</revisions>
</file>

<file path=xl/revisions/revisionLog1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4" sId="1" numFmtId="4">
    <oc r="F36">
      <v>199.2</v>
    </oc>
    <nc r="F36">
      <v>303</v>
    </nc>
  </rcc>
  <rrc rId="6005" sId="1" ref="A37:XFD37" action="insertRow"/>
  <rcc rId="6006" sId="1">
    <nc r="B37" t="inlineStr">
      <is>
        <t>01</t>
      </is>
    </nc>
  </rcc>
  <rcc rId="6007" sId="1">
    <nc r="C37" t="inlineStr">
      <is>
        <t>03</t>
      </is>
    </nc>
  </rcc>
  <rcc rId="6008" sId="1">
    <nc r="D37" t="inlineStr">
      <is>
        <t>99900 81020</t>
      </is>
    </nc>
  </rcc>
  <rcc rId="6009" sId="1">
    <nc r="E37" t="inlineStr">
      <is>
        <t>853</t>
      </is>
    </nc>
  </rcc>
  <rcc rId="6010" sId="1" numFmtId="4">
    <nc r="F37">
      <v>0.2</v>
    </nc>
  </rcc>
  <rfmt sheetId="1" sqref="A37">
    <dxf>
      <fill>
        <patternFill>
          <bgColor rgb="FFFFFF00"/>
        </patternFill>
      </fill>
    </dxf>
  </rfmt>
  <rcc rId="6011" sId="1" numFmtId="4">
    <oc r="F40">
      <v>200</v>
    </oc>
    <nc r="F40">
      <v>96</v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2" sId="1" odxf="1" dxf="1">
    <nc r="A37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3" sId="1" ref="A56:XFD59" action="insertRow"/>
  <rcc rId="6014" sId="1" odxf="1" dxf="1">
    <nc r="A5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6015" sId="1" odxf="1" dxf="1">
    <nc r="B5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6" sId="1" odxf="1" dxf="1">
    <nc r="C56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nc r="D5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6" start="0" length="0">
    <dxf>
      <fill>
        <patternFill patternType="none">
          <bgColor indexed="65"/>
        </patternFill>
      </fill>
    </dxf>
  </rfmt>
  <rcc rId="6018" sId="1" odxf="1" dxf="1">
    <nc r="F56">
      <f>F57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019" sId="1" odxf="1" dxf="1">
    <nc r="A5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20" sId="1" odxf="1" dxf="1">
    <nc r="B5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1" sId="1" odxf="1" dxf="1">
    <nc r="C57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2" sId="1" odxf="1" dxf="1">
    <nc r="D5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3" sId="1" odxf="1" dxf="1">
    <nc r="F57">
      <f>F58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024" sId="1" odxf="1" dxf="1">
    <nc r="A5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6025" sId="1" odxf="1" dxf="1">
    <nc r="B5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6" sId="1" odxf="1" dxf="1">
    <nc r="C58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7" sId="1" odxf="1" dxf="1">
    <nc r="D5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8" sId="1" odxf="1" dxf="1">
    <nc r="F58">
      <f>F59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8" start="0" length="0">
    <dxf>
      <font>
        <i/>
        <name val="Times New Roman CYR"/>
        <family val="1"/>
      </font>
    </dxf>
  </rfmt>
  <rfmt sheetId="1" sqref="H58" start="0" length="0">
    <dxf>
      <font>
        <i/>
        <name val="Times New Roman CYR"/>
        <family val="1"/>
      </font>
      <numFmt numFmtId="165" formatCode="0.00000"/>
    </dxf>
  </rfmt>
  <rfmt sheetId="1" sqref="I58" start="0" length="0">
    <dxf>
      <font>
        <i/>
        <name val="Times New Roman CYR"/>
        <family val="1"/>
      </font>
    </dxf>
  </rfmt>
  <rfmt sheetId="1" sqref="J58" start="0" length="0">
    <dxf>
      <font>
        <i/>
        <name val="Times New Roman CYR"/>
        <family val="1"/>
      </font>
    </dxf>
  </rfmt>
  <rfmt sheetId="1" sqref="K58" start="0" length="0">
    <dxf>
      <font>
        <i/>
        <name val="Times New Roman CYR"/>
        <family val="1"/>
      </font>
    </dxf>
  </rfmt>
  <rfmt sheetId="1" sqref="L58" start="0" length="0">
    <dxf>
      <font>
        <i/>
        <name val="Times New Roman CYR"/>
        <family val="1"/>
      </font>
    </dxf>
  </rfmt>
  <rfmt sheetId="1" sqref="M58" start="0" length="0">
    <dxf>
      <font>
        <i/>
        <name val="Times New Roman CYR"/>
        <family val="1"/>
      </font>
    </dxf>
  </rfmt>
  <rfmt sheetId="1" sqref="N58" start="0" length="0">
    <dxf>
      <font>
        <i/>
        <name val="Times New Roman CYR"/>
        <family val="1"/>
      </font>
    </dxf>
  </rfmt>
  <rfmt sheetId="1" sqref="O58" start="0" length="0">
    <dxf>
      <font>
        <i/>
        <name val="Times New Roman CYR"/>
        <family val="1"/>
      </font>
    </dxf>
  </rfmt>
  <rfmt sheetId="1" sqref="P58" start="0" length="0">
    <dxf>
      <font>
        <i/>
        <name val="Times New Roman CYR"/>
        <family val="1"/>
      </font>
    </dxf>
  </rfmt>
  <rfmt sheetId="1" sqref="A58:XFD58" start="0" length="0">
    <dxf>
      <font>
        <i/>
        <name val="Times New Roman CYR"/>
        <family val="1"/>
      </font>
    </dxf>
  </rfmt>
  <rcc rId="6029" sId="1" odxf="1" dxf="1">
    <nc r="A5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30" sId="1" odxf="1" dxf="1">
    <nc r="B5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1" sId="1" odxf="1" dxf="1">
    <nc r="C59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2" sId="1" odxf="1" dxf="1">
    <nc r="D5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3" sId="1" odxf="1" dxf="1">
    <nc r="E5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034" sId="1" numFmtId="4">
    <nc r="F59">
      <v>20</v>
    </nc>
  </rcc>
  <rcc rId="6035" sId="1">
    <oc r="F55">
      <f>F60+F69</f>
    </oc>
    <nc r="F55">
      <f>F60+F69+F56</f>
    </nc>
  </rcc>
  <rcc rId="6036" sId="1" numFmtId="4">
    <oc r="F76">
      <v>273</v>
    </oc>
    <nc r="F76">
      <v>150</v>
    </nc>
  </rcc>
  <rcc rId="6037" sId="1" numFmtId="4">
    <oc r="F84">
      <f>208+208</f>
    </oc>
    <nc r="F84">
      <v>197</v>
    </nc>
  </rcc>
  <rrc rId="6038" sId="1" ref="A85:XFD85" action="insertRow"/>
  <rcc rId="6039" sId="1" odxf="1" dxf="1">
    <nc r="A85" t="inlineStr">
      <is>
        <t>Иные межбюджетные трансферты</t>
      </is>
    </nc>
    <odxf>
      <alignment vertical="top"/>
    </odxf>
    <ndxf>
      <alignment vertical="center"/>
    </ndxf>
  </rcc>
  <rcc rId="6040" sId="1">
    <nc r="B85" t="inlineStr">
      <is>
        <t>01</t>
      </is>
    </nc>
  </rcc>
  <rcc rId="6041" sId="1">
    <nc r="C85" t="inlineStr">
      <is>
        <t>13</t>
      </is>
    </nc>
  </rcc>
  <rcc rId="6042" sId="1">
    <nc r="D85" t="inlineStr">
      <is>
        <t>01002 S2870</t>
      </is>
    </nc>
  </rcc>
  <rcc rId="6043" sId="1">
    <nc r="E85" t="inlineStr">
      <is>
        <t>540</t>
      </is>
    </nc>
  </rcc>
  <rcc rId="6044" sId="1" numFmtId="4">
    <nc r="F85">
      <v>142.19999999999999</v>
    </nc>
  </rcc>
  <rcc rId="6045" sId="1">
    <oc r="F83">
      <f>F84</f>
    </oc>
    <nc r="F83">
      <f>SUM(F84:F85)</f>
    </nc>
  </rcc>
  <rrc rId="6046" sId="1" ref="A86:XFD88" action="insertRow"/>
  <rfmt sheetId="1" sqref="A86" start="0" length="0">
    <dxf>
      <font>
        <i/>
        <name val="Times New Roman"/>
        <family val="1"/>
      </font>
      <numFmt numFmtId="2" formatCode="0.00"/>
      <alignment horizontal="general" vertical="top"/>
    </dxf>
  </rfmt>
  <rcc rId="6047" sId="1" odxf="1" dxf="1">
    <nc r="B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 odxf="1" dxf="1">
    <nc r="C8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6" start="0" length="0">
    <dxf>
      <font>
        <i/>
        <name val="Times New Roman"/>
        <family val="1"/>
      </font>
    </dxf>
  </rfmt>
  <rfmt sheetId="1" sqref="E86" start="0" length="0">
    <dxf>
      <font>
        <i/>
        <name val="Times New Roman"/>
        <family val="1"/>
      </font>
    </dxf>
  </rfmt>
  <rcc rId="6049" sId="1" odxf="1" dxf="1">
    <nc r="F86">
      <f>F88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86" start="0" length="0">
    <dxf>
      <font>
        <b/>
        <name val="Times New Roman CYR"/>
        <family val="1"/>
      </font>
    </dxf>
  </rfmt>
  <rfmt sheetId="1" sqref="H86" start="0" length="0">
    <dxf>
      <font>
        <b/>
        <name val="Times New Roman CYR"/>
        <family val="1"/>
      </font>
    </dxf>
  </rfmt>
  <rfmt sheetId="1" sqref="I86" start="0" length="0">
    <dxf>
      <font>
        <b/>
        <name val="Times New Roman CYR"/>
        <family val="1"/>
      </font>
    </dxf>
  </rfmt>
  <rfmt sheetId="1" sqref="J86" start="0" length="0">
    <dxf>
      <font>
        <b/>
        <name val="Times New Roman CYR"/>
        <family val="1"/>
      </font>
    </dxf>
  </rfmt>
  <rfmt sheetId="1" sqref="K86" start="0" length="0">
    <dxf>
      <font>
        <b/>
        <name val="Times New Roman CYR"/>
        <family val="1"/>
      </font>
    </dxf>
  </rfmt>
  <rfmt sheetId="1" sqref="L86" start="0" length="0">
    <dxf>
      <font>
        <b/>
        <name val="Times New Roman CYR"/>
        <family val="1"/>
      </font>
    </dxf>
  </rfmt>
  <rfmt sheetId="1" sqref="M86" start="0" length="0">
    <dxf>
      <font>
        <b/>
        <name val="Times New Roman CYR"/>
        <family val="1"/>
      </font>
    </dxf>
  </rfmt>
  <rfmt sheetId="1" sqref="N86" start="0" length="0">
    <dxf>
      <font>
        <b/>
        <name val="Times New Roman CYR"/>
        <family val="1"/>
      </font>
    </dxf>
  </rfmt>
  <rfmt sheetId="1" sqref="O86" start="0" length="0">
    <dxf>
      <font>
        <b/>
        <name val="Times New Roman CYR"/>
        <family val="1"/>
      </font>
    </dxf>
  </rfmt>
  <rfmt sheetId="1" sqref="P86" start="0" length="0">
    <dxf>
      <font>
        <b/>
        <name val="Times New Roman CYR"/>
        <family val="1"/>
      </font>
    </dxf>
  </rfmt>
  <rfmt sheetId="1" sqref="A86:XFD86" start="0" length="0">
    <dxf>
      <font>
        <b/>
        <name val="Times New Roman CYR"/>
        <family val="1"/>
      </font>
    </dxf>
  </rfmt>
  <rcc rId="6050" sId="1" odxf="1" dxf="1">
    <nc r="A87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51" sId="1" odxf="1" dxf="1">
    <nc r="B8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2" sId="1" odxf="1" dxf="1">
    <nc r="C8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7" start="0" length="0">
    <dxf>
      <font>
        <i/>
        <name val="Times New Roman"/>
        <family val="1"/>
      </font>
    </dxf>
  </rfmt>
  <rfmt sheetId="1" sqref="E87" start="0" length="0">
    <dxf>
      <font>
        <b/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87" start="0" length="0">
    <dxf>
      <font>
        <b/>
        <name val="Times New Roman CYR"/>
        <family val="1"/>
      </font>
    </dxf>
  </rfmt>
  <rfmt sheetId="1" sqref="H87" start="0" length="0">
    <dxf>
      <font>
        <b/>
        <name val="Times New Roman CYR"/>
        <family val="1"/>
      </font>
    </dxf>
  </rfmt>
  <rfmt sheetId="1" sqref="I87" start="0" length="0">
    <dxf>
      <font>
        <b/>
        <name val="Times New Roman CYR"/>
        <family val="1"/>
      </font>
    </dxf>
  </rfmt>
  <rfmt sheetId="1" sqref="J87" start="0" length="0">
    <dxf>
      <font>
        <b/>
        <name val="Times New Roman CYR"/>
        <family val="1"/>
      </font>
    </dxf>
  </rfmt>
  <rfmt sheetId="1" sqref="K87" start="0" length="0">
    <dxf>
      <font>
        <b/>
        <name val="Times New Roman CYR"/>
        <family val="1"/>
      </font>
    </dxf>
  </rfmt>
  <rfmt sheetId="1" sqref="L87" start="0" length="0">
    <dxf>
      <font>
        <b/>
        <name val="Times New Roman CYR"/>
        <family val="1"/>
      </font>
    </dxf>
  </rfmt>
  <rfmt sheetId="1" sqref="M87" start="0" length="0">
    <dxf>
      <font>
        <b/>
        <name val="Times New Roman CYR"/>
        <family val="1"/>
      </font>
    </dxf>
  </rfmt>
  <rfmt sheetId="1" sqref="N87" start="0" length="0">
    <dxf>
      <font>
        <b/>
        <name val="Times New Roman CYR"/>
        <family val="1"/>
      </font>
    </dxf>
  </rfmt>
  <rfmt sheetId="1" sqref="O87" start="0" length="0">
    <dxf>
      <font>
        <b/>
        <name val="Times New Roman CYR"/>
        <family val="1"/>
      </font>
    </dxf>
  </rfmt>
  <rfmt sheetId="1" sqref="P87" start="0" length="0">
    <dxf>
      <font>
        <b/>
        <name val="Times New Roman CYR"/>
        <family val="1"/>
      </font>
    </dxf>
  </rfmt>
  <rfmt sheetId="1" sqref="A87:XFD87" start="0" length="0">
    <dxf>
      <font>
        <b/>
        <name val="Times New Roman CYR"/>
        <family val="1"/>
      </font>
    </dxf>
  </rfmt>
  <rcc rId="6053" sId="1" odxf="1" dxf="1">
    <nc r="A88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54" sId="1">
    <nc r="B88" t="inlineStr">
      <is>
        <t>01</t>
      </is>
    </nc>
  </rcc>
  <rcc rId="6055" sId="1">
    <nc r="C88" t="inlineStr">
      <is>
        <t>13</t>
      </is>
    </nc>
  </rcc>
  <rcc rId="6056" sId="1">
    <nc r="E88" t="inlineStr">
      <is>
        <t>244</t>
      </is>
    </nc>
  </rcc>
  <rcc rId="6057" sId="1" odxf="1" dxf="1" numFmtId="4">
    <nc r="F88">
      <v>50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88" start="0" length="0">
    <dxf>
      <font>
        <b/>
        <name val="Times New Roman CYR"/>
        <family val="1"/>
      </font>
    </dxf>
  </rfmt>
  <rfmt sheetId="1" sqref="H88" start="0" length="0">
    <dxf>
      <font>
        <b/>
        <name val="Times New Roman CYR"/>
        <family val="1"/>
      </font>
    </dxf>
  </rfmt>
  <rfmt sheetId="1" sqref="I88" start="0" length="0">
    <dxf>
      <font>
        <b/>
        <name val="Times New Roman CYR"/>
        <family val="1"/>
      </font>
    </dxf>
  </rfmt>
  <rfmt sheetId="1" sqref="J88" start="0" length="0">
    <dxf>
      <font>
        <b/>
        <name val="Times New Roman CYR"/>
        <family val="1"/>
      </font>
    </dxf>
  </rfmt>
  <rfmt sheetId="1" sqref="K88" start="0" length="0">
    <dxf>
      <font>
        <b/>
        <name val="Times New Roman CYR"/>
        <family val="1"/>
      </font>
    </dxf>
  </rfmt>
  <rfmt sheetId="1" sqref="L88" start="0" length="0">
    <dxf>
      <font>
        <b/>
        <name val="Times New Roman CYR"/>
        <family val="1"/>
      </font>
    </dxf>
  </rfmt>
  <rfmt sheetId="1" sqref="M88" start="0" length="0">
    <dxf>
      <font>
        <b/>
        <name val="Times New Roman CYR"/>
        <family val="1"/>
      </font>
    </dxf>
  </rfmt>
  <rfmt sheetId="1" sqref="N88" start="0" length="0">
    <dxf>
      <font>
        <b/>
        <name val="Times New Roman CYR"/>
        <family val="1"/>
      </font>
    </dxf>
  </rfmt>
  <rfmt sheetId="1" sqref="O88" start="0" length="0">
    <dxf>
      <font>
        <b/>
        <name val="Times New Roman CYR"/>
        <family val="1"/>
      </font>
    </dxf>
  </rfmt>
  <rfmt sheetId="1" sqref="P88" start="0" length="0">
    <dxf>
      <font>
        <b/>
        <name val="Times New Roman CYR"/>
        <family val="1"/>
      </font>
    </dxf>
  </rfmt>
  <rfmt sheetId="1" sqref="A88:XFD88" start="0" length="0">
    <dxf>
      <font>
        <b/>
        <name val="Times New Roman CYR"/>
        <family val="1"/>
      </font>
    </dxf>
  </rfmt>
  <rcc rId="6058" sId="1">
    <nc r="D86" t="inlineStr">
      <is>
        <t>01003 00000</t>
      </is>
    </nc>
  </rcc>
  <rcc rId="6059" sId="1">
    <nc r="D87" t="inlineStr">
      <is>
        <t>01003 82900</t>
      </is>
    </nc>
  </rcc>
  <rcc rId="6060" sId="1">
    <nc r="D88" t="inlineStr">
      <is>
        <t>01003 82900</t>
      </is>
    </nc>
  </rcc>
  <rrc rId="6061" sId="1" ref="A89:XFD89" action="insertRow"/>
  <rcc rId="6062" sId="1" odxf="1" dxf="1">
    <nc r="A89" t="inlineStr">
      <is>
        <t>Иные межбюджетные трансферты</t>
      </is>
    </nc>
    <odxf>
      <alignment vertical="top"/>
    </odxf>
    <ndxf>
      <alignment vertical="center"/>
    </ndxf>
  </rcc>
  <rcc rId="6063" sId="1">
    <nc r="B89" t="inlineStr">
      <is>
        <t>01</t>
      </is>
    </nc>
  </rcc>
  <rcc rId="6064" sId="1">
    <nc r="C89" t="inlineStr">
      <is>
        <t>13</t>
      </is>
    </nc>
  </rcc>
  <rcc rId="6065" sId="1">
    <nc r="E89" t="inlineStr">
      <is>
        <t>540</t>
      </is>
    </nc>
  </rcc>
  <rfmt sheetId="1" sqref="F89" start="0" length="0">
    <dxf>
      <fill>
        <patternFill patternType="solid">
          <bgColor theme="0"/>
        </patternFill>
      </fill>
    </dxf>
  </rfmt>
  <rfmt sheetId="1" sqref="G89" start="0" length="0">
    <dxf>
      <font>
        <b val="0"/>
        <name val="Times New Roman CYR"/>
        <family val="1"/>
      </font>
    </dxf>
  </rfmt>
  <rfmt sheetId="1" sqref="H89" start="0" length="0">
    <dxf>
      <font>
        <b val="0"/>
        <name val="Times New Roman CYR"/>
        <family val="1"/>
      </font>
    </dxf>
  </rfmt>
  <rfmt sheetId="1" sqref="I89" start="0" length="0">
    <dxf>
      <font>
        <b val="0"/>
        <name val="Times New Roman CYR"/>
        <family val="1"/>
      </font>
    </dxf>
  </rfmt>
  <rfmt sheetId="1" sqref="J89" start="0" length="0">
    <dxf>
      <font>
        <b val="0"/>
        <name val="Times New Roman CYR"/>
        <family val="1"/>
      </font>
    </dxf>
  </rfmt>
  <rfmt sheetId="1" sqref="K89" start="0" length="0">
    <dxf>
      <font>
        <b val="0"/>
        <name val="Times New Roman CYR"/>
        <family val="1"/>
      </font>
    </dxf>
  </rfmt>
  <rfmt sheetId="1" sqref="L89" start="0" length="0">
    <dxf>
      <font>
        <b val="0"/>
        <name val="Times New Roman CYR"/>
        <family val="1"/>
      </font>
    </dxf>
  </rfmt>
  <rfmt sheetId="1" sqref="M89" start="0" length="0">
    <dxf>
      <font>
        <b val="0"/>
        <name val="Times New Roman CYR"/>
        <family val="1"/>
      </font>
    </dxf>
  </rfmt>
  <rfmt sheetId="1" sqref="N89" start="0" length="0">
    <dxf>
      <font>
        <b val="0"/>
        <name val="Times New Roman CYR"/>
        <family val="1"/>
      </font>
    </dxf>
  </rfmt>
  <rfmt sheetId="1" sqref="O89" start="0" length="0">
    <dxf>
      <font>
        <b val="0"/>
        <name val="Times New Roman CYR"/>
        <family val="1"/>
      </font>
    </dxf>
  </rfmt>
  <rfmt sheetId="1" sqref="P89" start="0" length="0">
    <dxf>
      <font>
        <b val="0"/>
        <name val="Times New Roman CYR"/>
        <family val="1"/>
      </font>
    </dxf>
  </rfmt>
  <rfmt sheetId="1" sqref="A89:XFD89" start="0" length="0">
    <dxf>
      <font>
        <b val="0"/>
        <name val="Times New Roman CYR"/>
        <family val="1"/>
      </font>
    </dxf>
  </rfmt>
  <rcc rId="6066" sId="1">
    <nc r="D89" t="inlineStr">
      <is>
        <t>01003 82900</t>
      </is>
    </nc>
  </rcc>
  <rcc rId="6067" sId="1" numFmtId="4">
    <nc r="F89">
      <v>600</v>
    </nc>
  </rcc>
  <rcc rId="6068" sId="1">
    <nc r="F87">
      <f>F88+F89</f>
    </nc>
  </rcc>
  <rrc rId="6069" sId="1" ref="A90:XFD92" action="insertRow"/>
  <rfmt sheetId="1" sqref="A90" start="0" length="0">
    <dxf>
      <font>
        <i/>
        <name val="Times New Roman"/>
        <family val="1"/>
      </font>
      <numFmt numFmtId="2" formatCode="0.00"/>
      <alignment horizontal="general" vertical="top"/>
    </dxf>
  </rfmt>
  <rcc rId="6070" sId="1" odxf="1" dxf="1">
    <nc r="B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1" sId="1" odxf="1" dxf="1">
    <nc r="C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0" start="0" length="0">
    <dxf>
      <font>
        <i/>
        <name val="Times New Roman"/>
        <family val="1"/>
      </font>
    </dxf>
  </rfmt>
  <rfmt sheetId="1" sqref="E90" start="0" length="0">
    <dxf>
      <font>
        <i/>
        <name val="Times New Roman"/>
        <family val="1"/>
      </font>
    </dxf>
  </rfmt>
  <rfmt sheetId="1" sqref="F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0" start="0" length="0">
    <dxf>
      <font>
        <b/>
        <name val="Times New Roman CYR"/>
        <family val="1"/>
      </font>
    </dxf>
  </rfmt>
  <rfmt sheetId="1" sqref="H90" start="0" length="0">
    <dxf>
      <font>
        <b/>
        <name val="Times New Roman CYR"/>
        <family val="1"/>
      </font>
    </dxf>
  </rfmt>
  <rfmt sheetId="1" sqref="I90" start="0" length="0">
    <dxf>
      <font>
        <b/>
        <name val="Times New Roman CYR"/>
        <family val="1"/>
      </font>
    </dxf>
  </rfmt>
  <rfmt sheetId="1" sqref="J90" start="0" length="0">
    <dxf>
      <font>
        <b/>
        <name val="Times New Roman CYR"/>
        <family val="1"/>
      </font>
    </dxf>
  </rfmt>
  <rfmt sheetId="1" sqref="K90" start="0" length="0">
    <dxf>
      <font>
        <b/>
        <name val="Times New Roman CYR"/>
        <family val="1"/>
      </font>
    </dxf>
  </rfmt>
  <rfmt sheetId="1" sqref="L90" start="0" length="0">
    <dxf>
      <font>
        <b/>
        <name val="Times New Roman CYR"/>
        <family val="1"/>
      </font>
    </dxf>
  </rfmt>
  <rfmt sheetId="1" sqref="M90" start="0" length="0">
    <dxf>
      <font>
        <b/>
        <name val="Times New Roman CYR"/>
        <family val="1"/>
      </font>
    </dxf>
  </rfmt>
  <rfmt sheetId="1" sqref="N90" start="0" length="0">
    <dxf>
      <font>
        <b/>
        <name val="Times New Roman CYR"/>
        <family val="1"/>
      </font>
    </dxf>
  </rfmt>
  <rfmt sheetId="1" sqref="O90" start="0" length="0">
    <dxf>
      <font>
        <b/>
        <name val="Times New Roman CYR"/>
        <family val="1"/>
      </font>
    </dxf>
  </rfmt>
  <rfmt sheetId="1" sqref="P90" start="0" length="0">
    <dxf>
      <font>
        <b/>
        <name val="Times New Roman CYR"/>
        <family val="1"/>
      </font>
    </dxf>
  </rfmt>
  <rfmt sheetId="1" sqref="A90:XFD90" start="0" length="0">
    <dxf>
      <font>
        <b/>
        <name val="Times New Roman CYR"/>
        <family val="1"/>
      </font>
    </dxf>
  </rfmt>
  <rcc rId="6072" sId="1" odxf="1" dxf="1">
    <nc r="A91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73" sId="1" odxf="1" dxf="1">
    <nc r="B9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4" sId="1" odxf="1" dxf="1">
    <nc r="C9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1" start="0" length="0">
    <dxf>
      <font>
        <i/>
        <name val="Times New Roman"/>
        <family val="1"/>
      </font>
    </dxf>
  </rfmt>
  <rfmt sheetId="1" sqref="E91" start="0" length="0">
    <dxf>
      <font>
        <b/>
        <i/>
        <name val="Times New Roman"/>
        <family val="1"/>
      </font>
    </dxf>
  </rfmt>
  <rfmt sheetId="1" sqref="F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1" start="0" length="0">
    <dxf>
      <font>
        <b/>
        <name val="Times New Roman CYR"/>
        <family val="1"/>
      </font>
    </dxf>
  </rfmt>
  <rfmt sheetId="1" sqref="H91" start="0" length="0">
    <dxf>
      <font>
        <b/>
        <name val="Times New Roman CYR"/>
        <family val="1"/>
      </font>
    </dxf>
  </rfmt>
  <rfmt sheetId="1" sqref="I91" start="0" length="0">
    <dxf>
      <font>
        <b/>
        <name val="Times New Roman CYR"/>
        <family val="1"/>
      </font>
    </dxf>
  </rfmt>
  <rfmt sheetId="1" sqref="J91" start="0" length="0">
    <dxf>
      <font>
        <b/>
        <name val="Times New Roman CYR"/>
        <family val="1"/>
      </font>
    </dxf>
  </rfmt>
  <rfmt sheetId="1" sqref="K91" start="0" length="0">
    <dxf>
      <font>
        <b/>
        <name val="Times New Roman CYR"/>
        <family val="1"/>
      </font>
    </dxf>
  </rfmt>
  <rfmt sheetId="1" sqref="L91" start="0" length="0">
    <dxf>
      <font>
        <b/>
        <name val="Times New Roman CYR"/>
        <family val="1"/>
      </font>
    </dxf>
  </rfmt>
  <rfmt sheetId="1" sqref="M91" start="0" length="0">
    <dxf>
      <font>
        <b/>
        <name val="Times New Roman CYR"/>
        <family val="1"/>
      </font>
    </dxf>
  </rfmt>
  <rfmt sheetId="1" sqref="N91" start="0" length="0">
    <dxf>
      <font>
        <b/>
        <name val="Times New Roman CYR"/>
        <family val="1"/>
      </font>
    </dxf>
  </rfmt>
  <rfmt sheetId="1" sqref="O91" start="0" length="0">
    <dxf>
      <font>
        <b/>
        <name val="Times New Roman CYR"/>
        <family val="1"/>
      </font>
    </dxf>
  </rfmt>
  <rfmt sheetId="1" sqref="P91" start="0" length="0">
    <dxf>
      <font>
        <b/>
        <name val="Times New Roman CYR"/>
        <family val="1"/>
      </font>
    </dxf>
  </rfmt>
  <rfmt sheetId="1" sqref="A91:XFD91" start="0" length="0">
    <dxf>
      <font>
        <b/>
        <name val="Times New Roman CYR"/>
        <family val="1"/>
      </font>
    </dxf>
  </rfmt>
  <rcc rId="6075" sId="1" odxf="1" dxf="1">
    <nc r="A92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76" sId="1">
    <nc r="B92" t="inlineStr">
      <is>
        <t>01</t>
      </is>
    </nc>
  </rcc>
  <rcc rId="6077" sId="1">
    <nc r="C92" t="inlineStr">
      <is>
        <t>13</t>
      </is>
    </nc>
  </rcc>
  <rcc rId="6078" sId="1">
    <nc r="E92" t="inlineStr">
      <is>
        <t>244</t>
      </is>
    </nc>
  </rcc>
  <rfmt sheetId="1" sqref="F92" start="0" length="0">
    <dxf>
      <fill>
        <patternFill patternType="none">
          <bgColor indexed="65"/>
        </patternFill>
      </fill>
    </dxf>
  </rfmt>
  <rfmt sheetId="1" sqref="G92" start="0" length="0">
    <dxf>
      <font>
        <b/>
        <name val="Times New Roman CYR"/>
        <family val="1"/>
      </font>
    </dxf>
  </rfmt>
  <rfmt sheetId="1" sqref="H92" start="0" length="0">
    <dxf>
      <font>
        <b/>
        <name val="Times New Roman CYR"/>
        <family val="1"/>
      </font>
    </dxf>
  </rfmt>
  <rfmt sheetId="1" sqref="I92" start="0" length="0">
    <dxf>
      <font>
        <b/>
        <name val="Times New Roman CYR"/>
        <family val="1"/>
      </font>
    </dxf>
  </rfmt>
  <rfmt sheetId="1" sqref="J92" start="0" length="0">
    <dxf>
      <font>
        <b/>
        <name val="Times New Roman CYR"/>
        <family val="1"/>
      </font>
    </dxf>
  </rfmt>
  <rfmt sheetId="1" sqref="K92" start="0" length="0">
    <dxf>
      <font>
        <b/>
        <name val="Times New Roman CYR"/>
        <family val="1"/>
      </font>
    </dxf>
  </rfmt>
  <rfmt sheetId="1" sqref="L92" start="0" length="0">
    <dxf>
      <font>
        <b/>
        <name val="Times New Roman CYR"/>
        <family val="1"/>
      </font>
    </dxf>
  </rfmt>
  <rfmt sheetId="1" sqref="M92" start="0" length="0">
    <dxf>
      <font>
        <b/>
        <name val="Times New Roman CYR"/>
        <family val="1"/>
      </font>
    </dxf>
  </rfmt>
  <rfmt sheetId="1" sqref="N92" start="0" length="0">
    <dxf>
      <font>
        <b/>
        <name val="Times New Roman CYR"/>
        <family val="1"/>
      </font>
    </dxf>
  </rfmt>
  <rfmt sheetId="1" sqref="O92" start="0" length="0">
    <dxf>
      <font>
        <b/>
        <name val="Times New Roman CYR"/>
        <family val="1"/>
      </font>
    </dxf>
  </rfmt>
  <rfmt sheetId="1" sqref="P92" start="0" length="0">
    <dxf>
      <font>
        <b/>
        <name val="Times New Roman CYR"/>
        <family val="1"/>
      </font>
    </dxf>
  </rfmt>
  <rfmt sheetId="1" sqref="A92:XFD92" start="0" length="0">
    <dxf>
      <font>
        <b/>
        <name val="Times New Roman CYR"/>
        <family val="1"/>
      </font>
    </dxf>
  </rfmt>
  <rcc rId="6079" sId="1">
    <nc r="D90" t="inlineStr">
      <is>
        <t>01004 00000</t>
      </is>
    </nc>
  </rcc>
  <rcc rId="6080" sId="1">
    <nc r="D91" t="inlineStr">
      <is>
        <t>01004 82900</t>
      </is>
    </nc>
  </rcc>
  <rcc rId="6081" sId="1">
    <nc r="D92" t="inlineStr">
      <is>
        <t>01004 82900</t>
      </is>
    </nc>
  </rcc>
  <rcc rId="6082" sId="1" numFmtId="4">
    <nc r="F92">
      <v>200</v>
    </nc>
  </rcc>
  <rcc rId="6083" sId="1">
    <nc r="F91">
      <f>F92</f>
    </nc>
  </rcc>
  <rcc rId="6084" sId="1">
    <nc r="F90">
      <f>F91</f>
    </nc>
  </rcc>
  <rcc rId="6085" sId="1" numFmtId="4">
    <oc r="F95">
      <v>50</v>
    </oc>
    <nc r="F95">
      <v>43</v>
    </nc>
  </rcc>
  <rcc rId="6086" sId="1" xfDxf="1" dxf="1">
    <nc r="A86" t="inlineStr">
      <is>
        <t>Основное мероприятие "Проведение рейтинговой оценки показателей эффективности развития сельских поселений"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87" sId="1" xfDxf="1" dxf="1">
    <nc r="A90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функцион.структура!$A$1:$F$635</formula>
    <oldFormula>функцион.структура!$A$1:$F$635</oldFormula>
  </rdn>
  <rdn rId="0" localSheetId="1" customView="1" name="Z_629918FE_B1DF_464A_BF50_03D18729BC02_.wvu.FilterData" hidden="1" oldHidden="1">
    <formula>функцион.структура!$A$17:$F$642</formula>
    <oldFormula>функцион.структура!$A$17:$F$642</oldFormula>
  </rdn>
  <rcv guid="{629918FE-B1DF-464A-BF50-03D18729BC02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0" sId="1">
    <oc r="F78">
      <f>F79+F82+F93</f>
    </oc>
    <nc r="F78">
      <f>F79+F82+F93+F86+F90</f>
    </nc>
  </rcc>
  <rcc rId="6091" sId="1">
    <oc r="F86">
      <f>F88</f>
    </oc>
    <nc r="F86">
      <f>F87</f>
    </nc>
  </rcc>
  <rrc rId="6092" sId="1" ref="A96:XFD96" action="insertRow"/>
  <rfmt sheetId="1" sqref="A9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3" sId="1">
    <nc r="B96" t="inlineStr">
      <is>
        <t>01</t>
      </is>
    </nc>
  </rcc>
  <rcc rId="6094" sId="1">
    <nc r="C96" t="inlineStr">
      <is>
        <t>13</t>
      </is>
    </nc>
  </rcc>
  <rcc rId="6095" sId="1">
    <nc r="D96" t="inlineStr">
      <is>
        <t>01005 82900</t>
      </is>
    </nc>
  </rcc>
  <rcc rId="6096" sId="1">
    <nc r="E96" t="inlineStr">
      <is>
        <t>622</t>
      </is>
    </nc>
  </rcc>
  <rcc rId="6097" sId="1" numFmtId="4">
    <nc r="F96">
      <v>3.5</v>
    </nc>
  </rcc>
  <rcc rId="6098" sId="1">
    <oc r="F94">
      <f>F95</f>
    </oc>
    <nc r="F94">
      <f>F95+F96</f>
    </nc>
  </rcc>
  <rfmt sheetId="1" sqref="A96">
    <dxf>
      <fill>
        <patternFill patternType="solid">
          <bgColor rgb="FFFFFF00"/>
        </patternFill>
      </fill>
    </dxf>
  </rfmt>
  <rcc rId="6099" sId="1" numFmtId="4">
    <oc r="F106">
      <v>10</v>
    </oc>
    <nc r="F106">
      <v>12.6</v>
    </nc>
  </rcc>
  <rcc rId="6100" sId="1" numFmtId="4">
    <oc r="F110">
      <v>32</v>
    </oc>
    <nc r="F110">
      <v>39.508000000000003</v>
    </nc>
  </rcc>
  <rrc rId="6101" sId="1" ref="A113:XFD113" action="insertRow"/>
  <rfmt sheetId="1" sqref="A113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02" sId="1" odxf="1" dxf="1">
    <nc r="B11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3" sId="1" odxf="1" dxf="1">
    <nc r="C11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4" sId="1" odxf="1" dxf="1">
    <nc r="D113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3" start="0" length="0">
    <dxf>
      <font>
        <i val="0"/>
        <name val="Times New Roman"/>
        <family val="1"/>
      </font>
    </dxf>
  </rfmt>
  <rfmt sheetId="1" sqref="F113" start="0" length="0">
    <dxf>
      <font>
        <i val="0"/>
        <name val="Times New Roman"/>
        <family val="1"/>
      </font>
    </dxf>
  </rfmt>
  <rcc rId="6105" sId="1">
    <nc r="E113" t="inlineStr">
      <is>
        <t>243</t>
      </is>
    </nc>
  </rcc>
  <rcc rId="6106" sId="1" numFmtId="4">
    <nc r="F113">
      <v>225.66</v>
    </nc>
  </rcc>
  <rcc rId="6107" sId="1">
    <oc r="F112">
      <f>F114</f>
    </oc>
    <nc r="F112">
      <f>F114+F113</f>
    </nc>
  </rcc>
  <rcc rId="6108" sId="1" numFmtId="4">
    <oc r="F114">
      <f>280+350</f>
    </oc>
    <nc r="F114">
      <v>463.11914999999999</v>
    </nc>
  </rcc>
  <rfmt sheetId="1" sqref="A113">
    <dxf>
      <fill>
        <patternFill>
          <bgColor rgb="FFFFFF00"/>
        </patternFill>
      </fill>
    </dxf>
  </rfmt>
  <rcc rId="6109" sId="1" numFmtId="4">
    <oc r="F137">
      <v>3750</v>
    </oc>
    <nc r="F137">
      <v>2325.8305999999998</v>
    </nc>
  </rcc>
  <rcc rId="6110" sId="1" numFmtId="4">
    <oc r="F141">
      <v>46.2</v>
    </oc>
    <nc r="F141">
      <v>88.161000000000001</v>
    </nc>
  </rcc>
  <rcc rId="6111" sId="1" numFmtId="4">
    <oc r="F142">
      <v>61.5</v>
    </oc>
    <nc r="F142">
      <v>19.539000000000001</v>
    </nc>
  </rcc>
  <rrc rId="6112" sId="1" ref="A145:XFD145" action="insertRow"/>
  <rcc rId="6113" sId="1">
    <nc r="B145" t="inlineStr">
      <is>
        <t>01</t>
      </is>
    </nc>
  </rcc>
  <rcc rId="6114" sId="1">
    <nc r="C145" t="inlineStr">
      <is>
        <t>13</t>
      </is>
    </nc>
  </rcc>
  <rcc rId="6115" sId="1">
    <nc r="D145" t="inlineStr">
      <is>
        <t>99900 73110</t>
      </is>
    </nc>
  </rcc>
  <rcc rId="6116" sId="1">
    <nc r="E145" t="inlineStr">
      <is>
        <t>122</t>
      </is>
    </nc>
  </rcc>
  <rcc rId="6117" sId="1" numFmtId="4">
    <nc r="F145">
      <v>4</v>
    </nc>
  </rcc>
  <rfmt sheetId="1" sqref="A145">
    <dxf>
      <fill>
        <patternFill patternType="solid">
          <bgColor rgb="FFFFFF00"/>
        </patternFill>
      </fill>
    </dxf>
  </rfmt>
  <rcc rId="6118" sId="1" numFmtId="4">
    <oc r="F147">
      <v>41</v>
    </oc>
    <nc r="F147">
      <v>66</v>
    </nc>
  </rcc>
  <rcc rId="6119" sId="1" numFmtId="4">
    <oc r="F148">
      <v>96.4</v>
    </oc>
    <nc r="F148">
      <v>67.400000000000006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0" sId="1" ref="A154:XFD155" action="insertRow"/>
  <rfmt sheetId="1" sqref="A154" start="0" length="0">
    <dxf>
      <font>
        <i/>
        <color indexed="8"/>
        <name val="Times New Roman"/>
        <family val="1"/>
      </font>
    </dxf>
  </rfmt>
  <rcc rId="6121" sId="1" odxf="1" dxf="1">
    <nc r="B1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C1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4" start="0" length="0">
    <dxf>
      <font>
        <i/>
        <name val="Times New Roman"/>
        <family val="1"/>
      </font>
    </dxf>
  </rfmt>
  <rfmt sheetId="1" sqref="E154" start="0" length="0">
    <dxf>
      <font>
        <i/>
        <name val="Times New Roman"/>
        <family val="1"/>
      </font>
    </dxf>
  </rfmt>
  <rfmt sheetId="1" sqref="F15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54" start="0" length="0">
    <dxf>
      <font>
        <i/>
        <name val="Times New Roman CYR"/>
        <family val="1"/>
      </font>
    </dxf>
  </rfmt>
  <rfmt sheetId="1" sqref="H154" start="0" length="0">
    <dxf>
      <font>
        <i/>
        <name val="Times New Roman CYR"/>
        <family val="1"/>
      </font>
    </dxf>
  </rfmt>
  <rfmt sheetId="1" sqref="I154" start="0" length="0">
    <dxf>
      <font>
        <i/>
        <name val="Times New Roman CYR"/>
        <family val="1"/>
      </font>
    </dxf>
  </rfmt>
  <rfmt sheetId="1" sqref="J154" start="0" length="0">
    <dxf>
      <font>
        <i/>
        <name val="Times New Roman CYR"/>
        <family val="1"/>
      </font>
    </dxf>
  </rfmt>
  <rfmt sheetId="1" sqref="K154" start="0" length="0">
    <dxf>
      <font>
        <i/>
        <name val="Times New Roman CYR"/>
        <family val="1"/>
      </font>
    </dxf>
  </rfmt>
  <rfmt sheetId="1" sqref="L154" start="0" length="0">
    <dxf>
      <font>
        <i/>
        <name val="Times New Roman CYR"/>
        <family val="1"/>
      </font>
    </dxf>
  </rfmt>
  <rfmt sheetId="1" sqref="M154" start="0" length="0">
    <dxf>
      <font>
        <i/>
        <name val="Times New Roman CYR"/>
        <family val="1"/>
      </font>
    </dxf>
  </rfmt>
  <rfmt sheetId="1" sqref="N154" start="0" length="0">
    <dxf>
      <font>
        <i/>
        <name val="Times New Roman CYR"/>
        <family val="1"/>
      </font>
    </dxf>
  </rfmt>
  <rfmt sheetId="1" sqref="O154" start="0" length="0">
    <dxf>
      <font>
        <i/>
        <name val="Times New Roman CYR"/>
        <family val="1"/>
      </font>
    </dxf>
  </rfmt>
  <rfmt sheetId="1" sqref="P154" start="0" length="0">
    <dxf>
      <font>
        <i/>
        <name val="Times New Roman CYR"/>
        <family val="1"/>
      </font>
    </dxf>
  </rfmt>
  <rfmt sheetId="1" sqref="A154:XFD154" start="0" length="0">
    <dxf>
      <font>
        <i/>
        <name val="Times New Roman CYR"/>
        <family val="1"/>
      </font>
    </dxf>
  </rfmt>
  <rcc rId="6123" sId="1">
    <nc r="B155" t="inlineStr">
      <is>
        <t>01</t>
      </is>
    </nc>
  </rcc>
  <rcc rId="6124" sId="1">
    <nc r="C155" t="inlineStr">
      <is>
        <t>13</t>
      </is>
    </nc>
  </rcc>
  <rfmt sheetId="1" sqref="F155" start="0" length="0">
    <dxf>
      <fill>
        <patternFill patternType="none">
          <bgColor indexed="65"/>
        </patternFill>
      </fill>
    </dxf>
  </rfmt>
  <rfmt sheetId="1" sqref="G155" start="0" length="0">
    <dxf>
      <font>
        <i/>
        <name val="Times New Roman CYR"/>
        <family val="1"/>
      </font>
    </dxf>
  </rfmt>
  <rfmt sheetId="1" sqref="H155" start="0" length="0">
    <dxf>
      <font>
        <i/>
        <name val="Times New Roman CYR"/>
        <family val="1"/>
      </font>
    </dxf>
  </rfmt>
  <rfmt sheetId="1" sqref="I155" start="0" length="0">
    <dxf>
      <font>
        <i/>
        <name val="Times New Roman CYR"/>
        <family val="1"/>
      </font>
    </dxf>
  </rfmt>
  <rfmt sheetId="1" sqref="J155" start="0" length="0">
    <dxf>
      <font>
        <i/>
        <name val="Times New Roman CYR"/>
        <family val="1"/>
      </font>
    </dxf>
  </rfmt>
  <rfmt sheetId="1" sqref="K155" start="0" length="0">
    <dxf>
      <font>
        <i/>
        <name val="Times New Roman CYR"/>
        <family val="1"/>
      </font>
    </dxf>
  </rfmt>
  <rfmt sheetId="1" sqref="L155" start="0" length="0">
    <dxf>
      <font>
        <i/>
        <name val="Times New Roman CYR"/>
        <family val="1"/>
      </font>
    </dxf>
  </rfmt>
  <rfmt sheetId="1" sqref="M155" start="0" length="0">
    <dxf>
      <font>
        <i/>
        <name val="Times New Roman CYR"/>
        <family val="1"/>
      </font>
    </dxf>
  </rfmt>
  <rfmt sheetId="1" sqref="N155" start="0" length="0">
    <dxf>
      <font>
        <i/>
        <name val="Times New Roman CYR"/>
        <family val="1"/>
      </font>
    </dxf>
  </rfmt>
  <rfmt sheetId="1" sqref="O155" start="0" length="0">
    <dxf>
      <font>
        <i/>
        <name val="Times New Roman CYR"/>
        <family val="1"/>
      </font>
    </dxf>
  </rfmt>
  <rfmt sheetId="1" sqref="P155" start="0" length="0">
    <dxf>
      <font>
        <i/>
        <name val="Times New Roman CYR"/>
        <family val="1"/>
      </font>
    </dxf>
  </rfmt>
  <rfmt sheetId="1" sqref="A155:XFD155" start="0" length="0">
    <dxf>
      <font>
        <i/>
        <name val="Times New Roman CYR"/>
        <family val="1"/>
      </font>
    </dxf>
  </rfmt>
  <rcc rId="6125" sId="1">
    <nc r="D154" t="inlineStr">
      <is>
        <t>99900 74700</t>
      </is>
    </nc>
  </rcc>
  <rcc rId="6126" sId="1">
    <nc r="D155" t="inlineStr">
      <is>
        <t>99900 74700</t>
      </is>
    </nc>
  </rcc>
  <rcc rId="6127" sId="1">
    <nc r="E155" t="inlineStr">
      <is>
        <t>622</t>
      </is>
    </nc>
  </rcc>
  <rcc rId="6128" sId="1" numFmtId="4">
    <nc r="F155">
      <v>18984.550200000001</v>
    </nc>
  </rcc>
  <rcc rId="6129" sId="1">
    <nc r="F154">
      <f>F155</f>
    </nc>
  </rcc>
  <rcc rId="6130" sId="1" xfDxf="1" dxf="1">
    <nc r="A154" t="inlineStr">
      <is>
        <t>Капитальный ремонт зданий военных комиссариатов муниципальный образований Республики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5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функцион.структура!$A$1:$F$640</formula>
    <oldFormula>функцион.структура!$A$1:$F$640</oldFormula>
  </rdn>
  <rdn rId="0" localSheetId="1" customView="1" name="Z_629918FE_B1DF_464A_BF50_03D18729BC02_.wvu.FilterData" hidden="1" oldHidden="1">
    <formula>функцион.структура!$A$17:$F$647</formula>
    <oldFormula>функцион.структура!$A$17:$F$647</oldFormula>
  </rdn>
  <rcv guid="{629918FE-B1DF-464A-BF50-03D18729BC02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3" sId="1" numFmtId="4">
    <oc r="F158">
      <f>400.59139+6700</f>
    </oc>
    <nc r="F158">
      <v>10296.435320000001</v>
    </nc>
  </rcc>
  <rcc rId="6134" sId="1" numFmtId="4">
    <oc r="F159">
      <v>28.78107</v>
    </oc>
    <nc r="F159">
      <v>62.637259999999998</v>
    </nc>
  </rcc>
  <rcc rId="6135" sId="1" numFmtId="4">
    <oc r="F160">
      <v>9.7279300000000006</v>
    </oc>
    <nc r="F160">
      <v>19.511859999999999</v>
    </nc>
  </rcc>
  <rcc rId="6136" sId="1" numFmtId="4">
    <oc r="F166">
      <v>205.8</v>
    </oc>
    <nc r="F166">
      <v>398.529</v>
    </nc>
  </rcc>
  <rcc rId="6137" sId="1" numFmtId="4">
    <oc r="F167">
      <v>3572.4875000000002</v>
    </oc>
    <nc r="F167">
      <v>3504.0954999999999</v>
    </nc>
  </rcc>
  <rcc rId="6138" sId="1" numFmtId="4">
    <oc r="F168">
      <v>871.5</v>
    </oc>
    <nc r="F168">
      <v>999.28599999999994</v>
    </nc>
  </rcc>
  <rcc rId="6139" sId="1" numFmtId="4">
    <oc r="F169">
      <v>5870.7389999999996</v>
    </oc>
    <nc r="F169">
      <v>6924.5109000000002</v>
    </nc>
  </rcc>
  <rcc rId="6140" sId="1" numFmtId="4">
    <oc r="F170">
      <v>1297.5</v>
    </oc>
    <nc r="F170">
      <v>1897.5</v>
    </nc>
  </rcc>
  <rcc rId="6141" sId="1" numFmtId="4">
    <oc r="F174">
      <v>217</v>
    </oc>
    <nc r="F174">
      <v>337</v>
    </nc>
  </rcc>
  <rcc rId="6142" sId="1" numFmtId="4">
    <oc r="F176">
      <v>9936.2549999999992</v>
    </oc>
    <nc r="F176">
      <v>9971.3212999999996</v>
    </nc>
  </rcc>
  <rrc rId="6143" sId="1" ref="A177:XFD178" action="insertRow"/>
  <rfmt sheetId="1" sqref="A177" start="0" length="0">
    <dxf>
      <font>
        <i/>
        <color indexed="8"/>
        <name val="Times New Roman"/>
        <family val="1"/>
      </font>
    </dxf>
  </rfmt>
  <rcc rId="6144" sId="1" odxf="1" dxf="1">
    <nc r="B17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5" sId="1" odxf="1" dxf="1">
    <nc r="C17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7" start="0" length="0">
    <dxf>
      <font>
        <i/>
        <name val="Times New Roman"/>
        <family val="1"/>
      </font>
    </dxf>
  </rfmt>
  <rfmt sheetId="1" sqref="E177" start="0" length="0">
    <dxf>
      <font>
        <i/>
        <name val="Times New Roman"/>
        <family val="1"/>
      </font>
    </dxf>
  </rfmt>
  <rcc rId="6146" sId="1" odxf="1" dxf="1">
    <nc r="F177">
      <f>F178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147" sId="1">
    <nc r="B178" t="inlineStr">
      <is>
        <t>01</t>
      </is>
    </nc>
  </rcc>
  <rcc rId="6148" sId="1">
    <nc r="C178" t="inlineStr">
      <is>
        <t>13</t>
      </is>
    </nc>
  </rcc>
  <rcc rId="6149" sId="1">
    <nc r="D177" t="inlineStr">
      <is>
        <t>99900 S2В60</t>
      </is>
    </nc>
  </rcc>
  <rcc rId="6150" sId="1" odxf="1" dxf="1">
    <nc r="D178" t="inlineStr">
      <is>
        <t>99900 S2В60</t>
      </is>
    </nc>
    <ndxf>
      <font>
        <i/>
        <name val="Times New Roman"/>
        <family val="1"/>
      </font>
    </ndxf>
  </rcc>
  <rcc rId="6151" sId="1">
    <nc r="E178" t="inlineStr">
      <is>
        <t>244</t>
      </is>
    </nc>
  </rcc>
  <rcc rId="6152" sId="1" odxf="1" dxf="1">
    <nc r="A178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6153" sId="1" numFmtId="4">
    <nc r="F178">
      <v>2842</v>
    </nc>
  </rcc>
  <rcc rId="6154" sId="1" xfDxf="1" dxf="1">
    <nc r="A177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55" sId="1">
    <oc r="F132">
      <f>F133+F138+F143+F149+F161+F163+F175+F136+F156+F173</f>
    </oc>
    <nc r="F132">
      <f>F133+F138+F143+F149+F161+F163+F175+F136+F156+F173+F177</f>
    </nc>
  </rcc>
  <rcc rId="6156" sId="1" odxf="1" dxf="1">
    <nc r="A145" t="inlineStr">
      <is>
        <t>Иные выплаты персоналу, за исключением фонда оплаты труда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6157" sId="1" odxf="1" dxf="1">
    <nc r="A96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6158" sId="1" odxf="1" dxf="1">
    <nc r="A113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6159" sId="1" odxf="1" dxf="1">
    <nc r="A15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</ndxf>
  </rcc>
  <rrc rId="6160" sId="1" ref="A188:XFD191" action="insertRow"/>
  <rcc rId="6161" sId="1" odxf="1" dxf="1">
    <nc r="A188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162" sId="1" odxf="1" dxf="1">
    <nc r="B188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3" sId="1" odxf="1" dxf="1">
    <nc r="C188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4" sId="1" odxf="1" dxf="1">
    <nc r="D188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188" start="0" length="0">
    <dxf>
      <numFmt numFmtId="30" formatCode="@"/>
      <fill>
        <patternFill patternType="none">
          <bgColor indexed="65"/>
        </patternFill>
      </fill>
      <alignment horizontal="center"/>
    </dxf>
  </rfmt>
  <rcc rId="6165" sId="1" odxf="1" dxf="1">
    <nc r="F188">
      <f>F189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188" start="0" length="0">
    <dxf>
      <font>
        <i val="0"/>
        <name val="Times New Roman CYR"/>
        <family val="1"/>
      </font>
    </dxf>
  </rfmt>
  <rfmt sheetId="1" sqref="H188" start="0" length="0">
    <dxf>
      <font>
        <i val="0"/>
        <name val="Times New Roman CYR"/>
        <family val="1"/>
      </font>
    </dxf>
  </rfmt>
  <rfmt sheetId="1" sqref="I188" start="0" length="0">
    <dxf>
      <font>
        <i val="0"/>
        <name val="Times New Roman CYR"/>
        <family val="1"/>
      </font>
    </dxf>
  </rfmt>
  <rfmt sheetId="1" sqref="J188" start="0" length="0">
    <dxf>
      <font>
        <i val="0"/>
        <name val="Times New Roman CYR"/>
        <family val="1"/>
      </font>
    </dxf>
  </rfmt>
  <rfmt sheetId="1" sqref="K188" start="0" length="0">
    <dxf>
      <font>
        <i val="0"/>
        <name val="Times New Roman CYR"/>
        <family val="1"/>
      </font>
    </dxf>
  </rfmt>
  <rfmt sheetId="1" sqref="L188" start="0" length="0">
    <dxf>
      <font>
        <i val="0"/>
        <name val="Times New Roman CYR"/>
        <family val="1"/>
      </font>
    </dxf>
  </rfmt>
  <rfmt sheetId="1" sqref="M188" start="0" length="0">
    <dxf>
      <font>
        <i val="0"/>
        <name val="Times New Roman CYR"/>
        <family val="1"/>
      </font>
    </dxf>
  </rfmt>
  <rfmt sheetId="1" sqref="N188" start="0" length="0">
    <dxf>
      <font>
        <i val="0"/>
        <name val="Times New Roman CYR"/>
        <family val="1"/>
      </font>
    </dxf>
  </rfmt>
  <rfmt sheetId="1" sqref="O188" start="0" length="0">
    <dxf>
      <font>
        <i val="0"/>
        <name val="Times New Roman CYR"/>
        <family val="1"/>
      </font>
    </dxf>
  </rfmt>
  <rfmt sheetId="1" sqref="P188" start="0" length="0">
    <dxf>
      <font>
        <i val="0"/>
        <name val="Times New Roman CYR"/>
        <family val="1"/>
      </font>
    </dxf>
  </rfmt>
  <rfmt sheetId="1" sqref="A188:XFD188" start="0" length="0">
    <dxf>
      <font>
        <i val="0"/>
        <name val="Times New Roman CYR"/>
        <family val="1"/>
      </font>
    </dxf>
  </rfmt>
  <rcc rId="6166" sId="1" odxf="1" dxf="1">
    <nc r="A18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numFmt numFmtId="2" formatCode="0.00"/>
      <fill>
        <patternFill patternType="none">
          <bgColor indexed="65"/>
        </patternFill>
      </fill>
      <alignment horizontal="general" vertical="top"/>
    </ndxf>
  </rcc>
  <rcc rId="6167" sId="1" odxf="1" dxf="1">
    <nc r="B189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8" sId="1" odxf="1" dxf="1">
    <nc r="C18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9" sId="1" odxf="1" dxf="1">
    <nc r="D189" t="inlineStr">
      <is>
        <t xml:space="preserve">01005 00000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89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0" sId="1" odxf="1" dxf="1">
    <nc r="F189">
      <f>F190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9" start="0" length="0">
    <dxf>
      <font>
        <i val="0"/>
        <name val="Times New Roman CYR"/>
        <family val="1"/>
      </font>
    </dxf>
  </rfmt>
  <rfmt sheetId="1" sqref="H189" start="0" length="0">
    <dxf>
      <font>
        <i val="0"/>
        <name val="Times New Roman CYR"/>
        <family val="1"/>
      </font>
    </dxf>
  </rfmt>
  <rfmt sheetId="1" sqref="I189" start="0" length="0">
    <dxf>
      <font>
        <i val="0"/>
        <name val="Times New Roman CYR"/>
        <family val="1"/>
      </font>
    </dxf>
  </rfmt>
  <rfmt sheetId="1" sqref="J189" start="0" length="0">
    <dxf>
      <font>
        <i val="0"/>
        <name val="Times New Roman CYR"/>
        <family val="1"/>
      </font>
    </dxf>
  </rfmt>
  <rfmt sheetId="1" sqref="K189" start="0" length="0">
    <dxf>
      <font>
        <i val="0"/>
        <name val="Times New Roman CYR"/>
        <family val="1"/>
      </font>
    </dxf>
  </rfmt>
  <rfmt sheetId="1" sqref="L189" start="0" length="0">
    <dxf>
      <font>
        <i val="0"/>
        <name val="Times New Roman CYR"/>
        <family val="1"/>
      </font>
    </dxf>
  </rfmt>
  <rfmt sheetId="1" sqref="M189" start="0" length="0">
    <dxf>
      <font>
        <i val="0"/>
        <name val="Times New Roman CYR"/>
        <family val="1"/>
      </font>
    </dxf>
  </rfmt>
  <rfmt sheetId="1" sqref="N189" start="0" length="0">
    <dxf>
      <font>
        <i val="0"/>
        <name val="Times New Roman CYR"/>
        <family val="1"/>
      </font>
    </dxf>
  </rfmt>
  <rfmt sheetId="1" sqref="O189" start="0" length="0">
    <dxf>
      <font>
        <i val="0"/>
        <name val="Times New Roman CYR"/>
        <family val="1"/>
      </font>
    </dxf>
  </rfmt>
  <rfmt sheetId="1" sqref="P189" start="0" length="0">
    <dxf>
      <font>
        <i val="0"/>
        <name val="Times New Roman CYR"/>
        <family val="1"/>
      </font>
    </dxf>
  </rfmt>
  <rfmt sheetId="1" sqref="A189:XFD189" start="0" length="0">
    <dxf>
      <font>
        <i val="0"/>
        <name val="Times New Roman CYR"/>
        <family val="1"/>
      </font>
    </dxf>
  </rfmt>
  <rcc rId="6171" sId="1" odxf="1" dxf="1">
    <nc r="A190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6172" sId="1" odxf="1" dxf="1">
    <nc r="B19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3" sId="1" odxf="1" dxf="1">
    <nc r="C190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4" sId="1" odxf="1" dxf="1">
    <nc r="D190" t="inlineStr">
      <is>
        <t>01005 82900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90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5" sId="1" odxf="1" dxf="1">
    <nc r="F190">
      <f>F191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90" start="0" length="0">
    <dxf>
      <numFmt numFmtId="165" formatCode="0.00000"/>
    </dxf>
  </rfmt>
  <rcc rId="6176" sId="1" odxf="1" dxf="1">
    <nc r="A19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177" sId="1" odxf="1" dxf="1">
    <nc r="B191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8" sId="1" odxf="1" dxf="1">
    <nc r="C191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9" sId="1" odxf="1" dxf="1">
    <nc r="D191" t="inlineStr">
      <is>
        <t>01005 82900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6180" sId="1" odxf="1" dxf="1">
    <nc r="E191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91" start="0" length="0">
    <dxf>
      <font>
        <i val="0"/>
        <name val="Times New Roman CYR"/>
        <family val="1"/>
      </font>
    </dxf>
  </rfmt>
  <rfmt sheetId="1" sqref="H191" start="0" length="0">
    <dxf>
      <font>
        <i val="0"/>
        <name val="Times New Roman CYR"/>
        <family val="1"/>
      </font>
    </dxf>
  </rfmt>
  <rfmt sheetId="1" sqref="I191" start="0" length="0">
    <dxf>
      <font>
        <i val="0"/>
        <name val="Times New Roman CYR"/>
        <family val="1"/>
      </font>
    </dxf>
  </rfmt>
  <rfmt sheetId="1" sqref="J191" start="0" length="0">
    <dxf>
      <font>
        <i val="0"/>
        <name val="Times New Roman CYR"/>
        <family val="1"/>
      </font>
    </dxf>
  </rfmt>
  <rfmt sheetId="1" sqref="K191" start="0" length="0">
    <dxf>
      <font>
        <i val="0"/>
        <name val="Times New Roman CYR"/>
        <family val="1"/>
      </font>
    </dxf>
  </rfmt>
  <rfmt sheetId="1" sqref="L191" start="0" length="0">
    <dxf>
      <font>
        <i val="0"/>
        <name val="Times New Roman CYR"/>
        <family val="1"/>
      </font>
    </dxf>
  </rfmt>
  <rfmt sheetId="1" sqref="M191" start="0" length="0">
    <dxf>
      <font>
        <i val="0"/>
        <name val="Times New Roman CYR"/>
        <family val="1"/>
      </font>
    </dxf>
  </rfmt>
  <rfmt sheetId="1" sqref="N191" start="0" length="0">
    <dxf>
      <font>
        <i val="0"/>
        <name val="Times New Roman CYR"/>
        <family val="1"/>
      </font>
    </dxf>
  </rfmt>
  <rfmt sheetId="1" sqref="O191" start="0" length="0">
    <dxf>
      <font>
        <i val="0"/>
        <name val="Times New Roman CYR"/>
        <family val="1"/>
      </font>
    </dxf>
  </rfmt>
  <rfmt sheetId="1" sqref="P191" start="0" length="0">
    <dxf>
      <font>
        <i val="0"/>
        <name val="Times New Roman CYR"/>
        <family val="1"/>
      </font>
    </dxf>
  </rfmt>
  <rfmt sheetId="1" sqref="A191:XFD191" start="0" length="0">
    <dxf>
      <font>
        <i val="0"/>
        <name val="Times New Roman CYR"/>
        <family val="1"/>
      </font>
    </dxf>
  </rfmt>
  <rcc rId="6181" sId="1" numFmtId="4">
    <nc r="F191">
      <v>3.5</v>
    </nc>
  </rcc>
  <rcc rId="6182" sId="1">
    <oc r="F187">
      <f>F192+F196</f>
    </oc>
    <nc r="F187">
      <f>F192+F196+F188</f>
    </nc>
  </rcc>
  <rcc rId="6183" sId="1" numFmtId="4">
    <oc r="F214">
      <v>1148.0999999999999</v>
    </oc>
    <nc r="F214">
      <v>1137.74</v>
    </nc>
  </rcc>
  <rcc rId="6184" sId="1" numFmtId="4">
    <oc r="F215">
      <v>10</v>
    </oc>
    <nc r="F215">
      <v>20.36</v>
    </nc>
  </rcc>
  <rcc rId="6185" sId="1" numFmtId="4">
    <oc r="F223">
      <f>15894.1213+836.5327</f>
    </oc>
    <nc r="F223">
      <v>17027.653999999999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функцион.структура!$A$1:$F$646</formula>
    <oldFormula>функцион.структура!$A$1:$F$646</oldFormula>
  </rdn>
  <rdn rId="0" localSheetId="1" customView="1" name="Z_629918FE_B1DF_464A_BF50_03D18729BC02_.wvu.FilterData" hidden="1" oldHidden="1">
    <formula>функцион.структура!$A$17:$F$653</formula>
    <oldFormula>функцион.структура!$A$17:$F$653</oldFormula>
  </rdn>
  <rcv guid="{629918FE-B1DF-464A-BF50-03D18729BC02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8" sId="1" ref="A228:XFD229" action="insertRow"/>
  <rcc rId="6189" sId="1">
    <nc r="B228" t="inlineStr">
      <is>
        <t>04</t>
      </is>
    </nc>
  </rcc>
  <rcc rId="6190" sId="1">
    <nc r="C228" t="inlineStr">
      <is>
        <t>09</t>
      </is>
    </nc>
  </rcc>
  <rfmt sheetId="1" sqref="G228" start="0" length="0">
    <dxf>
      <font>
        <b/>
        <i/>
        <name val="Times New Roman CYR"/>
        <family val="1"/>
      </font>
    </dxf>
  </rfmt>
  <rfmt sheetId="1" sqref="H228" start="0" length="0">
    <dxf>
      <font>
        <b/>
        <i/>
        <name val="Times New Roman CYR"/>
        <family val="1"/>
      </font>
    </dxf>
  </rfmt>
  <rfmt sheetId="1" sqref="I228" start="0" length="0">
    <dxf>
      <font>
        <b/>
        <i/>
        <name val="Times New Roman CYR"/>
        <family val="1"/>
      </font>
    </dxf>
  </rfmt>
  <rfmt sheetId="1" sqref="J228" start="0" length="0">
    <dxf>
      <font>
        <b/>
        <i/>
        <name val="Times New Roman CYR"/>
        <family val="1"/>
      </font>
    </dxf>
  </rfmt>
  <rfmt sheetId="1" sqref="K228" start="0" length="0">
    <dxf>
      <font>
        <b/>
        <i/>
        <name val="Times New Roman CYR"/>
        <family val="1"/>
      </font>
    </dxf>
  </rfmt>
  <rfmt sheetId="1" sqref="L228" start="0" length="0">
    <dxf>
      <font>
        <b/>
        <i/>
        <name val="Times New Roman CYR"/>
        <family val="1"/>
      </font>
    </dxf>
  </rfmt>
  <rfmt sheetId="1" sqref="M228" start="0" length="0">
    <dxf>
      <font>
        <b/>
        <i/>
        <name val="Times New Roman CYR"/>
        <family val="1"/>
      </font>
    </dxf>
  </rfmt>
  <rfmt sheetId="1" sqref="N228" start="0" length="0">
    <dxf>
      <font>
        <b/>
        <i/>
        <name val="Times New Roman CYR"/>
        <family val="1"/>
      </font>
    </dxf>
  </rfmt>
  <rfmt sheetId="1" sqref="O228" start="0" length="0">
    <dxf>
      <font>
        <b/>
        <i/>
        <name val="Times New Roman CYR"/>
        <family val="1"/>
      </font>
    </dxf>
  </rfmt>
  <rfmt sheetId="1" sqref="P228" start="0" length="0">
    <dxf>
      <font>
        <b/>
        <i/>
        <name val="Times New Roman CYR"/>
        <family val="1"/>
      </font>
    </dxf>
  </rfmt>
  <rfmt sheetId="1" sqref="A228:XFD228" start="0" length="0">
    <dxf>
      <font>
        <b/>
        <i/>
        <name val="Times New Roman CYR"/>
        <family val="1"/>
      </font>
    </dxf>
  </rfmt>
  <rfmt sheetId="1" sqref="A229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91" sId="1" odxf="1" dxf="1">
    <nc r="B22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92" sId="1" odxf="1" dxf="1">
    <nc r="C22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29" start="0" length="0">
    <dxf>
      <font>
        <i val="0"/>
        <name val="Times New Roman"/>
        <family val="1"/>
      </font>
    </dxf>
  </rfmt>
  <rfmt sheetId="1" sqref="E229" start="0" length="0">
    <dxf>
      <font>
        <i val="0"/>
        <name val="Times New Roman"/>
        <family val="1"/>
      </font>
    </dxf>
  </rfmt>
  <rfmt sheetId="1" sqref="F229" start="0" length="0">
    <dxf>
      <font>
        <i val="0"/>
        <name val="Times New Roman"/>
        <family val="1"/>
      </font>
    </dxf>
  </rfmt>
  <rfmt sheetId="1" sqref="G229" start="0" length="0">
    <dxf>
      <font>
        <b/>
        <i/>
        <name val="Times New Roman CYR"/>
        <family val="1"/>
      </font>
    </dxf>
  </rfmt>
  <rfmt sheetId="1" sqref="H229" start="0" length="0">
    <dxf>
      <font>
        <b/>
        <i/>
        <name val="Times New Roman CYR"/>
        <family val="1"/>
      </font>
    </dxf>
  </rfmt>
  <rfmt sheetId="1" sqref="I229" start="0" length="0">
    <dxf>
      <font>
        <b/>
        <i/>
        <name val="Times New Roman CYR"/>
        <family val="1"/>
      </font>
    </dxf>
  </rfmt>
  <rfmt sheetId="1" sqref="J229" start="0" length="0">
    <dxf>
      <font>
        <b/>
        <i/>
        <name val="Times New Roman CYR"/>
        <family val="1"/>
      </font>
    </dxf>
  </rfmt>
  <rfmt sheetId="1" sqref="K229" start="0" length="0">
    <dxf>
      <font>
        <b/>
        <i/>
        <name val="Times New Roman CYR"/>
        <family val="1"/>
      </font>
    </dxf>
  </rfmt>
  <rfmt sheetId="1" sqref="L229" start="0" length="0">
    <dxf>
      <font>
        <b/>
        <i/>
        <name val="Times New Roman CYR"/>
        <family val="1"/>
      </font>
    </dxf>
  </rfmt>
  <rfmt sheetId="1" sqref="M229" start="0" length="0">
    <dxf>
      <font>
        <b/>
        <i/>
        <name val="Times New Roman CYR"/>
        <family val="1"/>
      </font>
    </dxf>
  </rfmt>
  <rfmt sheetId="1" sqref="N229" start="0" length="0">
    <dxf>
      <font>
        <b/>
        <i/>
        <name val="Times New Roman CYR"/>
        <family val="1"/>
      </font>
    </dxf>
  </rfmt>
  <rfmt sheetId="1" sqref="O229" start="0" length="0">
    <dxf>
      <font>
        <b/>
        <i/>
        <name val="Times New Roman CYR"/>
        <family val="1"/>
      </font>
    </dxf>
  </rfmt>
  <rfmt sheetId="1" sqref="P229" start="0" length="0">
    <dxf>
      <font>
        <b/>
        <i/>
        <name val="Times New Roman CYR"/>
        <family val="1"/>
      </font>
    </dxf>
  </rfmt>
  <rfmt sheetId="1" sqref="A229:XFD229" start="0" length="0">
    <dxf>
      <font>
        <b/>
        <i/>
        <name val="Times New Roman CYR"/>
        <family val="1"/>
      </font>
    </dxf>
  </rfmt>
  <rcc rId="6193" sId="1">
    <nc r="D229" t="inlineStr">
      <is>
        <t>04304 743Д0</t>
      </is>
    </nc>
  </rcc>
  <rcc rId="6194" sId="1" odxf="1" dxf="1">
    <nc r="D228" t="inlineStr">
      <is>
        <t>04304 743Д0</t>
      </is>
    </nc>
    <ndxf>
      <font>
        <i val="0"/>
        <name val="Times New Roman"/>
        <family val="1"/>
      </font>
    </ndxf>
  </rcc>
  <rcc rId="6195" sId="1">
    <nc r="E229" t="inlineStr">
      <is>
        <t>622</t>
      </is>
    </nc>
  </rcc>
  <rcc rId="6196" sId="1" numFmtId="4">
    <nc r="F229">
      <v>4500</v>
    </nc>
  </rcc>
  <rcc rId="6197" sId="1">
    <nc r="F228">
      <f>F229</f>
    </nc>
  </rcc>
  <rcc rId="6198" sId="1">
    <oc r="F227">
      <f>F230+F234+F238</f>
    </oc>
    <nc r="F227">
      <f>F230+F234+F238+F228</f>
    </nc>
  </rcc>
  <rcc rId="6199" sId="1" odxf="1" dxf="1">
    <nc r="A22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</ndxf>
  </rcc>
  <rcc rId="6200" sId="1" xfDxf="1" dxf="1">
    <nc r="A228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01" sId="1" numFmtId="4">
    <oc r="F231">
      <v>3636.2475399999998</v>
    </oc>
    <nc r="F231">
      <v>4355.0282800000004</v>
    </nc>
  </rcc>
  <rcc rId="6202" sId="1" numFmtId="4">
    <oc r="F233">
      <v>12425.109399999999</v>
    </oc>
    <nc r="F233">
      <v>11480.749</v>
    </nc>
  </rcc>
  <rrc rId="6203" sId="1" ref="A234:XFD234" action="insertRow"/>
  <rcc rId="6204" sId="1">
    <nc r="B234" t="inlineStr">
      <is>
        <t>04</t>
      </is>
    </nc>
  </rcc>
  <rcc rId="6205" sId="1">
    <nc r="C234" t="inlineStr">
      <is>
        <t>09</t>
      </is>
    </nc>
  </rcc>
  <rcc rId="6206" sId="1">
    <nc r="D234" t="inlineStr">
      <is>
        <t>04304 82200</t>
      </is>
    </nc>
  </rcc>
  <rcc rId="6207" sId="1">
    <nc r="E234" t="inlineStr">
      <is>
        <t>622</t>
      </is>
    </nc>
  </rcc>
  <rcc rId="6208" sId="1" numFmtId="4">
    <nc r="F234">
      <v>225.57965999999999</v>
    </nc>
  </rcc>
  <rcc rId="6209" sId="1">
    <oc r="F230">
      <f>SUM(F231:F233)</f>
    </oc>
    <nc r="F230">
      <f>SUM(F231:F234)</f>
    </nc>
  </rcc>
  <rcc rId="6210" sId="1">
    <nc r="A234" t="inlineStr">
      <is>
        <t>Субсидии автономным учреждениям на иные цели</t>
      </is>
    </nc>
  </rcc>
  <rcc rId="6211" sId="1">
    <oc r="D261" t="inlineStr">
      <is>
        <t>07101 S2660</t>
      </is>
    </oc>
    <nc r="D261" t="inlineStr">
      <is>
        <t>15001 82900</t>
      </is>
    </nc>
  </rcc>
  <rcc rId="6212" sId="1">
    <oc r="D260" t="inlineStr">
      <is>
        <t>07101 S2660</t>
      </is>
    </oc>
    <nc r="D260" t="inlineStr">
      <is>
        <t>15001 82900</t>
      </is>
    </nc>
  </rcc>
  <rfmt sheetId="1" sqref="A260:F260" start="0" length="2147483647">
    <dxf>
      <font>
        <i/>
      </font>
    </dxf>
  </rfmt>
  <rcc rId="6213" sId="1">
    <oc r="D259" t="inlineStr">
      <is>
        <t>07101 00000</t>
      </is>
    </oc>
    <nc r="D259" t="inlineStr">
      <is>
        <t>15001 00000</t>
      </is>
    </nc>
  </rcc>
  <rcc rId="6214" sId="1">
    <oc r="D258" t="inlineStr">
      <is>
        <t>07100 00000</t>
      </is>
    </oc>
    <nc r="D258" t="inlineStr">
      <is>
        <t>15000 00000</t>
      </is>
    </nc>
  </rcc>
  <rcc rId="6215" sId="1" xfDxf="1" dxf="1">
    <oc r="A257" t="inlineStr">
      <is>
        <t>Муниципальная программа «Охрана общественного порядка в Селенгинском районе на 2020-2024 годы</t>
      </is>
    </oc>
    <nc r="A25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16" sId="1">
    <oc r="D257" t="inlineStr">
      <is>
        <t>07000 00000</t>
      </is>
    </oc>
    <nc r="D257" t="inlineStr">
      <is>
        <t>15000 00000</t>
      </is>
    </nc>
  </rcc>
  <rrc rId="6217" sId="1" ref="A258:XFD258" action="deleteRow">
    <undo index="0" exp="ref" v="1" dr="F258" r="F257" sId="1"/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Подпрограмма «Повышение безопасности дорожного движения в Селенгинском районе»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15000 00000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8">
        <f>F259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18" sId="1">
    <oc r="F257">
      <f>#REF!+F261+F265</f>
    </oc>
    <nc r="F257">
      <f>F258</f>
    </nc>
  </rcc>
  <rcc rId="6219" sId="1" xfDxf="1" dxf="1">
    <oc r="A258" t="inlineStr">
      <is>
        <t>Основное мероприятие "Снижение уровня аварийности и травматизма на дорогах района"</t>
      </is>
    </oc>
    <nc r="A25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9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20" sId="1" xfDxf="1" dxf="1">
    <oc r="A25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59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221" sId="1" ref="A261:XFD264" action="insertRow"/>
  <rm rId="6222" sheetId="1" source="A269:XFD272" destination="A261:XFD264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xfDxf="1" sqref="A263:XFD263" start="0" length="0">
      <dxf>
        <font>
          <i/>
          <name val="Times New Roman CYR"/>
          <family val="1"/>
        </font>
        <alignment wrapText="1"/>
      </dxf>
    </rfmt>
    <rfmt sheetId="1" xfDxf="1" sqref="A264:XFD264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23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4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5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6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cc rId="6227" sId="1" xfDxf="1" dxf="1">
    <oc r="A261" t="inlineStr">
      <is>
        <t>Подпрограмма «Профилактика преступлений и иных правонарушений  в Селенгинском районе»</t>
      </is>
    </oc>
    <nc r="A261" t="inlineStr">
      <is>
        <t>Муниципальная программа "Профилактика преступлений и иных правонарушений в Селенгинском районе"</t>
      </is>
    </nc>
    <ndxf>
      <font>
        <b/>
        <i/>
        <name val="Times New Roman"/>
        <family val="1"/>
      </font>
      <alignment wrapText="1"/>
    </ndxf>
  </rcc>
  <rcc rId="6228" sId="1">
    <oc r="D261" t="inlineStr">
      <is>
        <t>07300 00000</t>
      </is>
    </oc>
    <nc r="D261" t="inlineStr">
      <is>
        <t>21000 00000</t>
      </is>
    </nc>
  </rcc>
  <rfmt sheetId="1" sqref="A261:F261" start="0" length="2147483647">
    <dxf>
      <font>
        <i val="0"/>
      </font>
    </dxf>
  </rfmt>
  <rcc rId="6229" sId="1">
    <oc r="D262" t="inlineStr">
      <is>
        <t>07301 00000</t>
      </is>
    </oc>
    <nc r="D262" t="inlineStr">
      <is>
        <t>21001 00000</t>
      </is>
    </nc>
  </rcc>
  <rcc rId="6230" sId="1">
    <oc r="D263" t="inlineStr">
      <is>
        <t>07301 S2660</t>
      </is>
    </oc>
    <nc r="D263" t="inlineStr">
      <is>
        <t>21001 82900</t>
      </is>
    </nc>
  </rcc>
  <rcc rId="6231" sId="1">
    <oc r="D264" t="inlineStr">
      <is>
        <t>07301  S2660</t>
      </is>
    </oc>
    <nc r="D264" t="inlineStr">
      <is>
        <t>21001 82900</t>
      </is>
    </nc>
  </rcc>
  <rcc rId="6232" sId="1" odxf="1" dxf="1">
    <oc r="A263" t="inlineStr">
      <is>
        <t xml:space="preserve">Профилактика преступлений и иных правонарушений </t>
      </is>
    </oc>
    <nc r="A263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6233" sId="1" xfDxf="1" dxf="1">
    <oc r="A262" t="inlineStr">
      <is>
        <t>Основное мероприятие "Профилактика преступлений и иных правонарушений в Селенгинском районе"</t>
      </is>
    </oc>
    <nc r="A262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34" sId="1" xfDxf="1" dxf="1">
    <oc r="A265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6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fmt sheetId="1" xfDxf="1" sqref="D265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35" sId="1">
    <oc r="D265" t="inlineStr">
      <is>
        <t>07200 00000</t>
      </is>
    </oc>
    <nc r="D265" t="inlineStr">
      <is>
        <t>24000 00000</t>
      </is>
    </nc>
  </rcc>
  <rcc rId="6236" sId="1">
    <oc r="D266" t="inlineStr">
      <is>
        <t>07201 00000</t>
      </is>
    </oc>
    <nc r="D266" t="inlineStr">
      <is>
        <t>24001 00000</t>
      </is>
    </nc>
  </rcc>
  <rcc rId="6237" sId="1">
    <oc r="D267" t="inlineStr">
      <is>
        <t>07201 S2570</t>
      </is>
    </oc>
    <nc r="D267" t="inlineStr">
      <is>
        <t>24001 82900</t>
      </is>
    </nc>
  </rcc>
  <rcc rId="6238" sId="1">
    <oc r="D268" t="inlineStr">
      <is>
        <t>07201 S2570</t>
      </is>
    </oc>
    <nc r="D268" t="inlineStr">
      <is>
        <t>24001 82900</t>
      </is>
    </nc>
  </rcc>
  <rcc rId="6239" sId="1">
    <oc r="F268">
      <f>400+430</f>
    </oc>
    <nc r="F268">
      <f>800</f>
    </nc>
  </rcc>
  <rcc rId="6240" sId="1" xfDxf="1" dxf="1">
    <oc r="A266" t="inlineStr">
      <is>
        <t>Основное мероприятие "Уничтожение очагов произрастания дикорастущих наркотикосодержащих растений"</t>
      </is>
    </oc>
    <nc r="A266" t="inlineStr">
      <is>
        <t>Основное мероприятие "Уничтожение очагов произрастания дикорастущей конопли"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1" sId="1">
    <oc r="F241">
      <f>F242+F257+F269+F246</f>
    </oc>
    <nc r="F241">
      <f>F242+F257+F269+F246+F261+F265</f>
    </nc>
  </rcc>
  <rfmt sheetId="1" sqref="A265:F265" start="0" length="2147483647">
    <dxf>
      <font>
        <i val="0"/>
      </font>
    </dxf>
  </rfmt>
  <rcc rId="6242" sId="1" numFmtId="4">
    <oc r="F282">
      <v>51127.32</v>
    </oc>
    <nc r="F282">
      <v>51535</v>
    </nc>
  </rcc>
  <rcc rId="6243" sId="1" numFmtId="4">
    <oc r="F287">
      <f>700.32</f>
    </oc>
    <nc r="F287">
      <v>14006.39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функцион.структура!$A$1:$F$648</formula>
    <oldFormula>функцион.структура!$A$1:$F$648</oldFormula>
  </rdn>
  <rdn rId="0" localSheetId="1" customView="1" name="Z_629918FE_B1DF_464A_BF50_03D18729BC02_.wvu.FilterData" hidden="1" oldHidden="1">
    <formula>функцион.структура!$A$17:$F$655</formula>
    <oldFormula>функцион.структура!$A$17:$F$655</oldFormula>
  </rdn>
  <rcv guid="{629918FE-B1DF-464A-BF50-03D18729BC02}" action="add"/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6" sId="1" numFmtId="4">
    <oc r="F316">
      <v>330078.61</v>
    </oc>
    <nc r="F316">
      <v>594444.01</v>
    </nc>
  </rcc>
  <rcc rId="6247" sId="1" numFmtId="4">
    <oc r="F331">
      <v>32314.01887</v>
    </oc>
    <nc r="F331">
      <v>36226.134689999999</v>
    </nc>
  </rcc>
  <rcc rId="6248" sId="1" numFmtId="4">
    <oc r="F333">
      <f>71577+1431.5</f>
    </oc>
    <nc r="F333">
      <v>69272.144180000003</v>
    </nc>
  </rcc>
  <rcc rId="6249" sId="1" numFmtId="4">
    <oc r="F345">
      <v>75021.319180000006</v>
    </oc>
    <nc r="F345">
      <v>75772.831179999994</v>
    </nc>
  </rcc>
  <rcc rId="6250" sId="1" numFmtId="4">
    <oc r="F351">
      <f>12321.9+12321.9</f>
    </oc>
    <nc r="F351">
      <v>22123.4</v>
    </nc>
  </rcc>
  <rcc rId="6251" sId="1" numFmtId="4">
    <oc r="F353">
      <v>492.34699999999998</v>
    </oc>
    <nc r="F353">
      <v>66.021000000000001</v>
    </nc>
  </rcc>
  <rrc rId="6252" sId="1" ref="A354:XFD355" action="insertRow"/>
  <rfmt sheetId="1" sqref="A354" start="0" length="0">
    <dxf>
      <font>
        <i/>
        <color indexed="8"/>
        <name val="Times New Roman"/>
        <family val="1"/>
      </font>
    </dxf>
  </rfmt>
  <rcc rId="6253" sId="1" odxf="1" dxf="1">
    <nc r="B35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4" sId="1" odxf="1" dxf="1">
    <nc r="C3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54" start="0" length="0">
    <dxf>
      <font>
        <i/>
        <name val="Times New Roman"/>
        <family val="1"/>
      </font>
    </dxf>
  </rfmt>
  <rfmt sheetId="1" sqref="E354" start="0" length="0">
    <dxf>
      <font>
        <i/>
        <name val="Times New Roman"/>
        <family val="1"/>
      </font>
    </dxf>
  </rfmt>
  <rcc rId="6255" sId="1" odxf="1" dxf="1">
    <nc r="F354">
      <f>F355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6" sId="1">
    <nc r="A355" t="inlineStr">
      <is>
        <t>Субсидии бюджетным учреждениям на иные цели</t>
      </is>
    </nc>
  </rcc>
  <rcc rId="6257" sId="1">
    <nc r="B355" t="inlineStr">
      <is>
        <t>07</t>
      </is>
    </nc>
  </rcc>
  <rcc rId="6258" sId="1">
    <nc r="C355" t="inlineStr">
      <is>
        <t>02</t>
      </is>
    </nc>
  </rcc>
  <rcc rId="6259" sId="1">
    <nc r="E355" t="inlineStr">
      <is>
        <t>612</t>
      </is>
    </nc>
  </rcc>
  <rcc rId="6260" sId="1" numFmtId="4">
    <nc r="F355">
      <v>987.654</v>
    </nc>
  </rcc>
  <rcc rId="6261" sId="1">
    <nc r="D355" t="inlineStr">
      <is>
        <t>10201 S2Р40</t>
      </is>
    </nc>
  </rcc>
  <rcc rId="6262" sId="1" odxf="1" dxf="1">
    <nc r="D354" t="inlineStr">
      <is>
        <t>10201 S2Р40</t>
      </is>
    </nc>
    <ndxf>
      <font>
        <i val="0"/>
        <name val="Times New Roman"/>
        <family val="1"/>
      </font>
    </ndxf>
  </rcc>
  <rfmt sheetId="1" sqref="D354" start="0" length="2147483647">
    <dxf>
      <font>
        <i/>
      </font>
    </dxf>
  </rfmt>
  <rcc rId="6263" sId="1" xfDxf="1" dxf="1">
    <nc r="A35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64" sId="1">
    <oc r="F337">
      <f>F340+F342+F344+F350+F348+F339+F346+F352+F356</f>
    </oc>
    <nc r="F337">
      <f>F340+F342+F344+F350+F348+F339+F346+F352+F356+F354</f>
    </nc>
  </rcc>
  <rcc rId="6265" sId="1" numFmtId="4">
    <oc r="F363">
      <v>21357.655999999999</v>
    </oc>
    <nc r="F363">
      <v>25835.78</v>
    </nc>
  </rcc>
  <rcc rId="6266" sId="1" numFmtId="4">
    <oc r="F365">
      <v>4054.8932</v>
    </oc>
    <nc r="F365">
      <v>3449.1952000000001</v>
    </nc>
  </rcc>
  <rcc rId="6267" sId="1">
    <oc r="E357" t="inlineStr">
      <is>
        <t>611</t>
      </is>
    </oc>
    <nc r="E357" t="inlineStr">
      <is>
        <t>612</t>
      </is>
    </nc>
  </rcc>
  <rrc rId="6268" sId="1" ref="A368:XFD369" action="insertRow"/>
  <rm rId="6269" sheetId="1" source="A356:XFD357" destination="A368:XFD369" sourceSheetId="1">
    <rfmt sheetId="1" xfDxf="1" sqref="A368:XFD368" start="0" length="0">
      <dxf>
        <font>
          <i/>
          <name val="Times New Roman CYR"/>
          <family val="1"/>
        </font>
        <alignment wrapText="1"/>
      </dxf>
    </rfmt>
    <rfmt sheetId="1" xfDxf="1" sqref="A369:XFD369" start="0" length="0">
      <dxf>
        <font>
          <i/>
          <name val="Times New Roman CYR"/>
          <family val="1"/>
        </font>
        <alignment wrapText="1"/>
      </dxf>
    </rfmt>
    <rfmt sheetId="1" sqref="A36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70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1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2" sId="1" ref="A368:XFD369" action="insertRow"/>
  <rcc rId="6273" sId="1" odxf="1" dxf="1">
    <nc r="A36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274" sId="1" odxf="1" dxf="1">
    <nc r="B368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275" sId="1" odxf="1" dxf="1">
    <nc r="C368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276" sId="1" odxf="1" dxf="1">
    <nc r="F368">
      <f>F369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8:XFD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" start="0" length="0">
    <dxf>
      <font>
        <color indexed="8"/>
        <name val="Times New Roman"/>
        <family val="1"/>
      </font>
      <fill>
        <patternFill patternType="solid"/>
      </fill>
    </dxf>
  </rfmt>
  <rcc rId="6277" sId="1" odxf="1" dxf="1">
    <nc r="B369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278" sId="1" odxf="1" dxf="1">
    <nc r="C36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3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9" start="0" length="0">
    <dxf>
      <fill>
        <patternFill patternType="none">
          <bgColor indexed="65"/>
        </patternFill>
      </fill>
    </dxf>
  </rfmt>
  <rfmt sheetId="1" sqref="G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:XFD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279" sId="1">
    <nc r="D368" t="inlineStr">
      <is>
        <t>19002 S2140</t>
      </is>
    </nc>
  </rcc>
  <rcc rId="6280" sId="1">
    <nc r="D369" t="inlineStr">
      <is>
        <t>19002 S2140</t>
      </is>
    </nc>
  </rcc>
  <rcc rId="6281" sId="1">
    <nc r="E369" t="inlineStr">
      <is>
        <t>612</t>
      </is>
    </nc>
  </rcc>
  <rcc rId="6282" sId="1" odxf="1" dxf="1">
    <oc r="A3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67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283" sId="1" odxf="1" dxf="1">
    <nc r="A36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</ndxf>
  </rcc>
  <rcc rId="6284" sId="1" numFmtId="4">
    <nc r="F369">
      <v>705.69799999999998</v>
    </nc>
  </rcc>
  <rrc rId="6285" sId="1" ref="A368:XFD368" action="insertRow"/>
  <rrc rId="6286" sId="1" ref="A369:XFD369" action="insertRow"/>
  <rcc rId="6287" sId="1" xfDxf="1" dxf="1">
    <nc r="A36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88" sId="1">
    <nc r="B368" t="inlineStr">
      <is>
        <t>07</t>
      </is>
    </nc>
  </rcc>
  <rcc rId="6289" sId="1">
    <nc r="C368" t="inlineStr">
      <is>
        <t>02</t>
      </is>
    </nc>
  </rcc>
  <rcc rId="6290" sId="1">
    <nc r="D368" t="inlineStr">
      <is>
        <t>19000 00000</t>
      </is>
    </nc>
  </rcc>
  <rfmt sheetId="1" sqref="A368:F368" start="0" length="2147483647">
    <dxf>
      <font>
        <b/>
      </font>
    </dxf>
  </rfmt>
  <rcc rId="6291" sId="1" xfDxf="1" dxf="1">
    <nc r="A36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69:F369" start="0" length="2147483647">
    <dxf>
      <font>
        <i/>
      </font>
    </dxf>
  </rfmt>
  <rcc rId="6292" sId="1">
    <nc r="B369" t="inlineStr">
      <is>
        <t>07</t>
      </is>
    </nc>
  </rcc>
  <rcc rId="6293" sId="1">
    <nc r="C369" t="inlineStr">
      <is>
        <t>02</t>
      </is>
    </nc>
  </rcc>
  <rcc rId="6294" sId="1">
    <nc r="D369" t="inlineStr">
      <is>
        <t>19002 00000</t>
      </is>
    </nc>
  </rcc>
  <rcc rId="6295" sId="1">
    <nc r="F369">
      <f>F370</f>
    </nc>
  </rcc>
  <rcc rId="6296" sId="1">
    <nc r="F368">
      <f>F369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функцион.структура!$A$1:$F$654</formula>
    <oldFormula>функцион.структура!$A$1:$F$654</oldFormula>
  </rdn>
  <rdn rId="0" localSheetId="1" customView="1" name="Z_629918FE_B1DF_464A_BF50_03D18729BC02_.wvu.FilterData" hidden="1" oldHidden="1">
    <formula>функцион.структура!$A$17:$F$661</formula>
    <oldFormula>функцион.структура!$A$17:$F$661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9" sId="1">
    <oc r="F334">
      <f>F335+F372</f>
    </oc>
    <nc r="F334">
      <f>F335+F372+F368</f>
    </nc>
  </rcc>
  <rcc rId="6300" sId="1" numFmtId="4">
    <oc r="F374">
      <v>10056</v>
    </oc>
    <nc r="F374">
      <v>8716</v>
    </nc>
  </rcc>
  <rcc rId="6301" sId="1" numFmtId="4">
    <oc r="F383">
      <v>45171.06</v>
    </oc>
    <nc r="F383">
      <v>65550.47</v>
    </nc>
  </rcc>
  <rcc rId="6302" sId="1" numFmtId="4">
    <oc r="F385">
      <v>20379.41</v>
    </oc>
    <nc r="F385">
      <v>0</v>
    </nc>
  </rcc>
  <rrc rId="6303" sId="1" ref="A384:XFD384" action="deleteRow">
    <undo index="65535" exp="ref" v="1" dr="F384" r="F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4">
        <f>SUM(F385:F385)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04" sId="1" ref="A384:XFD384" action="deleteRow"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05" sId="1">
    <oc r="F381">
      <f>F382+#REF!</f>
    </oc>
    <nc r="F381">
      <f>F382</f>
    </nc>
  </rcc>
  <rcc rId="6306" sId="1" numFmtId="4">
    <oc r="F388">
      <v>12124.8</v>
    </oc>
    <nc r="F388">
      <v>12132.1</v>
    </nc>
  </rcc>
  <rrc rId="6307" sId="1" ref="A395:XFD395" action="insertRow"/>
  <rcc rId="6308" sId="1">
    <nc r="B395" t="inlineStr">
      <is>
        <t>07</t>
      </is>
    </nc>
  </rcc>
  <rcc rId="6309" sId="1">
    <nc r="C395" t="inlineStr">
      <is>
        <t>03</t>
      </is>
    </nc>
  </rcc>
  <rcc rId="6310" sId="1">
    <nc r="D395" t="inlineStr">
      <is>
        <t>08401 83160</t>
      </is>
    </nc>
  </rcc>
  <rcc rId="6311" sId="1">
    <nc r="E395" t="inlineStr">
      <is>
        <t>622</t>
      </is>
    </nc>
  </rcc>
  <rcc rId="6312" sId="1" numFmtId="4">
    <nc r="F395">
      <v>60</v>
    </nc>
  </rcc>
  <rcc rId="6313" sId="1">
    <oc r="F393">
      <f>F394</f>
    </oc>
    <nc r="F393">
      <f>F394+F395</f>
    </nc>
  </rcc>
  <rcc rId="6314" sId="1">
    <nc r="A395" t="inlineStr">
      <is>
        <t>Субсидии автономным учреждениям на иные цели</t>
      </is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5" sId="1" numFmtId="4">
    <oc r="F400">
      <v>7992.2</v>
    </oc>
    <nc r="F400">
      <v>6983.65002</v>
    </nc>
  </rcc>
  <rcc rId="6316" sId="1" numFmtId="4">
    <oc r="F401">
      <v>25081.599999999999</v>
    </oc>
    <nc r="F401">
      <v>19661.84073</v>
    </nc>
  </rcc>
  <rcc rId="6317" sId="1" numFmtId="4">
    <oc r="F406">
      <v>4000</v>
    </oc>
    <nc r="F406">
      <v>4694.2389800000001</v>
    </nc>
  </rcc>
  <rcc rId="6318" sId="1" numFmtId="4">
    <oc r="F407">
      <v>4631.8999999999996</v>
    </oc>
    <nc r="F407">
      <v>10051.65927</v>
    </nc>
  </rcc>
  <rcc rId="6319" sId="1" numFmtId="4">
    <oc r="F432">
      <f>5352.5</f>
    </oc>
    <nc r="F432">
      <v>3239.38</v>
    </nc>
  </rcc>
  <rrc rId="6320" sId="1" ref="A433:XFD433" action="insertRow"/>
  <rcc rId="6321" sId="1">
    <nc r="B433" t="inlineStr">
      <is>
        <t>07</t>
      </is>
    </nc>
  </rcc>
  <rcc rId="6322" sId="1">
    <nc r="C433" t="inlineStr">
      <is>
        <t>07</t>
      </is>
    </nc>
  </rcc>
  <rcc rId="6323" sId="1">
    <nc r="D433" t="inlineStr">
      <is>
        <t>10401 73050</t>
      </is>
    </nc>
  </rcc>
  <rcc rId="6324" sId="1">
    <nc r="E433" t="inlineStr">
      <is>
        <t>612</t>
      </is>
    </nc>
  </rcc>
  <rcc rId="6325" sId="1" numFmtId="4">
    <nc r="F433">
      <v>2056.3200000000002</v>
    </nc>
  </rcc>
  <rcc rId="6326" sId="1">
    <oc r="F431">
      <f>SUM(F432:F432)</f>
    </oc>
    <nc r="F431">
      <f>SUM(F432:F433)</f>
    </nc>
  </rcc>
  <rcc rId="6327" sId="1">
    <nc r="A433" t="inlineStr">
      <is>
        <t>Субсидии бюджетным учреждениям на иные цели</t>
      </is>
    </nc>
  </rcc>
  <rcc rId="6328" sId="1" numFmtId="4">
    <oc r="F435">
      <v>5577.96</v>
    </oc>
    <nc r="F435">
      <v>4388.5200000000004</v>
    </nc>
  </rcc>
  <rrc rId="6329" sId="1" ref="A436:XFD436" action="insertRow"/>
  <rcc rId="6330" sId="1">
    <nc r="B436" t="inlineStr">
      <is>
        <t>07</t>
      </is>
    </nc>
  </rcc>
  <rcc rId="6331" sId="1">
    <nc r="C436" t="inlineStr">
      <is>
        <t>07</t>
      </is>
    </nc>
  </rcc>
  <rcc rId="6332" sId="1">
    <nc r="D436" t="inlineStr">
      <is>
        <t>10401 73140</t>
      </is>
    </nc>
  </rcc>
  <rcc rId="6333" sId="1">
    <nc r="E436" t="inlineStr">
      <is>
        <t>612</t>
      </is>
    </nc>
  </rcc>
  <rcc rId="6334" sId="1">
    <oc r="F434">
      <f>SUM(F435:F435)</f>
    </oc>
    <nc r="F434">
      <f>SUM(F435:F436)</f>
    </nc>
  </rcc>
  <rcc rId="6335" sId="1" numFmtId="4">
    <nc r="F436">
      <v>1189.44</v>
    </nc>
  </rcc>
  <rcc rId="6336" sId="1">
    <nc r="A436" t="inlineStr">
      <is>
        <t>Субсидии бюджетным учреждениям на иные цели</t>
      </is>
    </nc>
  </rcc>
  <rcc rId="6337" sId="1" numFmtId="4">
    <oc r="F438">
      <v>61.7</v>
    </oc>
    <nc r="F438">
      <v>61</v>
    </nc>
  </rcc>
  <rcc rId="6338" sId="1" numFmtId="4">
    <oc r="F439">
      <v>18.600000000000001</v>
    </oc>
    <nc r="F439">
      <v>18.399999999999999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9" sId="1" ref="A441:XFD444" action="insertRow"/>
  <rcc rId="6340" sId="1" odxf="1" dxf="1">
    <nc r="A441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fmt sheetId="1" sqref="B441" start="0" length="0">
    <dxf>
      <fill>
        <patternFill patternType="none">
          <bgColor indexed="65"/>
        </patternFill>
      </fill>
    </dxf>
  </rfmt>
  <rfmt sheetId="1" sqref="C441" start="0" length="0">
    <dxf>
      <fill>
        <patternFill patternType="none">
          <bgColor indexed="65"/>
        </patternFill>
      </fill>
    </dxf>
  </rfmt>
  <rcc rId="6341" sId="1" odxf="1" dxf="1">
    <nc r="D441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41" start="0" length="0">
    <dxf>
      <fill>
        <patternFill patternType="none">
          <bgColor indexed="65"/>
        </patternFill>
      </fill>
    </dxf>
  </rfmt>
  <rcc rId="6342" sId="1" odxf="1" dxf="1">
    <nc r="F441">
      <f>F442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441" start="0" length="0">
    <dxf>
      <font>
        <i val="0"/>
        <name val="Times New Roman CYR"/>
        <family val="1"/>
      </font>
    </dxf>
  </rfmt>
  <rfmt sheetId="1" sqref="H441" start="0" length="0">
    <dxf>
      <font>
        <i val="0"/>
        <name val="Times New Roman CYR"/>
        <family val="1"/>
      </font>
    </dxf>
  </rfmt>
  <rfmt sheetId="1" sqref="I441" start="0" length="0">
    <dxf>
      <font>
        <i val="0"/>
        <name val="Times New Roman CYR"/>
        <family val="1"/>
      </font>
    </dxf>
  </rfmt>
  <rfmt sheetId="1" sqref="J441" start="0" length="0">
    <dxf>
      <font>
        <i val="0"/>
        <name val="Times New Roman CYR"/>
        <family val="1"/>
      </font>
    </dxf>
  </rfmt>
  <rfmt sheetId="1" sqref="K441" start="0" length="0">
    <dxf>
      <font>
        <i val="0"/>
        <name val="Times New Roman CYR"/>
        <family val="1"/>
      </font>
    </dxf>
  </rfmt>
  <rfmt sheetId="1" sqref="L441" start="0" length="0">
    <dxf>
      <font>
        <i val="0"/>
        <name val="Times New Roman CYR"/>
        <family val="1"/>
      </font>
    </dxf>
  </rfmt>
  <rfmt sheetId="1" sqref="M441" start="0" length="0">
    <dxf>
      <font>
        <i val="0"/>
        <name val="Times New Roman CYR"/>
        <family val="1"/>
      </font>
    </dxf>
  </rfmt>
  <rfmt sheetId="1" sqref="N441" start="0" length="0">
    <dxf>
      <font>
        <i val="0"/>
        <name val="Times New Roman CYR"/>
        <family val="1"/>
      </font>
    </dxf>
  </rfmt>
  <rfmt sheetId="1" sqref="O441" start="0" length="0">
    <dxf>
      <font>
        <i val="0"/>
        <name val="Times New Roman CYR"/>
        <family val="1"/>
      </font>
    </dxf>
  </rfmt>
  <rfmt sheetId="1" sqref="P441" start="0" length="0">
    <dxf>
      <font>
        <i val="0"/>
        <name val="Times New Roman CYR"/>
        <family val="1"/>
      </font>
    </dxf>
  </rfmt>
  <rfmt sheetId="1" sqref="A441:XFD441" start="0" length="0">
    <dxf>
      <font>
        <i val="0"/>
        <name val="Times New Roman CYR"/>
        <family val="1"/>
      </font>
    </dxf>
  </rfmt>
  <rcc rId="6343" sId="1" odxf="1" dxf="1">
    <nc r="A442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4" sId="1" odxf="1" dxf="1">
    <nc r="D442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F442">
      <f>F443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442" start="0" length="0">
    <dxf>
      <font>
        <i val="0"/>
        <name val="Times New Roman CYR"/>
        <family val="1"/>
      </font>
    </dxf>
  </rfmt>
  <rfmt sheetId="1" sqref="H442" start="0" length="0">
    <dxf>
      <font>
        <i val="0"/>
        <name val="Times New Roman CYR"/>
        <family val="1"/>
      </font>
    </dxf>
  </rfmt>
  <rfmt sheetId="1" sqref="I442" start="0" length="0">
    <dxf>
      <font>
        <i val="0"/>
        <name val="Times New Roman CYR"/>
        <family val="1"/>
      </font>
    </dxf>
  </rfmt>
  <rfmt sheetId="1" sqref="J442" start="0" length="0">
    <dxf>
      <font>
        <i val="0"/>
        <name val="Times New Roman CYR"/>
        <family val="1"/>
      </font>
    </dxf>
  </rfmt>
  <rfmt sheetId="1" sqref="K442" start="0" length="0">
    <dxf>
      <font>
        <i val="0"/>
        <name val="Times New Roman CYR"/>
        <family val="1"/>
      </font>
    </dxf>
  </rfmt>
  <rfmt sheetId="1" sqref="L442" start="0" length="0">
    <dxf>
      <font>
        <i val="0"/>
        <name val="Times New Roman CYR"/>
        <family val="1"/>
      </font>
    </dxf>
  </rfmt>
  <rfmt sheetId="1" sqref="M442" start="0" length="0">
    <dxf>
      <font>
        <i val="0"/>
        <name val="Times New Roman CYR"/>
        <family val="1"/>
      </font>
    </dxf>
  </rfmt>
  <rfmt sheetId="1" sqref="N442" start="0" length="0">
    <dxf>
      <font>
        <i val="0"/>
        <name val="Times New Roman CYR"/>
        <family val="1"/>
      </font>
    </dxf>
  </rfmt>
  <rfmt sheetId="1" sqref="O442" start="0" length="0">
    <dxf>
      <font>
        <i val="0"/>
        <name val="Times New Roman CYR"/>
        <family val="1"/>
      </font>
    </dxf>
  </rfmt>
  <rfmt sheetId="1" sqref="P442" start="0" length="0">
    <dxf>
      <font>
        <i val="0"/>
        <name val="Times New Roman CYR"/>
        <family val="1"/>
      </font>
    </dxf>
  </rfmt>
  <rfmt sheetId="1" sqref="A442:XFD442" start="0" length="0">
    <dxf>
      <font>
        <i val="0"/>
        <name val="Times New Roman CYR"/>
        <family val="1"/>
      </font>
    </dxf>
  </rfmt>
  <rcc rId="6346" sId="1" odxf="1" dxf="1">
    <nc r="A443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7" sId="1" odxf="1" dxf="1">
    <nc r="D443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F443">
      <f>F444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43" start="0" length="0">
    <dxf>
      <numFmt numFmtId="165" formatCode="0.00000"/>
    </dxf>
  </rfmt>
  <rcc rId="6349" sId="1" odxf="1" dxf="1">
    <nc r="A444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D444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351" sId="1" odxf="1" dxf="1">
    <nc r="E444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4" start="0" length="0">
    <dxf>
      <font>
        <i val="0"/>
        <name val="Times New Roman CYR"/>
        <family val="1"/>
      </font>
    </dxf>
  </rfmt>
  <rfmt sheetId="1" sqref="H444" start="0" length="0">
    <dxf>
      <font>
        <i val="0"/>
        <name val="Times New Roman CYR"/>
        <family val="1"/>
      </font>
    </dxf>
  </rfmt>
  <rfmt sheetId="1" sqref="I444" start="0" length="0">
    <dxf>
      <font>
        <i val="0"/>
        <name val="Times New Roman CYR"/>
        <family val="1"/>
      </font>
    </dxf>
  </rfmt>
  <rfmt sheetId="1" sqref="J444" start="0" length="0">
    <dxf>
      <font>
        <i val="0"/>
        <name val="Times New Roman CYR"/>
        <family val="1"/>
      </font>
    </dxf>
  </rfmt>
  <rfmt sheetId="1" sqref="K444" start="0" length="0">
    <dxf>
      <font>
        <i val="0"/>
        <name val="Times New Roman CYR"/>
        <family val="1"/>
      </font>
    </dxf>
  </rfmt>
  <rfmt sheetId="1" sqref="L444" start="0" length="0">
    <dxf>
      <font>
        <i val="0"/>
        <name val="Times New Roman CYR"/>
        <family val="1"/>
      </font>
    </dxf>
  </rfmt>
  <rfmt sheetId="1" sqref="M444" start="0" length="0">
    <dxf>
      <font>
        <i val="0"/>
        <name val="Times New Roman CYR"/>
        <family val="1"/>
      </font>
    </dxf>
  </rfmt>
  <rfmt sheetId="1" sqref="N444" start="0" length="0">
    <dxf>
      <font>
        <i val="0"/>
        <name val="Times New Roman CYR"/>
        <family val="1"/>
      </font>
    </dxf>
  </rfmt>
  <rfmt sheetId="1" sqref="O444" start="0" length="0">
    <dxf>
      <font>
        <i val="0"/>
        <name val="Times New Roman CYR"/>
        <family val="1"/>
      </font>
    </dxf>
  </rfmt>
  <rfmt sheetId="1" sqref="P444" start="0" length="0">
    <dxf>
      <font>
        <i val="0"/>
        <name val="Times New Roman CYR"/>
        <family val="1"/>
      </font>
    </dxf>
  </rfmt>
  <rfmt sheetId="1" sqref="A444:XFD444" start="0" length="0">
    <dxf>
      <font>
        <i val="0"/>
        <name val="Times New Roman CYR"/>
        <family val="1"/>
      </font>
    </dxf>
  </rfmt>
  <rcc rId="6352" sId="1">
    <nc r="B441" t="inlineStr">
      <is>
        <t>07</t>
      </is>
    </nc>
  </rcc>
  <rcc rId="6353" sId="1">
    <nc r="C441" t="inlineStr">
      <is>
        <t>09</t>
      </is>
    </nc>
  </rcc>
  <rcc rId="6354" sId="1">
    <nc r="B442" t="inlineStr">
      <is>
        <t>07</t>
      </is>
    </nc>
  </rcc>
  <rcc rId="6355" sId="1">
    <nc r="C442" t="inlineStr">
      <is>
        <t>09</t>
      </is>
    </nc>
  </rcc>
  <rcc rId="6356" sId="1">
    <nc r="B443" t="inlineStr">
      <is>
        <t>07</t>
      </is>
    </nc>
  </rcc>
  <rcc rId="6357" sId="1">
    <nc r="C443" t="inlineStr">
      <is>
        <t>09</t>
      </is>
    </nc>
  </rcc>
  <rcc rId="6358" sId="1">
    <nc r="B444" t="inlineStr">
      <is>
        <t>07</t>
      </is>
    </nc>
  </rcc>
  <rcc rId="6359" sId="1">
    <nc r="C444" t="inlineStr">
      <is>
        <t>09</t>
      </is>
    </nc>
  </rcc>
  <rcc rId="6360" sId="1" numFmtId="4">
    <nc r="F444">
      <v>20</v>
    </nc>
  </rcc>
  <rcc rId="6361" sId="1">
    <oc r="F440">
      <f>F445</f>
    </oc>
    <nc r="F440">
      <f>F445+F441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2" sId="1" numFmtId="4">
    <oc r="F459">
      <v>392.1</v>
    </oc>
    <nc r="F459">
      <v>2146.2424299999998</v>
    </nc>
  </rcc>
  <rcc rId="6363" sId="1" numFmtId="4">
    <oc r="F462">
      <f>250+453.3</f>
    </oc>
    <nc r="F462">
      <v>819.88499999999999</v>
    </nc>
  </rcc>
  <rcc rId="6364" sId="1" numFmtId="4">
    <oc r="F463">
      <v>2546.77711</v>
    </oc>
    <nc r="F463">
      <v>2996.32591</v>
    </nc>
  </rcc>
  <rcc rId="6365" sId="1" numFmtId="4">
    <oc r="F468">
      <v>21952</v>
    </oc>
    <nc r="F468">
      <v>20197.85757</v>
    </nc>
  </rcc>
  <rcc rId="6366" sId="1" numFmtId="4">
    <oc r="F469">
      <v>6629.5</v>
    </oc>
    <nc r="F469">
      <v>6006</v>
    </nc>
  </rcc>
  <rcc rId="6367" sId="1" numFmtId="4">
    <oc r="F494">
      <v>6118.8990000000003</v>
    </oc>
    <nc r="F494">
      <v>4378.3059999999996</v>
    </nc>
  </rcc>
  <rcc rId="6368" sId="1" numFmtId="4">
    <oc r="F500">
      <v>8183.82</v>
    </oc>
    <nc r="F500">
      <v>7729.5320000000002</v>
    </nc>
  </rcc>
  <rcc rId="6369" sId="1" numFmtId="4">
    <oc r="F504">
      <v>8340.9</v>
    </oc>
    <nc r="F504">
      <v>5005.3322799999996</v>
    </nc>
  </rcc>
  <rcc rId="6370" sId="1" numFmtId="4">
    <oc r="F506">
      <v>983.31807000000003</v>
    </oc>
    <nc r="F506">
      <v>1003.38579</v>
    </nc>
  </rcc>
  <rcc rId="6371" sId="1" numFmtId="4">
    <oc r="F510">
      <v>13605.79</v>
    </oc>
    <nc r="F510">
      <v>13983.864</v>
    </nc>
  </rcc>
  <rcc rId="6372" sId="1" numFmtId="4">
    <oc r="F514">
      <v>953.00099999999998</v>
    </oc>
    <nc r="F514">
      <v>387.69400000000002</v>
    </nc>
  </rcc>
  <rrc rId="6373" sId="1" ref="A515:XFD515" action="insertRow"/>
  <rfmt sheetId="1" sqref="A515" start="0" length="0">
    <dxf>
      <alignment vertical="center"/>
    </dxf>
  </rfmt>
  <rcc rId="6374" sId="1">
    <nc r="B515" t="inlineStr">
      <is>
        <t>08</t>
      </is>
    </nc>
  </rcc>
  <rcc rId="6375" sId="1">
    <nc r="C515" t="inlineStr">
      <is>
        <t>01</t>
      </is>
    </nc>
  </rcc>
  <rcc rId="6376" sId="1">
    <nc r="D515" t="inlineStr">
      <is>
        <t>08401 83160</t>
      </is>
    </nc>
  </rcc>
  <rcc rId="6377" sId="1">
    <nc r="E515" t="inlineStr">
      <is>
        <t>612</t>
      </is>
    </nc>
  </rcc>
  <rcc rId="6378" sId="1" numFmtId="4">
    <nc r="F515">
      <v>58</v>
    </nc>
  </rcc>
  <rcc rId="6379" sId="1" numFmtId="4">
    <oc r="F516">
      <v>129</v>
    </oc>
    <nc r="F516">
      <v>967.4</v>
    </nc>
  </rcc>
  <rcc rId="6380" sId="1">
    <oc r="F513">
      <f>SUM(F514:F516)</f>
    </oc>
    <nc r="F513">
      <f>SUM(F514:F516)</f>
    </nc>
  </rcc>
  <rcc rId="6381" sId="1" odxf="1" dxf="1">
    <nc r="A51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rc rId="6382" sId="1" ref="A517:XFD518" action="insertRow"/>
  <rcc rId="6383" sId="1" odxf="1" dxf="1">
    <nc r="A517" t="inlineStr">
      <is>
        <t>Поддержка отрасли культура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384" sId="1" odxf="1" dxf="1">
    <nc r="B5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5" sId="1" odxf="1" dxf="1">
    <nc r="C5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6" sId="1" odxf="1" dxf="1">
    <nc r="D517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7" start="0" length="0">
    <dxf>
      <font>
        <i/>
        <name val="Times New Roman"/>
        <family val="1"/>
      </font>
    </dxf>
  </rfmt>
  <rfmt sheetId="1" sqref="F517" start="0" length="0">
    <dxf>
      <font>
        <i/>
        <name val="Times New Roman"/>
        <family val="1"/>
      </font>
    </dxf>
  </rfmt>
  <rfmt sheetId="1" sqref="G517" start="0" length="0">
    <dxf>
      <font>
        <i/>
        <name val="Times New Roman CYR"/>
        <family val="1"/>
      </font>
    </dxf>
  </rfmt>
  <rfmt sheetId="1" sqref="H517" start="0" length="0">
    <dxf>
      <font>
        <i/>
        <name val="Times New Roman CYR"/>
        <family val="1"/>
      </font>
    </dxf>
  </rfmt>
  <rfmt sheetId="1" sqref="I517" start="0" length="0">
    <dxf>
      <font>
        <i/>
        <name val="Times New Roman CYR"/>
        <family val="1"/>
      </font>
    </dxf>
  </rfmt>
  <rfmt sheetId="1" sqref="J517" start="0" length="0">
    <dxf>
      <font>
        <i/>
        <name val="Times New Roman CYR"/>
        <family val="1"/>
      </font>
    </dxf>
  </rfmt>
  <rfmt sheetId="1" sqref="K517" start="0" length="0">
    <dxf>
      <font>
        <i/>
        <name val="Times New Roman CYR"/>
        <family val="1"/>
      </font>
    </dxf>
  </rfmt>
  <rfmt sheetId="1" sqref="L517" start="0" length="0">
    <dxf>
      <font>
        <i/>
        <name val="Times New Roman CYR"/>
        <family val="1"/>
      </font>
    </dxf>
  </rfmt>
  <rfmt sheetId="1" sqref="M517" start="0" length="0">
    <dxf>
      <font>
        <i/>
        <name val="Times New Roman CYR"/>
        <family val="1"/>
      </font>
    </dxf>
  </rfmt>
  <rfmt sheetId="1" sqref="N517" start="0" length="0">
    <dxf>
      <font>
        <i/>
        <name val="Times New Roman CYR"/>
        <family val="1"/>
      </font>
    </dxf>
  </rfmt>
  <rfmt sheetId="1" sqref="O517" start="0" length="0">
    <dxf>
      <font>
        <i/>
        <name val="Times New Roman CYR"/>
        <family val="1"/>
      </font>
    </dxf>
  </rfmt>
  <rfmt sheetId="1" sqref="P517" start="0" length="0">
    <dxf>
      <font>
        <i/>
        <name val="Times New Roman CYR"/>
        <family val="1"/>
      </font>
    </dxf>
  </rfmt>
  <rfmt sheetId="1" sqref="A517:XFD517" start="0" length="0">
    <dxf>
      <font>
        <i/>
        <name val="Times New Roman CYR"/>
        <family val="1"/>
      </font>
    </dxf>
  </rfmt>
  <rcc rId="6387" sId="1" odxf="1" dxf="1">
    <nc r="A51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388" sId="1">
    <nc r="B518" t="inlineStr">
      <is>
        <t>08</t>
      </is>
    </nc>
  </rcc>
  <rcc rId="6389" sId="1">
    <nc r="C518" t="inlineStr">
      <is>
        <t>01</t>
      </is>
    </nc>
  </rcc>
  <rcc rId="6390" sId="1">
    <nc r="D518" t="inlineStr">
      <is>
        <t>084A2 55190</t>
      </is>
    </nc>
  </rcc>
  <rcc rId="6391" sId="1">
    <nc r="E518" t="inlineStr">
      <is>
        <t>612</t>
      </is>
    </nc>
  </rcc>
  <rrc rId="6392" sId="1" ref="A519:XFD519" action="insertRow"/>
  <rfmt sheetId="1" sqref="A519" start="0" length="0">
    <dxf>
      <border outline="0">
        <left style="medium">
          <color indexed="64"/>
        </left>
      </border>
    </dxf>
  </rfmt>
  <rcc rId="6393" sId="1">
    <nc r="B519" t="inlineStr">
      <is>
        <t>08</t>
      </is>
    </nc>
  </rcc>
  <rcc rId="6394" sId="1">
    <nc r="C519" t="inlineStr">
      <is>
        <t>01</t>
      </is>
    </nc>
  </rcc>
  <rcc rId="6395" sId="1">
    <nc r="D519" t="inlineStr">
      <is>
        <t>084A2 55190</t>
      </is>
    </nc>
  </rcc>
  <rcc rId="6396" sId="1">
    <nc r="E519" t="inlineStr">
      <is>
        <t>622</t>
      </is>
    </nc>
  </rcc>
  <rcc rId="6397" sId="1" odxf="1" dxf="1">
    <nc r="A519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6398" sId="1" numFmtId="4">
    <nc r="F518">
      <v>106.20568</v>
    </nc>
  </rcc>
  <rcc rId="6399" sId="1" numFmtId="4">
    <nc r="F519">
      <v>106.20568</v>
    </nc>
  </rcc>
  <rcc rId="6400" sId="1">
    <nc r="F517">
      <f>F518+F519</f>
    </nc>
  </rcc>
  <rcc rId="6401" sId="1">
    <oc r="F511">
      <f>F512</f>
    </oc>
    <nc r="F511">
      <f>F512+F517</f>
    </nc>
  </rcc>
  <rcc rId="6402" sId="1" numFmtId="4">
    <oc r="F523">
      <v>720</v>
    </oc>
    <nc r="F523">
      <v>1118.0999999999999</v>
    </nc>
  </rcc>
  <rcc rId="6403" sId="1" numFmtId="4">
    <oc r="F526">
      <v>100</v>
    </oc>
    <nc r="F526">
      <v>0</v>
    </nc>
  </rcc>
  <rrc rId="6404" sId="1" ref="A525:XFD525" action="deleteRow">
    <undo index="65535" exp="ref" v="1" dr="F525" r="F524" sId="1"/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Повышение средней заработной платы работников муниципальных учреждений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05" sId="1" ref="A525:XFD525" action="deleteRow"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6" sId="1">
    <oc r="F524">
      <f>F527+#REF!+F525</f>
    </oc>
    <nc r="F524">
      <f>F527+F525</f>
    </nc>
  </rcc>
  <rcc rId="6407" sId="1" numFmtId="4">
    <oc r="F528">
      <v>7336.99</v>
    </oc>
    <nc r="F528">
      <v>7413.2039999999997</v>
    </nc>
  </rcc>
  <rrc rId="6408" sId="1" ref="A530:XFD533" action="insertRow"/>
  <rcc rId="6409" sId="1" odxf="1" dxf="1">
    <nc r="A53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fmt sheetId="1" sqref="B530" start="0" length="0">
    <dxf>
      <fill>
        <patternFill patternType="none">
          <bgColor indexed="65"/>
        </patternFill>
      </fill>
    </dxf>
  </rfmt>
  <rfmt sheetId="1" sqref="C530" start="0" length="0">
    <dxf>
      <fill>
        <patternFill patternType="none">
          <bgColor indexed="65"/>
        </patternFill>
      </fill>
    </dxf>
  </rfmt>
  <rcc rId="6410" sId="1" odxf="1" dxf="1">
    <nc r="D530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30" start="0" length="0">
    <dxf>
      <fill>
        <patternFill patternType="none">
          <bgColor indexed="65"/>
        </patternFill>
      </fill>
    </dxf>
  </rfmt>
  <rcc rId="6411" sId="1" odxf="1" dxf="1">
    <nc r="F530">
      <f>F531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412" sId="1" odxf="1" dxf="1">
    <nc r="A53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3" sId="1" odxf="1" dxf="1">
    <nc r="D531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4" sId="1" odxf="1" dxf="1">
    <nc r="F531">
      <f>F532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415" sId="1" odxf="1" dxf="1">
    <nc r="A5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fmt sheetId="1" sqref="B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6" sId="1" odxf="1" dxf="1">
    <nc r="D532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7" sId="1" odxf="1" dxf="1">
    <nc r="F532">
      <f>F533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32" start="0" length="0">
    <dxf>
      <font>
        <i/>
        <name val="Times New Roman CYR"/>
        <family val="1"/>
      </font>
    </dxf>
  </rfmt>
  <rfmt sheetId="1" sqref="H532" start="0" length="0">
    <dxf>
      <font>
        <i/>
        <name val="Times New Roman CYR"/>
        <family val="1"/>
      </font>
      <numFmt numFmtId="165" formatCode="0.00000"/>
    </dxf>
  </rfmt>
  <rfmt sheetId="1" sqref="I532" start="0" length="0">
    <dxf>
      <font>
        <i/>
        <name val="Times New Roman CYR"/>
        <family val="1"/>
      </font>
    </dxf>
  </rfmt>
  <rfmt sheetId="1" sqref="J532" start="0" length="0">
    <dxf>
      <font>
        <i/>
        <name val="Times New Roman CYR"/>
        <family val="1"/>
      </font>
    </dxf>
  </rfmt>
  <rfmt sheetId="1" sqref="K532" start="0" length="0">
    <dxf>
      <font>
        <i/>
        <name val="Times New Roman CYR"/>
        <family val="1"/>
      </font>
    </dxf>
  </rfmt>
  <rfmt sheetId="1" sqref="L532" start="0" length="0">
    <dxf>
      <font>
        <i/>
        <name val="Times New Roman CYR"/>
        <family val="1"/>
      </font>
    </dxf>
  </rfmt>
  <rfmt sheetId="1" sqref="M532" start="0" length="0">
    <dxf>
      <font>
        <i/>
        <name val="Times New Roman CYR"/>
        <family val="1"/>
      </font>
    </dxf>
  </rfmt>
  <rfmt sheetId="1" sqref="N532" start="0" length="0">
    <dxf>
      <font>
        <i/>
        <name val="Times New Roman CYR"/>
        <family val="1"/>
      </font>
    </dxf>
  </rfmt>
  <rfmt sheetId="1" sqref="O532" start="0" length="0">
    <dxf>
      <font>
        <i/>
        <name val="Times New Roman CYR"/>
        <family val="1"/>
      </font>
    </dxf>
  </rfmt>
  <rfmt sheetId="1" sqref="P532" start="0" length="0">
    <dxf>
      <font>
        <i/>
        <name val="Times New Roman CYR"/>
        <family val="1"/>
      </font>
    </dxf>
  </rfmt>
  <rfmt sheetId="1" sqref="A532:XFD532" start="0" length="0">
    <dxf>
      <font>
        <i/>
        <name val="Times New Roman CYR"/>
        <family val="1"/>
      </font>
    </dxf>
  </rfmt>
  <rcc rId="6418" sId="1" odxf="1" dxf="1">
    <nc r="A53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419" sId="1" odxf="1" dxf="1">
    <nc r="D533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420" sId="1" odxf="1" dxf="1">
    <nc r="E533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33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421" sId="1">
    <nc r="B530" t="inlineStr">
      <is>
        <t>08</t>
      </is>
    </nc>
  </rcc>
  <rcc rId="6422" sId="1">
    <nc r="C530" t="inlineStr">
      <is>
        <t>04</t>
      </is>
    </nc>
  </rcc>
  <rcc rId="6423" sId="1">
    <nc r="B531" t="inlineStr">
      <is>
        <t>08</t>
      </is>
    </nc>
  </rcc>
  <rcc rId="6424" sId="1">
    <nc r="C531" t="inlineStr">
      <is>
        <t>04</t>
      </is>
    </nc>
  </rcc>
  <rcc rId="6425" sId="1">
    <nc r="B532" t="inlineStr">
      <is>
        <t>08</t>
      </is>
    </nc>
  </rcc>
  <rcc rId="6426" sId="1">
    <nc r="C532" t="inlineStr">
      <is>
        <t>04</t>
      </is>
    </nc>
  </rcc>
  <rcc rId="6427" sId="1">
    <nc r="B533" t="inlineStr">
      <is>
        <t>08</t>
      </is>
    </nc>
  </rcc>
  <rcc rId="6428" sId="1">
    <nc r="C533" t="inlineStr">
      <is>
        <t>04</t>
      </is>
    </nc>
  </rcc>
  <rcc rId="6429" sId="1" numFmtId="4">
    <nc r="F533">
      <v>23.5</v>
    </nc>
  </rcc>
  <rcc rId="6430" sId="1">
    <oc r="F529">
      <f>F534+F546</f>
    </oc>
    <nc r="F529">
      <f>F534+F546+F530</f>
    </nc>
  </rcc>
  <rcc rId="6431" sId="1" numFmtId="4">
    <oc r="F541">
      <v>5725.8</v>
    </oc>
    <nc r="F541">
      <v>5718.5</v>
    </nc>
  </rcc>
  <rrc rId="6432" sId="1" ref="A542:XFD542" action="insertRow"/>
  <rcc rId="6433" sId="1">
    <nc r="B542" t="inlineStr">
      <is>
        <t>08</t>
      </is>
    </nc>
  </rcc>
  <rcc rId="6434" sId="1">
    <nc r="C542" t="inlineStr">
      <is>
        <t>04</t>
      </is>
    </nc>
  </rcc>
  <rcc rId="6435" sId="1">
    <nc r="D542" t="inlineStr">
      <is>
        <t>08402 83160</t>
      </is>
    </nc>
  </rcc>
  <rcc rId="6436" sId="1">
    <nc r="E542" t="inlineStr">
      <is>
        <t>112</t>
      </is>
    </nc>
  </rcc>
  <rcc rId="6437" sId="1" numFmtId="4">
    <nc r="F542">
      <v>26</v>
    </nc>
  </rcc>
  <rcc rId="6438" sId="1" numFmtId="4">
    <oc r="F543">
      <v>1608.7</v>
    </oc>
    <nc r="F543">
      <v>1582.7</v>
    </nc>
  </rcc>
  <rcc rId="6439" sId="1" numFmtId="4">
    <oc r="F545">
      <v>369.2</v>
    </oc>
    <nc r="F545">
      <v>434.2</v>
    </nc>
  </rcc>
  <rcc rId="6440" sId="1" odxf="1" dxf="1">
    <nc r="A542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1" sId="1" numFmtId="4">
    <oc r="F566">
      <f>2000+60+233.13</f>
    </oc>
    <nc r="F566">
      <v>1734.895</v>
    </nc>
  </rcc>
  <rrc rId="6442" sId="1" ref="A568:XFD569" action="insertRow"/>
  <rcc rId="6443" sId="1" odxf="1" dxf="1">
    <nc r="A568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4" sId="1" odxf="1" dxf="1">
    <nc r="B5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5" sId="1" odxf="1" dxf="1">
    <nc r="C5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6" sId="1" odxf="1" dxf="1">
    <nc r="D56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8" start="0" length="0">
    <dxf>
      <font>
        <i/>
        <name val="Times New Roman"/>
        <family val="1"/>
      </font>
    </dxf>
  </rfmt>
  <rcc rId="6447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6448" sId="1" odxf="1" dxf="1">
    <nc r="A569" t="inlineStr">
      <is>
        <t>Пособия, компенсации и иные социальные выплаты гражданам, кроме публичных нормативных обязательств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449" sId="1">
    <nc r="B569" t="inlineStr">
      <is>
        <t>10</t>
      </is>
    </nc>
  </rcc>
  <rcc rId="6450" sId="1">
    <nc r="C569" t="inlineStr">
      <is>
        <t>03</t>
      </is>
    </nc>
  </rcc>
  <rcc rId="6451" sId="1">
    <nc r="D569" t="inlineStr">
      <is>
        <t>99900 86000</t>
      </is>
    </nc>
  </rcc>
  <rcc rId="6452" sId="1">
    <nc r="E569" t="inlineStr">
      <is>
        <t>321</t>
      </is>
    </nc>
  </rcc>
  <rfmt sheetId="1" sqref="F569" start="0" length="0">
    <dxf>
      <fill>
        <patternFill patternType="none">
          <bgColor indexed="65"/>
        </patternFill>
      </fill>
      <alignment wrapText="0"/>
    </dxf>
  </rfmt>
  <rcc rId="6453" sId="1" numFmtId="4">
    <nc r="F569">
      <v>3</v>
    </nc>
  </rcc>
  <rcc rId="6454" sId="1">
    <oc r="F562">
      <f>F563+F565</f>
    </oc>
    <nc r="F562">
      <f>F563+F565+F568</f>
    </nc>
  </rcc>
  <rcc rId="6455" sId="1" numFmtId="4">
    <oc r="F575">
      <f>1441.29387+511+466.6</f>
    </oc>
    <nc r="F575">
      <v>2249.1291900000001</v>
    </nc>
  </rcc>
  <rcc rId="6456" sId="1" numFmtId="4">
    <oc r="F589">
      <v>136.80000000000001</v>
    </oc>
    <nc r="F589">
      <v>178.155</v>
    </nc>
  </rcc>
  <rcc rId="6457" sId="1" numFmtId="4">
    <oc r="F590">
      <v>41.3</v>
    </oc>
    <nc r="F590">
      <v>53.79</v>
    </nc>
  </rcc>
  <rcc rId="6458" sId="1" numFmtId="4">
    <oc r="F591">
      <v>97.2</v>
    </oc>
    <nc r="F591">
      <v>126.57</v>
    </nc>
  </rcc>
  <rcc rId="6459" sId="1" numFmtId="4">
    <oc r="F592">
      <v>48.6</v>
    </oc>
    <nc r="F592">
      <v>63.284999999999997</v>
    </nc>
  </rcc>
  <rcc rId="6460" sId="1">
    <oc r="E592" t="inlineStr">
      <is>
        <t>244</t>
      </is>
    </oc>
    <nc r="E592" t="inlineStr">
      <is>
        <t>247</t>
      </is>
    </nc>
  </rcc>
  <rcc rId="6461" sId="1" numFmtId="4">
    <oc r="F604">
      <v>10</v>
    </oc>
    <nc r="F604">
      <v>15</v>
    </nc>
  </rcc>
  <rcc rId="6462" sId="1" numFmtId="4">
    <oc r="F605">
      <v>1094.5</v>
    </oc>
    <nc r="F605">
      <v>773.01300000000003</v>
    </nc>
  </rcc>
  <rcc rId="6463" sId="1" numFmtId="4">
    <oc r="F606">
      <v>145.5</v>
    </oc>
    <nc r="F606">
      <v>449.6</v>
    </nc>
  </rcc>
  <rcc rId="6464" sId="1" numFmtId="4">
    <oc r="F622">
      <v>19291.900000000001</v>
    </oc>
    <nc r="F622">
      <v>20023.491819999999</v>
    </nc>
  </rcc>
  <rrc rId="6465" sId="1" ref="A623:XFD624" action="insertRow"/>
  <rm rId="6466" sheetId="1" source="A615:XFD616" destination="A623:XFD624" sourceSheetId="1">
    <rfmt sheetId="1" xfDxf="1" sqref="A623:XFD623" start="0" length="0">
      <dxf>
        <font>
          <i/>
          <name val="Times New Roman CYR"/>
          <family val="1"/>
        </font>
        <alignment wrapText="1"/>
      </dxf>
    </rfmt>
    <rfmt sheetId="1" xfDxf="1" sqref="A624:XFD624" start="0" length="0">
      <dxf>
        <font>
          <i/>
          <name val="Times New Roman CYR"/>
          <family val="1"/>
        </font>
        <alignment wrapText="1"/>
      </dxf>
    </rfmt>
    <rfmt sheetId="1" sqref="A62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467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rc rId="6468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cc rId="6469" sId="1" numFmtId="4">
    <oc r="F622">
      <v>130.78527</v>
    </oc>
    <nc r="F622">
      <v>1370.7852700000001</v>
    </nc>
  </rcc>
  <rcc rId="6470" sId="1">
    <oc r="F612">
      <f>F613+F621</f>
    </oc>
    <nc r="F612">
      <f>F613</f>
    </nc>
  </rcc>
  <rcc rId="6471" sId="1">
    <oc r="E622" t="inlineStr">
      <is>
        <t>414</t>
      </is>
    </oc>
    <nc r="E622" t="inlineStr">
      <is>
        <t>612</t>
      </is>
    </nc>
  </rcc>
  <rcc rId="6472" sId="1">
    <oc r="D621" t="inlineStr">
      <is>
        <t>99900 S2140</t>
      </is>
    </oc>
    <nc r="D621" t="inlineStr">
      <is>
        <t>09301 S2140</t>
      </is>
    </nc>
  </rcc>
  <rcc rId="6473" sId="1">
    <oc r="D622" t="inlineStr">
      <is>
        <t>99900 S2140</t>
      </is>
    </oc>
    <nc r="D622" t="inlineStr">
      <is>
        <t>09301 S2140</t>
      </is>
    </nc>
  </rcc>
  <rcc rId="6474" sId="1" odxf="1" dxf="1">
    <oc r="A622" t="inlineStr">
      <is>
        <t>Бюджетные инвестиции в объекты капитального строительства государственной (муниципальной) собственности</t>
      </is>
    </oc>
    <nc r="A622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475" sId="1">
    <oc r="C621" t="inlineStr">
      <is>
        <t>02</t>
      </is>
    </oc>
    <nc r="C621" t="inlineStr">
      <is>
        <t>03</t>
      </is>
    </nc>
  </rcc>
  <rcc rId="6476" sId="1">
    <oc r="C622" t="inlineStr">
      <is>
        <t>02</t>
      </is>
    </oc>
    <nc r="C622" t="inlineStr">
      <is>
        <t>03</t>
      </is>
    </nc>
  </rcc>
  <rrc rId="6477" sId="1" ref="A627:XFD628" action="insertRow"/>
  <rfmt sheetId="1" sqref="A627" start="0" length="0">
    <dxf>
      <font>
        <i/>
        <name val="Times New Roman"/>
        <family val="1"/>
      </font>
    </dxf>
  </rfmt>
  <rcc rId="6478" sId="1" odxf="1" dxf="1">
    <nc r="B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79" sId="1" odxf="1" dxf="1">
    <nc r="C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7" start="0" length="0">
    <dxf>
      <font>
        <i/>
        <name val="Times New Roman"/>
        <family val="1"/>
      </font>
    </dxf>
  </rfmt>
  <rfmt sheetId="1" sqref="E627" start="0" length="0">
    <dxf>
      <font>
        <i/>
        <name val="Times New Roman"/>
        <family val="1"/>
      </font>
    </dxf>
  </rfmt>
  <rcc rId="6480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81" sId="1">
    <nc r="B628" t="inlineStr">
      <is>
        <t>11</t>
      </is>
    </nc>
  </rcc>
  <rcc rId="6482" sId="1">
    <nc r="C628" t="inlineStr">
      <is>
        <t>03</t>
      </is>
    </nc>
  </rcc>
  <rfmt sheetId="1" xfDxf="1" sqref="D628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3" sId="1">
    <nc r="D628" t="inlineStr">
      <is>
        <t>093P5 50810</t>
      </is>
    </nc>
  </rcc>
  <rfmt sheetId="1" xfDxf="1" sqref="D62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4" sId="1">
    <nc r="D627" t="inlineStr">
      <is>
        <t>093P5 50810</t>
      </is>
    </nc>
  </rcc>
  <rcc rId="6485" sId="1">
    <nc r="E628" t="inlineStr">
      <is>
        <t>612</t>
      </is>
    </nc>
  </rcc>
  <rcc rId="6486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6487" sId="1" numFmtId="4">
    <nc r="F628">
      <v>119.80682</v>
    </nc>
  </rcc>
  <rcc rId="6488" sId="1" xfDxf="1" dxf="1">
    <nc r="A62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489" sId="1" ref="A629:XFD630" action="insertRow"/>
  <rfmt sheetId="1" sqref="A629" start="0" length="0">
    <dxf>
      <font>
        <i/>
        <color indexed="8"/>
        <name val="Times New Roman"/>
        <family val="1"/>
      </font>
      <fill>
        <patternFill patternType="none"/>
      </fill>
    </dxf>
  </rfmt>
  <rcc rId="6490" sId="1" odxf="1" dxf="1">
    <nc r="B6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1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9" start="0" length="0">
    <dxf>
      <font>
        <i/>
        <name val="Times New Roman"/>
        <family val="1"/>
      </font>
    </dxf>
  </rfmt>
  <rfmt sheetId="1" sqref="E629" start="0" length="0">
    <dxf>
      <font>
        <i/>
        <name val="Times New Roman"/>
        <family val="1"/>
      </font>
    </dxf>
  </rfmt>
  <rcc rId="649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3" sId="1">
    <nc r="A630" t="inlineStr">
      <is>
        <t>Субсидии бюджетным учреждениям на иные цели</t>
      </is>
    </nc>
  </rcc>
  <rcc rId="6494" sId="1">
    <nc r="B630" t="inlineStr">
      <is>
        <t>11</t>
      </is>
    </nc>
  </rcc>
  <rcc rId="6495" sId="1">
    <nc r="C630" t="inlineStr">
      <is>
        <t>03</t>
      </is>
    </nc>
  </rcc>
  <rcc rId="6496" sId="1">
    <nc r="E630" t="inlineStr">
      <is>
        <t>612</t>
      </is>
    </nc>
  </rcc>
  <rfmt sheetId="1" xfDxf="1" sqref="D62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7" sId="1">
    <nc r="D629" t="inlineStr">
      <is>
        <t>093P5 52290</t>
      </is>
    </nc>
  </rcc>
  <rfmt sheetId="1" xfDxf="1" sqref="D630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8" sId="1">
    <nc r="D630" t="inlineStr">
      <is>
        <t>093P5 52290</t>
      </is>
    </nc>
  </rcc>
  <rcc rId="6499" sId="1" numFmtId="4">
    <nc r="F630">
      <v>818.98474999999996</v>
    </nc>
  </rcc>
  <rcc rId="6500" sId="1" xfDxf="1" dxf="1">
    <nc r="A62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1" sId="1">
    <oc r="F618">
      <f>F619+F625+F623</f>
    </oc>
    <nc r="F618">
      <f>F619+F625+F623+F621+F627+F629</f>
    </nc>
  </rcc>
  <rrc rId="6502" sId="1" ref="A631:XFD634" action="insertRow"/>
  <rcc rId="6503" sId="1" odxf="1" dxf="1">
    <nc r="A63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4" sId="1" odxf="1" dxf="1">
    <nc r="D63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5" sId="1" odxf="1" dxf="1">
    <nc r="F631">
      <f>F632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1:XFD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6" sId="1" odxf="1" dxf="1">
    <nc r="A63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7" sId="1" odxf="1" dxf="1">
    <nc r="D632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8" sId="1" odxf="1" dxf="1">
    <nc r="F632">
      <f>F633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2:XFD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9" sId="1" odxf="1" dxf="1">
    <nc r="A63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33" start="0" length="0">
    <dxf>
      <font>
        <i/>
        <name val="Times New Roman"/>
        <family val="1"/>
      </font>
    </dxf>
  </rfmt>
  <rfmt sheetId="1" sqref="C633" start="0" length="0">
    <dxf>
      <font>
        <i/>
        <name val="Times New Roman"/>
        <family val="1"/>
      </font>
    </dxf>
  </rfmt>
  <rcc rId="6510" sId="1" odxf="1" dxf="1">
    <nc r="D633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3" start="0" length="0">
    <dxf>
      <font>
        <i/>
        <name val="Times New Roman"/>
        <family val="1"/>
      </font>
    </dxf>
  </rfmt>
  <rcc rId="6511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2" sId="1">
    <nc r="A634" t="inlineStr">
      <is>
        <t>Субсидии бюджетным учреждениям на иные цели</t>
      </is>
    </nc>
  </rcc>
  <rcc rId="6513" sId="1" odxf="1" dxf="1">
    <nc r="D634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4" sId="1">
    <nc r="E634" t="inlineStr">
      <is>
        <t>612</t>
      </is>
    </nc>
  </rcc>
  <rcc rId="6515" sId="1">
    <nc r="B631" t="inlineStr">
      <is>
        <t>11</t>
      </is>
    </nc>
  </rcc>
  <rcc rId="6516" sId="1">
    <nc r="C631" t="inlineStr">
      <is>
        <t>03</t>
      </is>
    </nc>
  </rcc>
  <rcc rId="6517" sId="1">
    <nc r="B632" t="inlineStr">
      <is>
        <t>11</t>
      </is>
    </nc>
  </rcc>
  <rcc rId="6518" sId="1">
    <nc r="C632" t="inlineStr">
      <is>
        <t>03</t>
      </is>
    </nc>
  </rcc>
  <rcc rId="6519" sId="1">
    <nc r="B633" t="inlineStr">
      <is>
        <t>11</t>
      </is>
    </nc>
  </rcc>
  <rcc rId="6520" sId="1">
    <nc r="C633" t="inlineStr">
      <is>
        <t>03</t>
      </is>
    </nc>
  </rcc>
  <rcc rId="6521" sId="1">
    <nc r="B634" t="inlineStr">
      <is>
        <t>11</t>
      </is>
    </nc>
  </rcc>
  <rcc rId="6522" sId="1">
    <nc r="C634" t="inlineStr">
      <is>
        <t>03</t>
      </is>
    </nc>
  </rcc>
  <rcc rId="6523" sId="1" numFmtId="4">
    <nc r="F634">
      <v>200</v>
    </nc>
  </rcc>
  <rcc rId="6524" sId="1" numFmtId="4">
    <oc r="F637">
      <v>200</v>
    </oc>
    <nc r="F637"/>
  </rcc>
  <rrc rId="6525" sId="1" ref="A635:XFD635" action="deleteRow">
    <undo index="65535" exp="ref" v="1" dr="F635" r="F615" sId="1"/>
    <rfmt sheetId="1" xfDxf="1" sqref="A635:XFD635" start="0" length="0">
      <dxf>
        <font>
          <b/>
          <name val="Times New Roman CYR"/>
          <family val="1"/>
        </font>
        <alignment wrapText="1"/>
      </dxf>
    </rfmt>
    <rcc rId="0" sId="1" dxf="1">
      <nc r="A635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6" sId="1" ref="A635:XFD635" action="deleteRow">
    <rfmt sheetId="1" xfDxf="1" sqref="A635:XFD635" start="0" length="0">
      <dxf>
        <font>
          <i/>
          <name val="Times New Roman CYR"/>
          <family val="1"/>
        </font>
        <alignment wrapText="1"/>
      </dxf>
    </rfmt>
    <rcc rId="0" sId="1" dxf="1">
      <nc r="A63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7" sId="1" ref="A635:XFD635" action="deleteRow">
    <rfmt sheetId="1" xfDxf="1" sqref="A635:XFD635" start="0" length="0">
      <dxf>
        <font>
          <name val="Times New Roman CYR"/>
          <family val="1"/>
        </font>
        <alignment wrapText="1"/>
      </dxf>
    </rfmt>
    <rcc rId="0" sId="1" dxf="1">
      <nc r="A63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5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28" sId="1">
    <oc r="F615">
      <f>F616+#REF!</f>
    </oc>
    <nc r="F615">
      <f>F616+F631</f>
    </nc>
  </rcc>
  <rrc rId="6529" sId="1" ref="A636:XFD639" action="insertRow"/>
  <rcc rId="6530" sId="1" odxf="1" dxf="1">
    <nc r="A63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531" sId="1" odxf="1" dxf="1">
    <nc r="B636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2" sId="1" odxf="1" dxf="1">
    <nc r="C6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3" sId="1" odxf="1" dxf="1">
    <nc r="D63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36" start="0" length="0">
    <dxf>
      <fill>
        <patternFill patternType="none">
          <bgColor indexed="65"/>
        </patternFill>
      </fill>
    </dxf>
  </rfmt>
  <rcc rId="6534" sId="1" odxf="1" dxf="1">
    <nc r="F636">
      <f>F637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535" sId="1" odxf="1" dxf="1">
    <nc r="A63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6536" sId="1" odxf="1" dxf="1">
    <nc r="B637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7" sId="1" odxf="1" dxf="1">
    <nc r="C6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8" sId="1" odxf="1" dxf="1">
    <nc r="D63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39" sId="1" odxf="1" dxf="1">
    <nc r="F637">
      <f>F638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540" sId="1" odxf="1" dxf="1">
    <nc r="A6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1" sId="1" odxf="1" dxf="1">
    <nc r="B638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2" sId="1" odxf="1" dxf="1">
    <nc r="C6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3" sId="1" odxf="1" dxf="1">
    <nc r="D63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44" sId="1" odxf="1" dxf="1">
    <nc r="F638">
      <f>F639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38" start="0" length="0">
    <dxf>
      <font>
        <i/>
        <name val="Times New Roman CYR"/>
        <family val="1"/>
      </font>
    </dxf>
  </rfmt>
  <rfmt sheetId="1" sqref="H638" start="0" length="0">
    <dxf>
      <font>
        <i/>
        <name val="Times New Roman CYR"/>
        <family val="1"/>
      </font>
      <numFmt numFmtId="165" formatCode="0.00000"/>
    </dxf>
  </rfmt>
  <rfmt sheetId="1" sqref="I638" start="0" length="0">
    <dxf>
      <font>
        <i/>
        <name val="Times New Roman CYR"/>
        <family val="1"/>
      </font>
    </dxf>
  </rfmt>
  <rfmt sheetId="1" sqref="J638" start="0" length="0">
    <dxf>
      <font>
        <i/>
        <name val="Times New Roman CYR"/>
        <family val="1"/>
      </font>
    </dxf>
  </rfmt>
  <rfmt sheetId="1" sqref="K638" start="0" length="0">
    <dxf>
      <font>
        <i/>
        <name val="Times New Roman CYR"/>
        <family val="1"/>
      </font>
    </dxf>
  </rfmt>
  <rfmt sheetId="1" sqref="L638" start="0" length="0">
    <dxf>
      <font>
        <i/>
        <name val="Times New Roman CYR"/>
        <family val="1"/>
      </font>
    </dxf>
  </rfmt>
  <rfmt sheetId="1" sqref="M638" start="0" length="0">
    <dxf>
      <font>
        <i/>
        <name val="Times New Roman CYR"/>
        <family val="1"/>
      </font>
    </dxf>
  </rfmt>
  <rfmt sheetId="1" sqref="N638" start="0" length="0">
    <dxf>
      <font>
        <i/>
        <name val="Times New Roman CYR"/>
        <family val="1"/>
      </font>
    </dxf>
  </rfmt>
  <rfmt sheetId="1" sqref="O638" start="0" length="0">
    <dxf>
      <font>
        <i/>
        <name val="Times New Roman CYR"/>
        <family val="1"/>
      </font>
    </dxf>
  </rfmt>
  <rfmt sheetId="1" sqref="P638" start="0" length="0">
    <dxf>
      <font>
        <i/>
        <name val="Times New Roman CYR"/>
        <family val="1"/>
      </font>
    </dxf>
  </rfmt>
  <rfmt sheetId="1" sqref="A638:XFD638" start="0" length="0">
    <dxf>
      <font>
        <i/>
        <name val="Times New Roman CYR"/>
        <family val="1"/>
      </font>
    </dxf>
  </rfmt>
  <rcc rId="6545" sId="1" odxf="1" dxf="1">
    <nc r="A63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546" sId="1" odxf="1" dxf="1">
    <nc r="B639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7" sId="1" odxf="1" dxf="1">
    <nc r="C6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8" sId="1" odxf="1" dxf="1">
    <nc r="D63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9" sId="1" odxf="1" dxf="1">
    <nc r="E63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550" sId="1" numFmtId="4">
    <nc r="F639">
      <v>13.3</v>
    </nc>
  </rcc>
  <rcc rId="6551" sId="1">
    <oc r="F635">
      <f>F640</f>
    </oc>
    <nc r="F635">
      <f>F640+F636</f>
    </nc>
  </rcc>
  <rcc rId="6552" sId="1" numFmtId="4">
    <oc r="F650">
      <v>183.95918</v>
    </oc>
    <nc r="F650">
      <v>196.34618</v>
    </nc>
  </rcc>
  <rcc rId="6553" sId="1" numFmtId="4">
    <oc r="F673">
      <v>5800</v>
    </oc>
    <nc r="F673">
      <v>5900</v>
    </nc>
  </rcc>
  <rrc rId="6554" sId="1" ref="A674:XFD677" action="insertRow"/>
  <rcc rId="6555" sId="1" odxf="1" dxf="1">
    <nc r="A674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6556" sId="1" odxf="1" dxf="1">
    <nc r="B674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7" sId="1" odxf="1" dxf="1">
    <nc r="C6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8" sId="1" odxf="1" dxf="1">
    <nc r="D674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74" start="0" length="0">
    <dxf>
      <font>
        <b/>
        <name val="Times New Roman"/>
        <family val="1"/>
      </font>
    </dxf>
  </rfmt>
  <rcc rId="6559" sId="1" odxf="1" dxf="1">
    <nc r="F674">
      <f>F675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60" sId="1" odxf="1" dxf="1">
    <nc r="A675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6561" sId="1" odxf="1" dxf="1">
    <nc r="B67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2" sId="1" odxf="1" dxf="1">
    <nc r="C6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3" sId="1" odxf="1" dxf="1">
    <nc r="D675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5" start="0" length="0">
    <dxf>
      <font>
        <i/>
        <name val="Times New Roman"/>
        <family val="1"/>
      </font>
    </dxf>
  </rfmt>
  <rcc rId="6564" sId="1" odxf="1" dxf="1">
    <nc r="F675">
      <f>F676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5" sId="1" odxf="1" dxf="1">
    <nc r="A676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6566" sId="1" odxf="1" dxf="1">
    <nc r="B67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7" sId="1" odxf="1" dxf="1">
    <nc r="C6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8" sId="1" odxf="1" dxf="1">
    <nc r="D676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6" start="0" length="0">
    <dxf>
      <font>
        <i/>
        <name val="Times New Roman"/>
        <family val="1"/>
      </font>
    </dxf>
  </rfmt>
  <rcc rId="6569" sId="1" odxf="1" dxf="1">
    <nc r="F676">
      <f>F677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0" sId="1" odxf="1" dxf="1">
    <nc r="A67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571" sId="1">
    <nc r="B677" t="inlineStr">
      <is>
        <t>14</t>
      </is>
    </nc>
  </rcc>
  <rcc rId="6572" sId="1">
    <nc r="C677" t="inlineStr">
      <is>
        <t>03</t>
      </is>
    </nc>
  </rcc>
  <rcc rId="6573" sId="1">
    <nc r="D677" t="inlineStr">
      <is>
        <t>14001 74030</t>
      </is>
    </nc>
  </rcc>
  <rcc rId="6574" sId="1">
    <nc r="E677" t="inlineStr">
      <is>
        <t>540</t>
      </is>
    </nc>
  </rcc>
  <rcc rId="6575" sId="1" numFmtId="4">
    <nc r="F677">
      <v>6190</v>
    </nc>
  </rcc>
  <rrc rId="6576" sId="1" ref="A678:XFD681" action="insertRow"/>
  <rcc rId="6577" sId="1" odxf="1" dxf="1">
    <nc r="A6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fmt sheetId="1" sqref="B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78" sId="1" odxf="1" dxf="1">
    <nc r="C67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579" sId="1" odxf="1" dxf="1">
    <nc r="D678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80" sId="1" odxf="1" dxf="1">
    <nc r="F678">
      <f>F679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78" start="0" length="0">
    <dxf>
      <fill>
        <patternFill>
          <bgColor rgb="FFFFFF00"/>
        </patternFill>
      </fill>
    </dxf>
  </rfmt>
  <rfmt sheetId="1" sqref="H678" start="0" length="0">
    <dxf>
      <fill>
        <patternFill>
          <bgColor rgb="FFFFFF00"/>
        </patternFill>
      </fill>
    </dxf>
  </rfmt>
  <rfmt sheetId="1" sqref="I678" start="0" length="0">
    <dxf>
      <fill>
        <patternFill>
          <bgColor rgb="FFFFFF00"/>
        </patternFill>
      </fill>
    </dxf>
  </rfmt>
  <rfmt sheetId="1" sqref="J678" start="0" length="0">
    <dxf>
      <fill>
        <patternFill>
          <bgColor rgb="FFFFFF00"/>
        </patternFill>
      </fill>
    </dxf>
  </rfmt>
  <rfmt sheetId="1" sqref="K678" start="0" length="0">
    <dxf>
      <fill>
        <patternFill>
          <bgColor rgb="FFFFFF00"/>
        </patternFill>
      </fill>
    </dxf>
  </rfmt>
  <rfmt sheetId="1" sqref="L678" start="0" length="0">
    <dxf>
      <fill>
        <patternFill>
          <bgColor rgb="FFFFFF00"/>
        </patternFill>
      </fill>
    </dxf>
  </rfmt>
  <rfmt sheetId="1" sqref="M678" start="0" length="0">
    <dxf>
      <fill>
        <patternFill>
          <bgColor rgb="FFFFFF00"/>
        </patternFill>
      </fill>
    </dxf>
  </rfmt>
  <rfmt sheetId="1" sqref="N678" start="0" length="0">
    <dxf>
      <fill>
        <patternFill>
          <bgColor rgb="FFFFFF00"/>
        </patternFill>
      </fill>
    </dxf>
  </rfmt>
  <rfmt sheetId="1" sqref="O678" start="0" length="0">
    <dxf>
      <fill>
        <patternFill>
          <bgColor rgb="FFFFFF00"/>
        </patternFill>
      </fill>
    </dxf>
  </rfmt>
  <rfmt sheetId="1" sqref="P678" start="0" length="0">
    <dxf>
      <fill>
        <patternFill>
          <bgColor rgb="FFFFFF00"/>
        </patternFill>
      </fill>
    </dxf>
  </rfmt>
  <rfmt sheetId="1" sqref="A678:XFD678" start="0" length="0">
    <dxf>
      <fill>
        <patternFill>
          <bgColor rgb="FFFFFF00"/>
        </patternFill>
      </fill>
    </dxf>
  </rfmt>
  <rcc rId="6581" sId="1" odxf="1" dxf="1">
    <nc r="A67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2" sId="1" odxf="1" dxf="1">
    <nc r="C67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583" sId="1" odxf="1" dxf="1">
    <nc r="D679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4" sId="1" odxf="1" dxf="1">
    <nc r="F679">
      <f>F680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79" start="0" length="0">
    <dxf>
      <fill>
        <patternFill>
          <bgColor rgb="FFFFFF00"/>
        </patternFill>
      </fill>
    </dxf>
  </rfmt>
  <rfmt sheetId="1" sqref="H679" start="0" length="0">
    <dxf>
      <fill>
        <patternFill>
          <bgColor rgb="FFFFFF00"/>
        </patternFill>
      </fill>
    </dxf>
  </rfmt>
  <rfmt sheetId="1" sqref="I679" start="0" length="0">
    <dxf>
      <fill>
        <patternFill>
          <bgColor rgb="FFFFFF00"/>
        </patternFill>
      </fill>
    </dxf>
  </rfmt>
  <rfmt sheetId="1" sqref="J679" start="0" length="0">
    <dxf>
      <fill>
        <patternFill>
          <bgColor rgb="FFFFFF00"/>
        </patternFill>
      </fill>
    </dxf>
  </rfmt>
  <rfmt sheetId="1" sqref="K679" start="0" length="0">
    <dxf>
      <fill>
        <patternFill>
          <bgColor rgb="FFFFFF00"/>
        </patternFill>
      </fill>
    </dxf>
  </rfmt>
  <rfmt sheetId="1" sqref="L679" start="0" length="0">
    <dxf>
      <fill>
        <patternFill>
          <bgColor rgb="FFFFFF00"/>
        </patternFill>
      </fill>
    </dxf>
  </rfmt>
  <rfmt sheetId="1" sqref="M679" start="0" length="0">
    <dxf>
      <fill>
        <patternFill>
          <bgColor rgb="FFFFFF00"/>
        </patternFill>
      </fill>
    </dxf>
  </rfmt>
  <rfmt sheetId="1" sqref="N679" start="0" length="0">
    <dxf>
      <fill>
        <patternFill>
          <bgColor rgb="FFFFFF00"/>
        </patternFill>
      </fill>
    </dxf>
  </rfmt>
  <rfmt sheetId="1" sqref="O679" start="0" length="0">
    <dxf>
      <fill>
        <patternFill>
          <bgColor rgb="FFFFFF00"/>
        </patternFill>
      </fill>
    </dxf>
  </rfmt>
  <rfmt sheetId="1" sqref="P679" start="0" length="0">
    <dxf>
      <fill>
        <patternFill>
          <bgColor rgb="FFFFFF00"/>
        </patternFill>
      </fill>
    </dxf>
  </rfmt>
  <rfmt sheetId="1" sqref="A679:XFD679" start="0" length="0">
    <dxf>
      <fill>
        <patternFill>
          <bgColor rgb="FFFFFF00"/>
        </patternFill>
      </fill>
    </dxf>
  </rfmt>
  <rcc rId="6585" sId="1" odxf="1" dxf="1">
    <nc r="A68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80" start="0" length="0">
    <dxf>
      <font>
        <i/>
        <name val="Times New Roman"/>
        <family val="1"/>
      </font>
    </dxf>
  </rfmt>
  <rcc rId="6586" sId="1" odxf="1" dxf="1">
    <nc r="C68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D680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0" start="0" length="0">
    <dxf>
      <font>
        <i/>
        <name val="Times New Roman"/>
        <family val="1"/>
      </font>
    </dxf>
  </rfmt>
  <rcc rId="6588" sId="1" odxf="1" dxf="1">
    <nc r="F680">
      <f>F681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0:XFD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" start="0" length="0">
    <dxf>
      <fill>
        <patternFill patternType="solid"/>
      </fill>
    </dxf>
  </rfmt>
  <rcc rId="6589" sId="1">
    <nc r="C681" t="inlineStr">
      <is>
        <t>03</t>
      </is>
    </nc>
  </rcc>
  <rcc rId="6590" sId="1" odxf="1" dxf="1">
    <nc r="D681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:XFD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591" sId="1">
    <nc r="B678" t="inlineStr">
      <is>
        <t>14</t>
      </is>
    </nc>
  </rcc>
  <rcc rId="6592" sId="1">
    <nc r="B679" t="inlineStr">
      <is>
        <t>14</t>
      </is>
    </nc>
  </rcc>
  <rcc rId="6593" sId="1">
    <nc r="B680" t="inlineStr">
      <is>
        <t>14</t>
      </is>
    </nc>
  </rcc>
  <rcc rId="6594" sId="1">
    <nc r="B681" t="inlineStr">
      <is>
        <t>14</t>
      </is>
    </nc>
  </rcc>
  <rcc rId="6595" sId="1">
    <nc r="E681" t="inlineStr">
      <is>
        <t>540</t>
      </is>
    </nc>
  </rcc>
  <rcc rId="6596" sId="1" odxf="1" dxf="1">
    <nc r="A681" t="inlineStr">
      <is>
        <t>Иные межбюджетные трансферты</t>
      </is>
    </nc>
    <ndxf>
      <fill>
        <patternFill patternType="none"/>
      </fill>
    </ndxf>
  </rcc>
  <rcc rId="6597" sId="1" numFmtId="4">
    <nc r="F681">
      <v>1200</v>
    </nc>
  </rcc>
  <rcc rId="6598" sId="1" numFmtId="4">
    <oc r="F684">
      <v>2811.1154499999998</v>
    </oc>
    <nc r="F684">
      <v>1611.11545</v>
    </nc>
  </rcc>
  <rcc rId="6599" sId="1">
    <oc r="F668">
      <f>F669+F678</f>
    </oc>
    <nc r="F668">
      <f>F669+F682+F674+F678</f>
    </nc>
  </rcc>
  <rcc rId="6600" sId="1" numFmtId="4">
    <oc r="F688">
      <f>2755259.64597+6700</f>
    </oc>
    <nc r="F688">
      <v>3077595.25104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функцион.структура!$A$1:$F$685</formula>
    <oldFormula>функцион.структура!$A$1:$F$685</oldFormula>
  </rdn>
  <rdn rId="0" localSheetId="1" customView="1" name="Z_629918FE_B1DF_464A_BF50_03D18729BC02_.wvu.FilterData" hidden="1" oldHidden="1">
    <formula>функцион.структура!$A$17:$F$692</formula>
    <oldFormula>функцион.структура!$A$17:$F$692</oldFormula>
  </rdn>
  <rcv guid="{629918FE-B1DF-464A-BF50-03D18729BC02}" action="add"/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3" sId="1">
    <oc r="F132">
      <f>F133+F138+F143+F149+F161+F163+F175+F136+F156+F173+F177</f>
    </oc>
    <nc r="F132">
      <f>F133+F138+F143+F149+F161+F163+F175+F136+F156+F173+F177+F154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4" sId="1" numFmtId="4">
    <oc r="F169">
      <v>6924.5109000000002</v>
    </oc>
    <nc r="F169">
      <f>6924.5109+30</f>
    </nc>
  </rcc>
  <rcc rId="6605" sId="1">
    <oc r="F156">
      <f>SUM(F157:F160)</f>
    </oc>
    <nc r="F156">
      <f>SUM(F157:F160)</f>
    </nc>
  </rcc>
  <rcc rId="6606" sId="1">
    <oc r="F164">
      <f>SUM(F165:F172)</f>
    </oc>
    <nc r="F164">
      <f>SUM(F165:F172)</f>
    </nc>
  </rcc>
  <rcc rId="6607" sId="1">
    <oc r="F93">
      <f>F95</f>
    </oc>
    <nc r="F93">
      <f>F94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8" sId="1">
    <oc r="F31">
      <f>SUM(F32:F36)</f>
    </oc>
    <nc r="F31">
      <f>SUM(F32:F37)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9" sId="1" numFmtId="4">
    <oc r="F316">
      <v>594444.01</v>
    </oc>
    <nc r="F316">
      <v>294444.01</v>
    </nc>
  </rcc>
  <rcc rId="6610" sId="1" numFmtId="4">
    <nc r="F693">
      <v>2686674.8267100002</v>
    </nc>
  </rcc>
  <rcc rId="6611" sId="1" odxf="1" dxf="1">
    <nc r="F696">
      <f>F685-F693</f>
    </nc>
    <odxf>
      <numFmt numFmtId="0" formatCode="General"/>
    </odxf>
    <ndxf>
      <numFmt numFmtId="165" formatCode="0.00000"/>
    </ndxf>
  </rcc>
  <rrc rId="6612" sId="1" eol="1" ref="A698:XFD698" action="insertRow"/>
  <rfmt sheetId="1" sqref="F698" start="0" length="0">
    <dxf>
      <numFmt numFmtId="165" formatCode="0.00000"/>
    </dxf>
  </rfmt>
  <rcc rId="6613" sId="1" numFmtId="4">
    <oc r="F673">
      <v>5900</v>
    </oc>
    <nc r="F673">
      <v>19400</v>
    </nc>
  </rcc>
  <rcc rId="6614" sId="1" numFmtId="4">
    <oc r="F158">
      <v>10296.435320000001</v>
    </oc>
    <nc r="F158">
      <v>11057.285320000001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5" sId="1">
    <oc r="E561" t="inlineStr">
      <is>
        <t>244</t>
      </is>
    </oc>
    <nc r="E561" t="inlineStr">
      <is>
        <t>622</t>
      </is>
    </nc>
  </rcc>
  <rcc rId="6616" sId="1" odxf="1" dxf="1">
    <oc r="A561" t="inlineStr">
      <is>
        <t>Прочие закупки товаров, работ и услуг для государственных (муниципальных) нужд</t>
      </is>
    </oc>
    <nc r="A56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8" sId="1" numFmtId="4">
    <oc r="F36">
      <v>303</v>
    </oc>
    <nc r="F36">
      <v>341</v>
    </nc>
  </rcc>
  <rcc rId="6619" sId="1" numFmtId="4">
    <oc r="F41">
      <v>491.5</v>
    </oc>
    <nc r="F41">
      <v>453.5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20" sId="1" numFmtId="4">
    <oc r="F47">
      <v>2817.2</v>
    </oc>
    <nc r="F47">
      <v>2803.8641699999998</v>
    </nc>
  </rcc>
  <rcc rId="6621" sId="1" numFmtId="4">
    <oc r="F48">
      <v>8</v>
    </oc>
    <nc r="F48">
      <v>8.8000000000000007</v>
    </nc>
  </rcc>
  <rcc rId="6622" sId="1" numFmtId="4">
    <oc r="F147">
      <v>66</v>
    </oc>
    <nc r="F147">
      <v>61.896999999999998</v>
    </nc>
  </rcc>
  <rcc rId="6623" sId="1" numFmtId="4">
    <oc r="F148">
      <v>67.400000000000006</v>
    </oc>
    <nc r="F148">
      <v>71.503</v>
    </nc>
  </rcc>
  <rcc rId="6624" sId="1" numFmtId="4">
    <oc r="F158">
      <v>11057.285320000001</v>
    </oc>
    <nc r="F158">
      <v>9356.5132400000002</v>
    </nc>
  </rcc>
  <rcc rId="6625" sId="1" numFmtId="4">
    <oc r="F159">
      <v>62.637259999999998</v>
    </oc>
    <nc r="F159">
      <v>71.130020000000002</v>
    </nc>
  </rcc>
  <rcc rId="6626" sId="1" numFmtId="4">
    <oc r="F160">
      <v>19.511859999999999</v>
    </oc>
    <nc r="F160">
      <v>23.554929999999999</v>
    </nc>
  </rcc>
  <rcc rId="6627" sId="1" numFmtId="4">
    <oc r="F166">
      <v>398.529</v>
    </oc>
    <nc r="F166">
      <v>552.12900000000002</v>
    </nc>
  </rcc>
  <rcc rId="6628" sId="1" numFmtId="4">
    <oc r="F167">
      <v>3504.0954999999999</v>
    </oc>
    <nc r="F167">
      <v>3351.5954999999999</v>
    </nc>
  </rcc>
  <rcc rId="6629" sId="1" numFmtId="4">
    <oc r="F169">
      <f>6924.5109+30</f>
    </oc>
    <nc r="F169">
      <v>7315.2709000000004</v>
    </nc>
  </rcc>
  <rcc rId="6630" sId="1" numFmtId="4">
    <oc r="F178">
      <v>2842</v>
    </oc>
    <nc r="F178">
      <v>0</v>
    </nc>
  </rcc>
  <rrc rId="6631" sId="1" ref="A177:XFD177" action="deleteRow">
    <undo index="65535" exp="ref" v="1" dr="F177" r="F132" sId="1"/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7">
        <f>F178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32" sId="1" ref="A177:XFD177" action="deleteRow"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33" sId="1">
    <oc r="F132">
      <f>F133+F138+F143+F149+F161+F163+F175+F136+F156+F173+#REF!+F154</f>
    </oc>
    <nc r="F132">
      <f>F133+F138+F143+F149+F161+F163+F175+F136+F156+F173+F154</f>
    </nc>
  </rcc>
  <rcc rId="6634" sId="1" numFmtId="4">
    <oc r="F212">
      <v>1137.74</v>
    </oc>
    <nc r="F212">
      <v>1067.74</v>
    </nc>
  </rcc>
  <rcc rId="6635" sId="1" numFmtId="4">
    <oc r="F213">
      <v>20.36</v>
    </oc>
    <nc r="F213">
      <v>90.36</v>
    </nc>
  </rcc>
  <rcc rId="6636" sId="1" numFmtId="4">
    <oc r="F235">
      <v>50000</v>
    </oc>
    <nc r="F235">
      <v>50728.47</v>
    </nc>
  </rcc>
  <rcc rId="6637" sId="1" numFmtId="4">
    <oc r="F234">
      <v>728.47</v>
    </oc>
    <nc r="F234">
      <v>0</v>
    </nc>
  </rcc>
  <rrc rId="6638" sId="1" ref="A234:XFD234" action="deleteRow">
    <undo index="65535" exp="area" dr="F234:F236" r="F233" sId="1"/>
    <rfmt sheetId="1" xfDxf="1" sqref="A234:XFD234" start="0" length="0">
      <dxf>
        <font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34" start="0" length="0">
      <dxf>
        <numFmt numFmtId="165" formatCode="0.00000"/>
      </dxf>
    </rfmt>
    <rfmt sheetId="1" sqref="I234" start="0" length="0">
      <dxf>
        <numFmt numFmtId="165" formatCode="0.00000"/>
      </dxf>
    </rfmt>
    <rfmt sheetId="1" sqref="J234" start="0" length="0">
      <dxf>
        <numFmt numFmtId="165" formatCode="0.00000"/>
      </dxf>
    </rfmt>
  </rrc>
  <rcc rId="6639" sId="1">
    <oc r="D265" t="inlineStr">
      <is>
        <t>24001 82900</t>
      </is>
    </oc>
    <nc r="D265" t="inlineStr">
      <is>
        <t>24001 S2570</t>
      </is>
    </nc>
  </rcc>
  <rcc rId="6640" sId="1">
    <oc r="D264" t="inlineStr">
      <is>
        <t>24001 82900</t>
      </is>
    </oc>
    <nc r="D264" t="inlineStr">
      <is>
        <t>24001 S2570</t>
      </is>
    </nc>
  </rcc>
  <rcc rId="6641" sId="1">
    <oc r="A264" t="inlineStr">
      <is>
        <t>Комплексные меры противодействия злоупотреблением наркотиками и их незаконному обороту</t>
      </is>
    </oc>
    <nc r="A264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6642" sId="1" numFmtId="4">
    <oc r="F328">
      <v>36226.134689999999</v>
    </oc>
    <nc r="F328">
      <v>38065.214169999999</v>
    </nc>
  </rcc>
  <rrc rId="6643" sId="1" ref="A331:XFD331" action="insertRow"/>
  <rrc rId="6644" sId="1" ref="A331:XFD331" action="insertRow"/>
  <rrc rId="6645" sId="1" ref="A331:XFD331" action="insertRow"/>
  <rcc rId="6646" sId="1">
    <nc r="A3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47" sId="1">
    <nc r="B333" t="inlineStr">
      <is>
        <t>07</t>
      </is>
    </nc>
  </rcc>
  <rcc rId="6648" sId="1">
    <nc r="C333" t="inlineStr">
      <is>
        <t>01</t>
      </is>
    </nc>
  </rcc>
  <rcc rId="6649" sId="1">
    <nc r="D333" t="inlineStr">
      <is>
        <t>10101 S2B60</t>
      </is>
    </nc>
  </rcc>
  <rcc rId="6650" sId="1">
    <nc r="E333" t="inlineStr">
      <is>
        <t>611</t>
      </is>
    </nc>
  </rcc>
  <rcc rId="6651" sId="1" numFmtId="4">
    <nc r="F333">
      <v>38193.5</v>
    </nc>
  </rcc>
  <rcc rId="6652" sId="1">
    <nc r="B332" t="inlineStr">
      <is>
        <t>07</t>
      </is>
    </nc>
  </rcc>
  <rcc rId="6653" sId="1">
    <nc r="C332" t="inlineStr">
      <is>
        <t>01</t>
      </is>
    </nc>
  </rcc>
  <rcc rId="6654" sId="1">
    <nc r="D332" t="inlineStr">
      <is>
        <t>10101 S2B60</t>
      </is>
    </nc>
  </rcc>
  <rcc rId="6655" sId="1">
    <nc r="F332">
      <f>F333</f>
    </nc>
  </rcc>
  <rcc rId="6656" sId="1">
    <nc r="A332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32:XFD332" start="0" length="2147483647">
    <dxf>
      <font>
        <i/>
      </font>
    </dxf>
  </rfmt>
  <rrc rId="6657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658" sId="1">
    <oc r="F322">
      <f>F323+F327+F325+F329</f>
    </oc>
    <nc r="F322">
      <f>F323+F327+F325+F329+F331</f>
    </nc>
  </rcc>
  <rfmt sheetId="1" sqref="D373" start="0" length="2147483647">
    <dxf>
      <font>
        <i val="0"/>
      </font>
    </dxf>
  </rfmt>
  <rfmt sheetId="1" sqref="D370" start="0" length="2147483647">
    <dxf>
      <font>
        <i val="0"/>
      </font>
    </dxf>
  </rfmt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94" start="0" length="2147483647">
    <dxf>
      <font>
        <i val="0"/>
      </font>
    </dxf>
  </rfmt>
  <rcc rId="6659" sId="1" numFmtId="4">
    <oc r="F458">
      <v>2146.2424299999998</v>
    </oc>
    <nc r="F458">
      <v>3739.1750299999999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D332" t="inlineStr">
      <is>
        <t>10101 S2B60</t>
      </is>
    </oc>
    <nc r="D332" t="inlineStr">
      <is>
        <t>10101 S4760</t>
      </is>
    </nc>
  </rcc>
  <rcc rId="6661" sId="1">
    <oc r="D331" t="inlineStr">
      <is>
        <t>10101 S2B60</t>
      </is>
    </oc>
    <nc r="D331" t="inlineStr">
      <is>
        <t>10101 S4760</t>
      </is>
    </nc>
  </rcc>
  <rcc rId="6662" sId="1">
    <oc r="A331" t="inlineStr">
      <is>
        <t>Обеспечение сбалансированности местных бюджетов по социально значимым и первоочередным расходам</t>
      </is>
    </oc>
    <nc r="A33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функцион.структура!$A$1:$F$684</formula>
    <oldFormula>функцион.структура!$A$1:$F$684</oldFormula>
  </rdn>
  <rdn rId="0" localSheetId="1" customView="1" name="Z_629918FE_B1DF_464A_BF50_03D18729BC02_.wvu.FilterData" hidden="1" oldHidden="1">
    <formula>функцион.структура!$A$17:$F$691</formula>
    <oldFormula>функцион.структура!$A$17:$F$691</oldFormula>
  </rdn>
  <rcv guid="{629918FE-B1DF-464A-BF50-03D18729BC02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>
    <oc r="F3" t="inlineStr">
      <is>
        <t>от __ июня 2023  № ___</t>
      </is>
    </oc>
    <nc r="F3" t="inlineStr">
      <is>
        <t>от 28 июня 2023  № 269</t>
      </is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6" sId="1" ref="A21:XFD23" action="insertRow"/>
  <rcc rId="6667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6668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69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0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6671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2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3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4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5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6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77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8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9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0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1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82" sId="1" numFmtId="4">
    <nc r="F22">
      <v>58.338250000000002</v>
    </nc>
  </rcc>
  <rcc rId="6683" sId="1" numFmtId="4">
    <nc r="F23">
      <v>17.61815</v>
    </nc>
  </rcc>
  <rrc rId="6684" sId="1" ref="A28:XFD30" action="insertRow"/>
  <rfmt sheetId="1" sqref="A28" start="0" length="0">
    <dxf>
      <font>
        <i/>
        <color indexed="8"/>
        <name val="Times New Roman"/>
        <family val="1"/>
      </font>
    </dxf>
  </rfmt>
  <rcc rId="6685" sId="1" odxf="1" dxf="1">
    <nc r="B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6" sId="1" odxf="1" dxf="1">
    <nc r="C2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" start="0" length="0">
    <dxf>
      <font>
        <i/>
        <name val="Times New Roman"/>
        <family val="1"/>
      </font>
    </dxf>
  </rfmt>
  <rfmt sheetId="1" sqref="E28" start="0" length="0">
    <dxf>
      <font>
        <i/>
        <name val="Times New Roman"/>
        <family val="1"/>
      </font>
    </dxf>
  </rfmt>
  <rcc rId="6687" sId="1" odxf="1" dxf="1">
    <nc r="F28">
      <f>SUM(F29:F30)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8" sId="1">
    <nc r="A29" t="inlineStr">
      <is>
        <t>Фонд оплаты труда государственных (муниципальных) органов</t>
      </is>
    </nc>
  </rcc>
  <rcc rId="6689" sId="1">
    <nc r="B29" t="inlineStr">
      <is>
        <t>01</t>
      </is>
    </nc>
  </rcc>
  <rcc rId="6690" sId="1">
    <nc r="C29" t="inlineStr">
      <is>
        <t>02</t>
      </is>
    </nc>
  </rcc>
  <rcc rId="6691" sId="1">
    <nc r="E29" t="inlineStr">
      <is>
        <t>121</t>
      </is>
    </nc>
  </rcc>
  <rcc rId="6692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693" sId="1">
    <nc r="B30" t="inlineStr">
      <is>
        <t>01</t>
      </is>
    </nc>
  </rcc>
  <rcc rId="6694" sId="1">
    <nc r="C30" t="inlineStr">
      <is>
        <t>02</t>
      </is>
    </nc>
  </rcc>
  <rcc rId="6695" sId="1">
    <nc r="E30" t="inlineStr">
      <is>
        <t>129</t>
      </is>
    </nc>
  </rcc>
  <rcc rId="6696" sId="1">
    <nc r="D28" t="inlineStr">
      <is>
        <t>99900 S4760</t>
      </is>
    </nc>
  </rcc>
  <rcc rId="6697" sId="1">
    <nc r="D29" t="inlineStr">
      <is>
        <t>99900 S4760</t>
      </is>
    </nc>
  </rcc>
  <rcc rId="6698" sId="1">
    <nc r="D30" t="inlineStr">
      <is>
        <t>99900 S4760</t>
      </is>
    </nc>
  </rcc>
  <rcc rId="6699" sId="1" numFmtId="4">
    <nc r="F29">
      <v>1001.60453</v>
    </nc>
  </rcc>
  <rcc rId="6700" sId="1" numFmtId="4">
    <nc r="F30">
      <v>141.51728</v>
    </nc>
  </rcc>
  <rcc rId="6701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702" sId="1">
    <oc r="F20">
      <f>F24</f>
    </oc>
    <nc r="F20">
      <f>F24+F21+F28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функцион.структура!$A$1:$F$690</formula>
    <oldFormula>функцион.структура!$A$1:$F$690</oldFormula>
  </rdn>
  <rdn rId="0" localSheetId="1" customView="1" name="Z_629918FE_B1DF_464A_BF50_03D18729BC02_.wvu.FilterData" hidden="1" oldHidden="1">
    <formula>функцион.структура!$A$17:$F$697</formula>
    <oldFormula>функцион.структура!$A$17:$F$697</oldFormula>
  </rdn>
  <rcv guid="{629918FE-B1DF-464A-BF50-03D18729BC02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05" sId="1" ref="A36:XFD37" action="insertRow"/>
  <rcc rId="6706" sId="1" odxf="1" dxf="1">
    <nc r="A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707" sId="1" odxf="1" dxf="1">
    <nc r="B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8" sId="1" odxf="1" dxf="1">
    <nc r="C3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9" sId="1" odxf="1" dxf="1">
    <nc r="D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" start="0" length="0">
    <dxf>
      <font>
        <i/>
        <name val="Times New Roman"/>
        <family val="1"/>
      </font>
    </dxf>
  </rfmt>
  <rfmt sheetId="1" sqref="F3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710" sId="1">
    <nc r="A37" t="inlineStr">
      <is>
        <t>Фонд оплаты труда государственных (муниципальных) органов</t>
      </is>
    </nc>
  </rcc>
  <rcc rId="6711" sId="1">
    <nc r="B37" t="inlineStr">
      <is>
        <t>01</t>
      </is>
    </nc>
  </rcc>
  <rcc rId="6712" sId="1">
    <nc r="C37" t="inlineStr">
      <is>
        <t>03</t>
      </is>
    </nc>
  </rcc>
  <rcc rId="6713" sId="1">
    <nc r="D37" t="inlineStr">
      <is>
        <t>99900 55493</t>
      </is>
    </nc>
  </rcc>
  <rcc rId="6714" sId="1">
    <nc r="E37" t="inlineStr">
      <is>
        <t>121</t>
      </is>
    </nc>
  </rcc>
  <rrc rId="6715" sId="1" ref="A38:XFD38" action="insertRow"/>
  <rcc rId="6716" sId="1">
    <nc r="A3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717" sId="1">
    <nc r="B38" t="inlineStr">
      <is>
        <t>01</t>
      </is>
    </nc>
  </rcc>
  <rcc rId="6718" sId="1">
    <nc r="D38" t="inlineStr">
      <is>
        <t>99900 55493</t>
      </is>
    </nc>
  </rcc>
  <rcc rId="6719" sId="1">
    <nc r="E38" t="inlineStr">
      <is>
        <t>129</t>
      </is>
    </nc>
  </rcc>
  <rcc rId="6720" sId="1">
    <nc r="C38" t="inlineStr">
      <is>
        <t>03</t>
      </is>
    </nc>
  </rcc>
  <rcc rId="6721" sId="1">
    <nc r="F36">
      <f>SUM(F37:F38)</f>
    </nc>
  </rcc>
  <rcc rId="6722" sId="1" numFmtId="4">
    <nc r="F37">
      <v>48.74</v>
    </nc>
  </rcc>
  <rcc rId="6723" sId="1" numFmtId="4">
    <nc r="F38">
      <v>14.7194</v>
    </nc>
  </rcc>
  <rcc rId="6724" sId="1">
    <oc r="F32">
      <f>F39+F33</f>
    </oc>
    <nc r="F32">
      <f>F39+F33+F36</f>
    </nc>
  </rcc>
  <rcc rId="6725" sId="1" numFmtId="4">
    <oc r="F41">
      <v>1060.9000000000001</v>
    </oc>
    <nc r="F41">
      <v>1063.2374400000001</v>
    </nc>
  </rcc>
  <rcc rId="6726" sId="1" numFmtId="4">
    <oc r="F42">
      <v>150</v>
    </oc>
    <nc r="F42">
      <v>74.667000000000002</v>
    </nc>
  </rcc>
  <rcc rId="6727" sId="1" numFmtId="4">
    <oc r="F43">
      <v>320.39999999999998</v>
    </oc>
    <nc r="F43">
      <v>306.29354999999998</v>
    </nc>
  </rcc>
  <rcc rId="6728" sId="1" numFmtId="4">
    <oc r="F45">
      <v>341</v>
    </oc>
    <nc r="F45">
      <v>391</v>
    </nc>
  </rcc>
  <rcc rId="6729" sId="1" numFmtId="4">
    <oc r="F48">
      <v>1627.5</v>
    </oc>
    <nc r="F48">
      <v>2002.3152399999999</v>
    </nc>
  </rcc>
  <rcc rId="6730" sId="1" numFmtId="4">
    <oc r="F49">
      <v>96</v>
    </oc>
    <nc r="F49">
      <v>148.50358</v>
    </nc>
  </rcc>
  <rcc rId="6731" sId="1" numFmtId="4">
    <oc r="F50">
      <v>453.5</v>
    </oc>
    <nc r="F50">
      <v>578.98533999999995</v>
    </nc>
  </rcc>
  <rrc rId="6732" sId="1" ref="A53:XFD55" action="insertRow"/>
  <rcc rId="6733" sId="1" odxf="1" dxf="1">
    <nc r="A5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6734" sId="1" odxf="1" dxf="1">
    <nc r="B5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3" start="0" length="0">
    <dxf>
      <font>
        <b val="0"/>
        <i/>
        <name val="Times New Roman"/>
        <family val="1"/>
      </font>
    </dxf>
  </rfmt>
  <rcc rId="6735" sId="1" odxf="1" dxf="1">
    <nc r="D5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3" start="0" length="0">
    <dxf>
      <font>
        <b val="0"/>
        <i/>
        <name val="Times New Roman"/>
        <family val="1"/>
      </font>
    </dxf>
  </rfmt>
  <rcc rId="6736" sId="1" odxf="1" dxf="1">
    <nc r="F53">
      <f>SUM(F54:F55)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737" sId="1" odxf="1" dxf="1">
    <nc r="A5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38" sId="1" odxf="1" dxf="1">
    <nc r="B5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4" start="0" length="0">
    <dxf>
      <font>
        <b val="0"/>
        <name val="Times New Roman"/>
        <family val="1"/>
      </font>
    </dxf>
  </rfmt>
  <rcc rId="6739" sId="1" odxf="1" dxf="1">
    <nc r="D5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0" sId="1" odxf="1" dxf="1">
    <nc r="E5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1" sId="1" odxf="1" dxf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42" sId="1" odxf="1" dxf="1">
    <nc r="B5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" start="0" length="0">
    <dxf>
      <font>
        <b val="0"/>
        <name val="Times New Roman"/>
        <family val="1"/>
      </font>
    </dxf>
  </rfmt>
  <rcc rId="6743" sId="1" odxf="1" dxf="1">
    <nc r="D5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4" sId="1" odxf="1" dxf="1">
    <nc r="E5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5" sId="1">
    <nc r="C53" t="inlineStr">
      <is>
        <t>04</t>
      </is>
    </nc>
  </rcc>
  <rcc rId="6746" sId="1">
    <nc r="C54" t="inlineStr">
      <is>
        <t>04</t>
      </is>
    </nc>
  </rcc>
  <rcc rId="6747" sId="1">
    <nc r="C55" t="inlineStr">
      <is>
        <t>04</t>
      </is>
    </nc>
  </rcc>
  <rcc rId="6748" sId="1" numFmtId="4">
    <nc r="F54">
      <v>230.12558000000001</v>
    </nc>
  </rcc>
  <rcc rId="6749" sId="1" numFmtId="4">
    <nc r="F55">
      <v>69.497919999999993</v>
    </nc>
  </rcc>
  <rcc rId="6750" sId="1" numFmtId="4">
    <oc r="F58">
      <v>9357.1</v>
    </oc>
    <nc r="F58">
      <v>7982.4848499999998</v>
    </nc>
  </rcc>
  <rcc rId="6751" sId="1" numFmtId="4">
    <oc r="F59">
      <v>2803.8641699999998</v>
    </oc>
    <nc r="F59">
      <v>2382.8159799999999</v>
    </nc>
  </rcc>
  <rcc rId="6752" sId="1" numFmtId="4">
    <oc r="F62">
      <v>125</v>
    </oc>
    <nc r="F62">
      <v>126.1345</v>
    </nc>
  </rcc>
  <rrc rId="6753" sId="1" ref="A63:XFD65" action="insertRow"/>
  <rcc rId="6754" sId="1" odxf="1" dxf="1">
    <nc r="A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6755" sId="1" odxf="1" dxf="1">
    <nc r="B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3" start="0" length="0">
    <dxf>
      <font>
        <i/>
        <name val="Times New Roman"/>
        <family val="1"/>
      </font>
    </dxf>
  </rfmt>
  <rcc rId="6756" sId="1" odxf="1" dxf="1">
    <nc r="D63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" start="0" length="0">
    <dxf>
      <font>
        <i/>
        <name val="Times New Roman"/>
        <family val="1"/>
      </font>
    </dxf>
  </rfmt>
  <rcc rId="6757" sId="1" odxf="1" dxf="1">
    <nc r="F63">
      <f>SUM(F64:F65)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58" sId="1" odxf="1" dxf="1">
    <nc r="A64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59" sId="1">
    <nc r="B64" t="inlineStr">
      <is>
        <t>01</t>
      </is>
    </nc>
  </rcc>
  <rcc rId="6760" sId="1">
    <nc r="D64" t="inlineStr">
      <is>
        <t>99900 S4760</t>
      </is>
    </nc>
  </rcc>
  <rcc rId="6761" sId="1">
    <nc r="E64" t="inlineStr">
      <is>
        <t>121</t>
      </is>
    </nc>
  </rcc>
  <rcc rId="6762" sId="1" odxf="1" dxf="1">
    <nc r="A6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63" sId="1">
    <nc r="B65" t="inlineStr">
      <is>
        <t>01</t>
      </is>
    </nc>
  </rcc>
  <rcc rId="6764" sId="1">
    <nc r="D65" t="inlineStr">
      <is>
        <t>99900 S4760</t>
      </is>
    </nc>
  </rcc>
  <rcc rId="6765" sId="1">
    <nc r="E65" t="inlineStr">
      <is>
        <t>129</t>
      </is>
    </nc>
  </rcc>
  <rcc rId="6766" sId="1" numFmtId="4">
    <nc r="F64">
      <v>3110.48002</v>
    </nc>
  </rcc>
  <rcc rId="6767" sId="1" numFmtId="4">
    <nc r="F65">
      <v>912.26408000000004</v>
    </nc>
  </rcc>
  <rcc rId="6768" sId="1">
    <nc r="C63" t="inlineStr">
      <is>
        <t>04</t>
      </is>
    </nc>
  </rcc>
  <rcc rId="6769" sId="1">
    <nc r="C64" t="inlineStr">
      <is>
        <t>04</t>
      </is>
    </nc>
  </rcc>
  <rcc rId="6770" sId="1">
    <nc r="C65" t="inlineStr">
      <is>
        <t>04</t>
      </is>
    </nc>
  </rcc>
  <rcc rId="6771" sId="1">
    <oc r="F52">
      <f>F56</f>
    </oc>
    <nc r="F52">
      <f>F56+F53+F63</f>
    </nc>
  </rcc>
  <rcc rId="6772" sId="1" numFmtId="4">
    <oc r="F79">
      <v>4488.44632</v>
    </oc>
    <nc r="F79">
      <v>4993.7463200000002</v>
    </nc>
  </rcc>
  <rcc rId="6773" sId="1" numFmtId="4">
    <oc r="F81">
      <v>1354.9</v>
    </oc>
    <nc r="F81">
      <v>1521.3</v>
    </nc>
  </rcc>
  <rcc rId="6774" sId="1" numFmtId="4">
    <oc r="F86">
      <v>1795</v>
    </oc>
    <nc r="F86">
      <v>2408</v>
    </nc>
  </rcc>
  <rcc rId="6775" sId="1" numFmtId="4">
    <oc r="F87">
      <v>541.9</v>
    </oc>
    <nc r="F87">
      <v>729.4</v>
    </nc>
  </rcc>
  <rrc rId="6776" sId="1" ref="A88:XFD89" action="insertRow"/>
  <rcc rId="6777" sId="1" odxf="1" dxf="1">
    <nc r="A8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6778" sId="1" odxf="1" dxf="1">
    <nc r="B8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79" sId="1" odxf="1" dxf="1">
    <nc r="C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80" sId="1" odxf="1" dxf="1">
    <nc r="D8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8" start="0" length="0">
    <dxf>
      <font>
        <i/>
        <name val="Times New Roman"/>
        <family val="1"/>
      </font>
    </dxf>
  </rfmt>
  <rcc rId="6781" sId="1" odxf="1" dxf="1">
    <nc r="F88">
      <f>F89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782" sId="1" odxf="1" dxf="1">
    <nc r="A8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783" sId="1">
    <nc r="B89" t="inlineStr">
      <is>
        <t>01</t>
      </is>
    </nc>
  </rcc>
  <rcc rId="6784" sId="1">
    <nc r="C89" t="inlineStr">
      <is>
        <t>06</t>
      </is>
    </nc>
  </rcc>
  <rcc rId="6785" sId="1">
    <nc r="D89" t="inlineStr">
      <is>
        <t>99900 55493</t>
      </is>
    </nc>
  </rcc>
  <rcc rId="6786" sId="1">
    <nc r="E89" t="inlineStr">
      <is>
        <t>121</t>
      </is>
    </nc>
  </rcc>
  <rcc rId="6787" sId="1" numFmtId="4">
    <nc r="F89">
      <v>72.4876</v>
    </nc>
  </rcc>
  <rcc rId="6788" sId="1">
    <oc r="F84">
      <f>F85</f>
    </oc>
    <nc r="F84">
      <f>F85+F88</f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9" sId="1" numFmtId="4">
    <oc r="F93">
      <v>150</v>
    </oc>
    <nc r="F93">
      <v>43</v>
    </nc>
  </rcc>
  <rcc rId="6790" sId="1" numFmtId="4">
    <oc r="F98">
      <v>100</v>
    </oc>
    <nc r="F98">
      <v>30</v>
    </nc>
  </rcc>
  <rcc rId="6791" sId="1" numFmtId="4">
    <oc r="F109">
      <v>200</v>
    </oc>
    <nc r="F109">
      <v>250</v>
    </nc>
  </rcc>
  <rcc rId="6792" sId="1" numFmtId="4">
    <oc r="F112">
      <v>43</v>
    </oc>
    <nc r="F112">
      <v>36</v>
    </nc>
  </rcc>
  <rcc rId="6793" sId="1" numFmtId="4">
    <oc r="F113">
      <v>3.5</v>
    </oc>
    <nc r="F113">
      <v>10.5</v>
    </nc>
  </rcc>
  <rcc rId="6794" sId="1" numFmtId="4">
    <oc r="F126">
      <v>193</v>
    </oc>
    <nc r="F126">
      <v>274.7</v>
    </nc>
  </rcc>
  <rcc rId="6795" sId="1" numFmtId="4">
    <oc r="F127">
      <v>39.508000000000003</v>
    </oc>
    <nc r="F127">
      <v>79.507999999999996</v>
    </nc>
  </rcc>
  <rrc rId="6796" sId="1" ref="A128:XFD130" action="insertRow"/>
  <rcc rId="6797" sId="1" odxf="1" dxf="1">
    <nc r="A1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798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8" start="0" length="0">
    <dxf>
      <font>
        <i/>
        <name val="Times New Roman"/>
        <family val="1"/>
      </font>
    </dxf>
  </rfmt>
  <rfmt sheetId="1" sqref="D128" start="0" length="0">
    <dxf>
      <font>
        <i/>
        <name val="Times New Roman"/>
        <family val="1"/>
      </font>
    </dxf>
  </rfmt>
  <rfmt sheetId="1" sqref="E128" start="0" length="0">
    <dxf>
      <font>
        <i/>
        <name val="Times New Roman"/>
        <family val="1"/>
      </font>
    </dxf>
  </rfmt>
  <rcc rId="6799" sId="1" odxf="1" dxf="1">
    <nc r="F128">
      <f>SUM(F129:F130)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800" sId="1">
    <nc r="A129" t="inlineStr">
      <is>
        <t>Фонд оплаты труда государственных (муниципальных) органов</t>
      </is>
    </nc>
  </rcc>
  <rcc rId="6801" sId="1">
    <nc r="B129" t="inlineStr">
      <is>
        <t>01</t>
      </is>
    </nc>
  </rcc>
  <rcc rId="6802" sId="1">
    <nc r="E129" t="inlineStr">
      <is>
        <t>121</t>
      </is>
    </nc>
  </rcc>
  <rfmt sheetId="1" sqref="F129" start="0" length="0">
    <dxf>
      <fill>
        <patternFill patternType="solid">
          <bgColor theme="0"/>
        </patternFill>
      </fill>
    </dxf>
  </rfmt>
  <rcc rId="6803" sId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04" sId="1">
    <nc r="B130" t="inlineStr">
      <is>
        <t>01</t>
      </is>
    </nc>
  </rcc>
  <rcc rId="6805" sId="1">
    <nc r="E130" t="inlineStr">
      <is>
        <t>129</t>
      </is>
    </nc>
  </rcc>
  <rfmt sheetId="1" sqref="F130" start="0" length="0">
    <dxf>
      <fill>
        <patternFill patternType="solid">
          <bgColor theme="0"/>
        </patternFill>
      </fill>
    </dxf>
  </rfmt>
  <rcc rId="6806" sId="1">
    <nc r="C128" t="inlineStr">
      <is>
        <t>13</t>
      </is>
    </nc>
  </rcc>
  <rcc rId="6807" sId="1">
    <nc r="C129" t="inlineStr">
      <is>
        <t>13</t>
      </is>
    </nc>
  </rcc>
  <rcc rId="6808" sId="1">
    <nc r="C130" t="inlineStr">
      <is>
        <t>13</t>
      </is>
    </nc>
  </rcc>
  <rcc rId="6809" sId="1">
    <nc r="D129" t="inlineStr">
      <is>
        <t>04102 S4760</t>
      </is>
    </nc>
  </rcc>
  <rcc rId="6810" sId="1">
    <nc r="D130" t="inlineStr">
      <is>
        <t>04102 S4760</t>
      </is>
    </nc>
  </rcc>
  <rcc rId="6811" sId="1">
    <nc r="D128" t="inlineStr">
      <is>
        <t>04102 S4760</t>
      </is>
    </nc>
  </rcc>
  <rcc rId="6812" sId="1" numFmtId="4">
    <nc r="F129">
      <v>1415.7221099999999</v>
    </nc>
  </rcc>
  <rcc rId="6813" sId="1" numFmtId="4">
    <nc r="F130">
      <v>437.77264000000002</v>
    </nc>
  </rcc>
  <rcc rId="6814" sId="1" numFmtId="4">
    <oc r="F134">
      <v>463.11914999999999</v>
    </oc>
    <nc r="F134">
      <v>941.11924999999997</v>
    </nc>
  </rcc>
  <rcc rId="6815" sId="1">
    <oc r="F120">
      <f>F121+F125</f>
    </oc>
    <nc r="F120">
      <f>F121+F125+F128</f>
    </nc>
  </rcc>
  <rcc rId="6816" sId="1" numFmtId="4">
    <oc r="F154">
      <v>237.3</v>
    </oc>
    <nc r="F154">
      <v>273.87407000000002</v>
    </nc>
  </rcc>
  <rcc rId="6817" sId="1" numFmtId="4">
    <oc r="F155">
      <v>71.599999999999994</v>
    </oc>
    <nc r="F155">
      <v>87.14819</v>
    </nc>
  </rcc>
  <rrc rId="6818" sId="1" ref="A156:XFD158" action="insertRow"/>
  <rcc rId="6819" sId="1" odxf="1" dxf="1">
    <nc r="A15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820" sId="1" odxf="1" dxf="1">
    <nc r="B15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6" start="0" length="0">
    <dxf>
      <font>
        <i/>
        <name val="Times New Roman"/>
        <family val="1"/>
      </font>
    </dxf>
  </rfmt>
  <rcc rId="6821" sId="1" odxf="1" dxf="1">
    <nc r="D15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fmt sheetId="1" sqref="F1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822" sId="1">
    <nc r="B157" t="inlineStr">
      <is>
        <t>01</t>
      </is>
    </nc>
  </rcc>
  <rcc rId="6823" sId="1">
    <nc r="D157" t="inlineStr">
      <is>
        <t>99900 55493</t>
      </is>
    </nc>
  </rcc>
  <rcc rId="6824" sId="1">
    <nc r="B158" t="inlineStr">
      <is>
        <t>01</t>
      </is>
    </nc>
  </rcc>
  <rcc rId="6825" sId="1">
    <nc r="D158" t="inlineStr">
      <is>
        <t>99900 55493</t>
      </is>
    </nc>
  </rcc>
  <rcc rId="6826" sId="1">
    <nc r="C156" t="inlineStr">
      <is>
        <t>13</t>
      </is>
    </nc>
  </rcc>
  <rcc rId="6827" sId="1">
    <nc r="C157" t="inlineStr">
      <is>
        <t>13</t>
      </is>
    </nc>
  </rcc>
  <rcc rId="6828" sId="1">
    <nc r="C158" t="inlineStr">
      <is>
        <t>13</t>
      </is>
    </nc>
  </rcc>
  <rcc rId="6829" sId="1" numFmtId="4">
    <nc r="F157">
      <v>166.72881000000001</v>
    </nc>
  </rcc>
  <rcc rId="6830" sId="1" numFmtId="4">
    <nc r="F158">
      <v>50.352089999999997</v>
    </nc>
  </rcc>
  <rcc rId="6831" sId="1">
    <nc r="E157" t="inlineStr">
      <is>
        <t>111</t>
      </is>
    </nc>
  </rcc>
  <rcc rId="6832" sId="1">
    <nc r="E158" t="inlineStr">
      <is>
        <t>119</t>
      </is>
    </nc>
  </rcc>
  <rrc rId="6833" sId="1" ref="A159:XFD160" action="insertRow"/>
  <rcc rId="6834" sId="1">
    <nc r="A159" t="inlineStr">
      <is>
        <t>Фонд оплаты труда государственных (муниципальных) органов</t>
      </is>
    </nc>
  </rcc>
  <rcc rId="6835" sId="1">
    <nc r="B159" t="inlineStr">
      <is>
        <t>01</t>
      </is>
    </nc>
  </rcc>
  <rcc rId="6836" sId="1">
    <nc r="C159" t="inlineStr">
      <is>
        <t>13</t>
      </is>
    </nc>
  </rcc>
  <rcc rId="6837" sId="1">
    <nc r="D159" t="inlineStr">
      <is>
        <t>99900 55493</t>
      </is>
    </nc>
  </rcc>
  <rcc rId="6838" sId="1">
    <nc r="A1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39" sId="1">
    <nc r="B160" t="inlineStr">
      <is>
        <t>01</t>
      </is>
    </nc>
  </rcc>
  <rcc rId="6840" sId="1">
    <nc r="C160" t="inlineStr">
      <is>
        <t>13</t>
      </is>
    </nc>
  </rcc>
  <rcc rId="6841" sId="1">
    <nc r="D160" t="inlineStr">
      <is>
        <t>99900 55493</t>
      </is>
    </nc>
  </rcc>
  <rcc rId="6842" sId="1">
    <nc r="E159" t="inlineStr">
      <is>
        <t>121</t>
      </is>
    </nc>
  </rcc>
  <rcc rId="6843" sId="1">
    <nc r="E160" t="inlineStr">
      <is>
        <t>129</t>
      </is>
    </nc>
  </rcc>
  <rcc rId="6844" sId="1" odxf="1" dxf="1">
    <nc r="A157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45" sId="1">
    <nc r="A1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46" sId="1" numFmtId="4">
    <nc r="F159">
      <v>44.154989999999998</v>
    </nc>
  </rcc>
  <rcc rId="6847" sId="1" numFmtId="4">
    <nc r="F160">
      <v>13.334809999999999</v>
    </nc>
  </rcc>
  <rrc rId="6848" sId="1" ref="A161:XFD161" action="insertRow"/>
  <rcc rId="6849" sId="1" odxf="1" dxf="1">
    <n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50" sId="1">
    <nc r="B161" t="inlineStr">
      <is>
        <t>01</t>
      </is>
    </nc>
  </rcc>
  <rcc rId="6851" sId="1">
    <nc r="C161" t="inlineStr">
      <is>
        <t>13</t>
      </is>
    </nc>
  </rcc>
  <rcc rId="6852" sId="1">
    <nc r="D161" t="inlineStr">
      <is>
        <t>99900 55493</t>
      </is>
    </nc>
  </rcc>
  <rcc rId="6853" sId="1">
    <nc r="E161" t="inlineStr">
      <is>
        <t>621</t>
      </is>
    </nc>
  </rcc>
  <rcc rId="6854" sId="1" numFmtId="4">
    <nc r="F161">
      <v>27.215</v>
    </nc>
  </rcc>
  <rcc rId="6855" sId="1">
    <nc r="F156">
      <f>SUM(F157:F161)</f>
    </nc>
  </rcc>
  <rcc rId="6856" sId="1" numFmtId="4">
    <oc r="F163">
      <v>2325.8305999999998</v>
    </oc>
    <nc r="F163">
      <v>1760.4630999999999</v>
    </nc>
  </rcc>
  <rcc rId="6857" sId="1" numFmtId="4">
    <oc r="F183">
      <v>32.404060000000001</v>
    </oc>
    <nc r="F183">
      <v>69.5</v>
    </nc>
  </rcc>
  <rcc rId="6858" sId="1" numFmtId="4">
    <oc r="F184">
      <v>9356.5132400000002</v>
    </oc>
    <nc r="F184">
      <v>625.39824999999996</v>
    </nc>
  </rcc>
  <rcc rId="6859" sId="1" numFmtId="4">
    <oc r="F185">
      <v>71.130020000000002</v>
    </oc>
    <nc r="F185">
      <v>140.16840999999999</v>
    </nc>
  </rcc>
  <rcc rId="6860" sId="1" numFmtId="4">
    <oc r="F186">
      <v>23.554929999999999</v>
    </oc>
    <nc r="F186">
      <v>34.524439999999998</v>
    </nc>
  </rcc>
  <rcc rId="6861" sId="1" numFmtId="4">
    <oc r="F191">
      <v>11838.2</v>
    </oc>
    <nc r="F191">
      <v>10436.083000000001</v>
    </nc>
  </rcc>
  <rcc rId="6862" sId="1" numFmtId="4">
    <oc r="F192">
      <v>552.12900000000002</v>
    </oc>
    <nc r="F192">
      <v>873.245</v>
    </nc>
  </rcc>
  <rcc rId="6863" sId="1" numFmtId="4">
    <oc r="F193">
      <v>3351.5954999999999</v>
    </oc>
    <nc r="F193">
      <v>3087.9654999999998</v>
    </nc>
  </rcc>
  <rcc rId="6864" sId="1" numFmtId="4">
    <oc r="F194">
      <v>999.28599999999994</v>
    </oc>
    <nc r="F194">
      <v>1025.086</v>
    </nc>
  </rcc>
  <rcc rId="6865" sId="1" numFmtId="4">
    <oc r="F195">
      <v>7315.2709000000004</v>
    </oc>
    <nc r="F195">
      <v>10347.602940000001</v>
    </nc>
  </rcc>
  <rcc rId="6866" sId="1" numFmtId="4">
    <oc r="F196">
      <v>1897.5</v>
    </oc>
    <nc r="F196">
      <v>2247.5</v>
    </nc>
  </rcc>
  <rcc rId="6867" sId="1" numFmtId="4">
    <oc r="F198">
      <v>0.3125</v>
    </oc>
    <nc r="F198">
      <v>2.3624999999999998</v>
    </nc>
  </rcc>
  <rcc rId="6868" sId="1" numFmtId="4">
    <oc r="F200">
      <v>337</v>
    </oc>
    <nc r="F200">
      <v>413</v>
    </nc>
  </rcc>
  <rcc rId="6869" sId="1" numFmtId="4">
    <oc r="F202">
      <v>9971.3212999999996</v>
    </oc>
    <nc r="F202">
      <v>9991.3212000000003</v>
    </nc>
  </rcc>
  <rrc rId="6870" sId="1" ref="A203:XFD205" action="insertRow"/>
  <rcc rId="6871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872" sId="1" odxf="1" dxf="1">
    <nc r="B20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873" sId="1" odxf="1" dxf="1">
    <nc r="C20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03" start="0" length="0">
    <dxf>
      <font>
        <i/>
        <name val="Times New Roman"/>
        <family val="1"/>
      </font>
    </dxf>
  </rfmt>
  <rfmt sheetId="1" sqref="E203" start="0" length="0">
    <dxf>
      <font>
        <i/>
        <name val="Times New Roman"/>
        <family val="1"/>
      </font>
    </dxf>
  </rfmt>
  <rfmt sheetId="1" sqref="F203" start="0" length="0">
    <dxf>
      <font>
        <i/>
        <name val="Times New Roman"/>
        <family val="1"/>
      </font>
    </dxf>
  </rfmt>
  <rfmt sheetId="1" sqref="A204" start="0" length="0">
    <dxf>
      <fill>
        <patternFill patternType="solid"/>
      </fill>
    </dxf>
  </rfmt>
  <rcc rId="6874" sId="1">
    <nc r="B204" t="inlineStr">
      <is>
        <t>01</t>
      </is>
    </nc>
  </rcc>
  <rcc rId="6875" sId="1">
    <nc r="C204" t="inlineStr">
      <is>
        <t>13</t>
      </is>
    </nc>
  </rcc>
  <rfmt sheetId="1" sqref="A205" start="0" length="0">
    <dxf>
      <fill>
        <patternFill patternType="solid"/>
      </fill>
    </dxf>
  </rfmt>
  <rcc rId="6876" sId="1">
    <nc r="B205" t="inlineStr">
      <is>
        <t>01</t>
      </is>
    </nc>
  </rcc>
  <rcc rId="6877" sId="1">
    <nc r="C205" t="inlineStr">
      <is>
        <t>13</t>
      </is>
    </nc>
  </rcc>
  <rcc rId="6878" sId="1">
    <nc r="D203" t="inlineStr">
      <is>
        <t>99900 S4760</t>
      </is>
    </nc>
  </rcc>
  <rcc rId="6879" sId="1">
    <nc r="D204" t="inlineStr">
      <is>
        <t>99900 S4760</t>
      </is>
    </nc>
  </rcc>
  <rcc rId="6880" sId="1">
    <nc r="D205" t="inlineStr">
      <is>
        <t>99900 S4760</t>
      </is>
    </nc>
  </rcc>
  <rcc rId="6881" sId="1">
    <nc r="E204" t="inlineStr">
      <is>
        <t>111</t>
      </is>
    </nc>
  </rcc>
  <rcc rId="6882" sId="1">
    <nc r="E205" t="inlineStr">
      <is>
        <t>119</t>
      </is>
    </nc>
  </rcc>
  <rcc rId="6883" sId="1" numFmtId="4">
    <nc r="F204">
      <v>4647.8770699999995</v>
    </nc>
  </rcc>
  <rcc rId="6884" sId="1" numFmtId="4">
    <nc r="F205">
      <v>1374.8461</v>
    </nc>
  </rcc>
  <rcc rId="6885" sId="1">
    <oc r="F152">
      <f>F153+F161+F166+F172+F184+F186+F198+F159+F179+F196+F177</f>
    </oc>
    <nc r="F152">
      <f>F153+F164+F169+F175+F187+F189+F201+F162+F182+F199+F180+F156+F203</f>
    </nc>
  </rcc>
  <rcc rId="6886" sId="1" odxf="1" dxf="1">
    <nc r="A204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87" sId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rc rId="6888" sId="1" ref="A206:XFD206" action="insertRow"/>
  <rcc rId="6889" sId="1" odxf="1" dxf="1">
    <nc r="A20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90" sId="1">
    <nc r="B206" t="inlineStr">
      <is>
        <t>01</t>
      </is>
    </nc>
  </rcc>
  <rcc rId="6891" sId="1">
    <nc r="C206" t="inlineStr">
      <is>
        <t>13</t>
      </is>
    </nc>
  </rcc>
  <rcc rId="6892" sId="1">
    <nc r="E206" t="inlineStr">
      <is>
        <t>621</t>
      </is>
    </nc>
  </rcc>
  <rcc rId="6893" sId="1">
    <nc r="D206" t="inlineStr">
      <is>
        <t>99900 S4760</t>
      </is>
    </nc>
  </rcc>
  <rcc rId="6894" sId="1" numFmtId="4">
    <nc r="F206">
      <v>657.25219000000004</v>
    </nc>
  </rcc>
  <rcc rId="6895" sId="1">
    <nc r="F203">
      <f>SUM(F204:F206)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F212">
      <v>16</v>
    </oc>
    <nc r="F212">
      <v>131.524</v>
    </nc>
  </rcc>
  <rcc rId="6897" sId="1" numFmtId="4">
    <oc r="F213">
      <v>2484</v>
    </oc>
    <nc r="F213">
      <v>2240.498</v>
    </nc>
  </rcc>
  <rrc rId="6898" sId="1" ref="A225:XFD227" action="insertRow"/>
  <rcc rId="6899" sId="1" odxf="1" dxf="1">
    <nc r="A22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6900" sId="1" odxf="1" dxf="1">
    <nc r="B2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1" sId="1" odxf="1" dxf="1">
    <nc r="C22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2" sId="1" odxf="1" dxf="1">
    <nc r="D22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25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6903" sId="1" odxf="1" dxf="1">
    <nc r="F225">
      <f>SUM(F226:F227)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904" sId="1" odxf="1" dxf="1">
    <nc r="A226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6905" sId="1" odxf="1" dxf="1">
    <nc r="B22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6" sId="1" odxf="1" dxf="1">
    <nc r="C22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7" sId="1" odxf="1" dxf="1">
    <nc r="D22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8" sId="1" odxf="1" dxf="1">
    <nc r="E226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6" start="0" length="0">
    <dxf>
      <font>
        <b val="0"/>
        <name val="Times New Roman"/>
        <family val="1"/>
      </font>
      <alignment vertical="center"/>
    </dxf>
  </rfmt>
  <rcc rId="6909" sId="1" odxf="1" dxf="1">
    <nc r="A2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6910" sId="1" odxf="1" dxf="1">
    <nc r="B2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2" sId="1" odxf="1" dxf="1">
    <nc r="D2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3" sId="1" odxf="1" dxf="1">
    <nc r="E227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6914" sId="1" numFmtId="4">
    <nc r="F226">
      <v>31.338000000000001</v>
    </nc>
  </rcc>
  <rcc rId="6915" sId="1" numFmtId="4">
    <nc r="F227">
      <v>9.4641000000000002</v>
    </nc>
  </rcc>
  <rcc rId="6916" sId="1">
    <oc r="F224">
      <f>F228+F230+F233+F235+F238+F240+F243</f>
    </oc>
    <nc r="F224">
      <f>F228+F230+F233+F235+F238+F240+F243+F225</f>
    </nc>
  </rcc>
  <rcc rId="6917" sId="1" numFmtId="4">
    <oc r="F234">
      <v>146.69999999999999</v>
    </oc>
    <nc r="F234">
      <v>60.8</v>
    </nc>
  </rcc>
  <rcc rId="6918" sId="1" numFmtId="4">
    <oc r="F241">
      <v>16.899999999999999</v>
    </oc>
    <nc r="F241">
      <v>7</v>
    </nc>
  </rcc>
  <rcc rId="6919" sId="1" numFmtId="4">
    <oc r="F242">
      <v>5.0999999999999996</v>
    </oc>
    <nc r="F242">
      <v>2.1</v>
    </nc>
  </rcc>
  <rcc rId="6920" sId="1" numFmtId="4">
    <oc r="F246">
      <v>90.36</v>
    </oc>
    <nc r="F246">
      <v>103.027</v>
    </nc>
  </rcc>
  <rcc rId="6921" sId="1" numFmtId="4">
    <oc r="F247">
      <v>346.7</v>
    </oc>
    <nc r="F247">
      <v>334.03300000000002</v>
    </nc>
  </rcc>
  <rrc rId="6922" sId="1" ref="A250:XFD252" action="insertRow"/>
  <rcc rId="6923" sId="1" odxf="1" dxf="1">
    <nc r="A25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924" sId="1" odxf="1" dxf="1">
    <nc r="B2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5" sId="1" odxf="1" dxf="1">
    <nc r="C2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6" sId="1" odxf="1" dxf="1">
    <nc r="D250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27" sId="1" odxf="1" dxf="1">
    <nc r="A25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928" sId="1">
    <nc r="B251" t="inlineStr">
      <is>
        <t>01</t>
      </is>
    </nc>
  </rcc>
  <rcc rId="6929" sId="1">
    <nc r="C251" t="inlineStr">
      <is>
        <t>13</t>
      </is>
    </nc>
  </rcc>
  <rcc rId="6930" sId="1">
    <nc r="D251" t="inlineStr">
      <is>
        <t>99900 S4760</t>
      </is>
    </nc>
  </rcc>
  <rcc rId="6931" sId="1">
    <nc r="E251" t="inlineStr">
      <is>
        <t>111</t>
      </is>
    </nc>
  </rcc>
  <rfmt sheetId="1" sqref="F251" start="0" length="0">
    <dxf>
      <fill>
        <patternFill patternType="solid">
          <bgColor theme="0"/>
        </patternFill>
      </fill>
    </dxf>
  </rfmt>
  <rcc rId="6932" sId="1">
    <nc r="A2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933" sId="1">
    <nc r="B252" t="inlineStr">
      <is>
        <t>01</t>
      </is>
    </nc>
  </rcc>
  <rcc rId="6934" sId="1">
    <nc r="C252" t="inlineStr">
      <is>
        <t>13</t>
      </is>
    </nc>
  </rcc>
  <rcc rId="6935" sId="1">
    <nc r="D252" t="inlineStr">
      <is>
        <t>99900 S4760</t>
      </is>
    </nc>
  </rcc>
  <rcc rId="6936" sId="1">
    <nc r="E252" t="inlineStr">
      <is>
        <t>119</t>
      </is>
    </nc>
  </rcc>
  <rfmt sheetId="1" sqref="F252" start="0" length="0">
    <dxf>
      <fill>
        <patternFill patternType="solid">
          <bgColor theme="0"/>
        </patternFill>
      </fill>
    </dxf>
  </rfmt>
  <rcc rId="6937" sId="1" numFmtId="4">
    <nc r="F251">
      <v>546.58659</v>
    </nc>
  </rcc>
  <rcc rId="6938" sId="1" numFmtId="4">
    <nc r="F252">
      <v>162.36315999999999</v>
    </nc>
  </rcc>
  <rcc rId="6939" sId="1">
    <nc r="F250">
      <f>SUM(F251:F252)</f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0" sId="1" numFmtId="4">
    <oc r="F263">
      <v>4500</v>
    </oc>
    <nc r="F263">
      <v>10000</v>
    </nc>
  </rcc>
  <rcc rId="6941" sId="1" numFmtId="4">
    <oc r="F267">
      <v>11480.749</v>
    </oc>
    <nc r="F267">
      <v>18245.617279999999</v>
    </nc>
  </rcc>
  <rcc rId="6942" sId="1" numFmtId="4">
    <oc r="F265">
      <v>4355.0282800000004</v>
    </oc>
    <nc r="F265"/>
  </rcc>
  <rcc rId="6943" sId="1">
    <oc r="F264">
      <f>SUM(F265:F268)</f>
    </oc>
    <nc r="F264">
      <f>SUM(F265:F268)</f>
    </nc>
  </rcc>
  <rrc rId="6944" sId="1" ref="A265:XFD265" action="deleteRow">
    <undo index="65535" exp="area" dr="F265:F268" r="F264" sId="1"/>
    <rfmt sheetId="1" xfDxf="1" sqref="A265:XFD265" start="0" length="0">
      <dxf>
        <font>
          <b/>
          <i/>
          <name val="Times New Roman CYR"/>
          <family val="1"/>
        </font>
        <alignment wrapText="1"/>
      </dxf>
    </rfmt>
    <rcc rId="0" sId="1" dxf="1">
      <nc r="A2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945" sId="1">
    <oc r="E270" t="inlineStr">
      <is>
        <t>622</t>
      </is>
    </oc>
    <nc r="E270" t="inlineStr">
      <is>
        <t>465</t>
      </is>
    </nc>
  </rcc>
  <rcc rId="6946" sId="1" xfDxf="1" dxf="1">
    <oc r="A270" t="inlineStr">
      <is>
        <t>Субсидии автономным учреждениям на иные цели</t>
      </is>
    </oc>
    <nc r="A27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47" sId="1" ref="A271:XFD271" action="insertRow"/>
  <rm rId="6948" sheetId="1" source="A269:XFD269" destination="A271:XFD271" sourceSheetId="1"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949" sId="1" ref="A269:XFD269" action="deleteRow">
    <undo index="65535" exp="area" dr="F269:F270" r="F268" sId="1"/>
    <rfmt sheetId="1" xfDxf="1" sqref="A269:XFD269" start="0" length="0">
      <dxf>
        <font>
          <name val="Times New Roman CYR"/>
          <family val="1"/>
        </font>
        <alignment wrapText="1"/>
      </dxf>
    </rfmt>
  </rrc>
  <rcc rId="6950" sId="1">
    <oc r="F268">
      <f>SUM(F269:F269)</f>
    </oc>
    <nc r="F268">
      <f>SUM(F269:F270)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функцион.структура!$A$1:$F$719</formula>
    <oldFormula>функцион.структура!$A$1:$F$719</oldFormula>
  </rdn>
  <rdn rId="0" localSheetId="1" customView="1" name="Z_629918FE_B1DF_464A_BF50_03D18729BC02_.wvu.FilterData" hidden="1" oldHidden="1">
    <formula>функцион.структура!$A$17:$F$726</formula>
    <oldFormula>функцион.структура!$A$17:$F$726</oldFormula>
  </rdn>
  <rcv guid="{629918FE-B1DF-464A-BF50-03D18729BC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3" sId="1" numFmtId="4">
    <oc r="F288">
      <f>100+347</f>
    </oc>
    <nc r="F288">
      <v>320</v>
    </nc>
  </rcc>
  <rrc rId="6954" sId="1" ref="A304:XFD305" action="insertRow"/>
  <rfmt sheetId="1" sqref="A304" start="0" length="0">
    <dxf>
      <font>
        <i/>
        <color indexed="8"/>
        <name val="Times New Roman"/>
        <family val="1"/>
      </font>
    </dxf>
  </rfmt>
  <rcc rId="6955" sId="1" odxf="1" dxf="1">
    <nc r="B3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6" sId="1" odxf="1" dxf="1">
    <nc r="C3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04" start="0" length="0">
    <dxf>
      <font>
        <i/>
        <name val="Times New Roman"/>
        <family val="1"/>
      </font>
    </dxf>
  </rfmt>
  <rfmt sheetId="1" sqref="E304" start="0" length="0">
    <dxf>
      <font>
        <i/>
        <name val="Times New Roman"/>
        <family val="1"/>
      </font>
    </dxf>
  </rfmt>
  <rcc rId="6957" sId="1" odxf="1" dxf="1">
    <nc r="F304">
      <f>F305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>
    <nc r="B305" t="inlineStr">
      <is>
        <t>04</t>
      </is>
    </nc>
  </rcc>
  <rcc rId="6959" sId="1">
    <nc r="C305" t="inlineStr">
      <is>
        <t>12</t>
      </is>
    </nc>
  </rcc>
  <rcc rId="6960" sId="1">
    <nc r="D304" t="inlineStr">
      <is>
        <t>99900 82170</t>
      </is>
    </nc>
  </rcc>
  <rcc rId="6961" sId="1">
    <nc r="D305" t="inlineStr">
      <is>
        <t>99900 82170</t>
      </is>
    </nc>
  </rcc>
  <rcc rId="6962" sId="1">
    <nc r="E305" t="inlineStr">
      <is>
        <t>540</t>
      </is>
    </nc>
  </rcc>
  <rcc rId="6963" sId="1" numFmtId="4">
    <nc r="F305">
      <v>370</v>
    </nc>
  </rcc>
  <rcc rId="6964" sId="1">
    <oc r="F301">
      <f>F302</f>
    </oc>
    <nc r="F301">
      <f>F302+F304</f>
    </nc>
  </rcc>
  <rcc rId="6965" sId="1" odxf="1" dxf="1">
    <nc r="A305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6966" sId="1" xfDxf="1" dxf="1">
    <nc r="A304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67" sId="1" numFmtId="4">
    <oc r="F310">
      <v>185338.0704</v>
    </oc>
    <nc r="F310">
      <v>216905.43938</v>
    </nc>
  </rcc>
  <rrc rId="6968" sId="1" ref="A311:XFD312" action="insertRow"/>
  <rcc rId="6969" sId="1" odxf="1" dxf="1">
    <nc r="A311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970" sId="1" odxf="1" dxf="1">
    <nc r="B31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1" sId="1" odxf="1" dxf="1">
    <nc r="C3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2" sId="1" odxf="1" dxf="1">
    <nc r="D311" t="inlineStr">
      <is>
        <t>999F3 67484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973" sId="1" odxf="1" dxf="1">
    <nc r="F311">
      <f>F312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4" sId="1">
    <nc r="A312" t="inlineStr">
      <is>
        <t>Иные межбюджетные трансферты</t>
      </is>
    </nc>
  </rcc>
  <rcc rId="6975" sId="1">
    <nc r="B312" t="inlineStr">
      <is>
        <t>05</t>
      </is>
    </nc>
  </rcc>
  <rcc rId="6976" sId="1">
    <nc r="C312" t="inlineStr">
      <is>
        <t>01</t>
      </is>
    </nc>
  </rcc>
  <rcc rId="6977" sId="1">
    <nc r="D312" t="inlineStr">
      <is>
        <t>999F3 67484</t>
      </is>
    </nc>
  </rcc>
  <rcc rId="6978" sId="1">
    <nc r="E312" t="inlineStr">
      <is>
        <t>540</t>
      </is>
    </nc>
  </rcc>
  <rcc rId="6979" sId="1" numFmtId="4">
    <nc r="F312">
      <v>579.80881999999997</v>
    </nc>
  </rcc>
  <rcc rId="6980" sId="1">
    <oc r="F308">
      <f>F309</f>
    </oc>
    <nc r="F308">
      <f>F309+F311</f>
    </nc>
  </rcc>
  <rrc rId="6981" sId="1" ref="A327:XFD328" action="insertRow"/>
  <rfmt sheetId="1" sqref="A327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82" sId="1" odxf="1" dxf="1">
    <nc r="B32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983" sId="1" odxf="1" dxf="1">
    <nc r="C32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84" sId="1" odxf="1" dxf="1">
    <nc r="F327">
      <f>SUM(F328:F328)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85" sId="1" odxf="1" dxf="1">
    <nc r="B32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86" sId="1" odxf="1" dxf="1">
    <nc r="C32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D328" start="0" length="0">
    <dxf>
      <fill>
        <patternFill patternType="solid">
          <bgColor theme="0"/>
        </patternFill>
      </fill>
    </dxf>
  </rfmt>
  <rfmt sheetId="1" sqref="E328" start="0" length="0">
    <dxf>
      <fill>
        <patternFill patternType="solid">
          <bgColor theme="0"/>
        </patternFill>
      </fill>
    </dxf>
  </rfmt>
  <rcc rId="6987" sId="1">
    <nc r="D328" t="inlineStr">
      <is>
        <t>99900 82400</t>
      </is>
    </nc>
  </rcc>
  <rcc rId="6988" sId="1">
    <nc r="D327" t="inlineStr">
      <is>
        <t>99900 82400</t>
      </is>
    </nc>
  </rcc>
  <rcc rId="6989" sId="1" numFmtId="4">
    <nc r="F328">
      <v>685.17499999999995</v>
    </nc>
  </rcc>
  <rcc rId="6990" sId="1">
    <nc r="E328" t="inlineStr">
      <is>
        <t>540</t>
      </is>
    </nc>
  </rcc>
  <rcc rId="6991" sId="1">
    <nc r="A328" t="inlineStr">
      <is>
        <t>Иные межбюджетные трансферты</t>
      </is>
    </nc>
  </rcc>
  <rcc rId="6992" sId="1" xfDxf="1" dxf="1">
    <nc r="A327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93" sId="1" ref="A331:XFD332" action="insertRow"/>
  <rfmt sheetId="1" sqref="A33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94" sId="1" odxf="1" dxf="1">
    <nc r="B33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5" sId="1" odxf="1" dxf="1">
    <nc r="C3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1" start="0" length="0">
    <dxf>
      <font>
        <i/>
        <name val="Times New Roman"/>
        <family val="1"/>
      </font>
    </dxf>
  </rfmt>
  <rfmt sheetId="1" sqref="E331" start="0" length="0">
    <dxf>
      <font>
        <i/>
        <name val="Times New Roman"/>
        <family val="1"/>
      </font>
    </dxf>
  </rfmt>
  <rcc rId="6996" sId="1" odxf="1" dxf="1">
    <nc r="F331">
      <f>SUM(F332:F332)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7" sId="1">
    <nc r="B332" t="inlineStr">
      <is>
        <t>05</t>
      </is>
    </nc>
  </rcc>
  <rcc rId="6998" sId="1">
    <nc r="C332" t="inlineStr">
      <is>
        <t>02</t>
      </is>
    </nc>
  </rcc>
  <rcc rId="6999" sId="1">
    <nc r="D331" t="inlineStr">
      <is>
        <t>99900 S2180</t>
      </is>
    </nc>
  </rcc>
  <rcc rId="7000" sId="1">
    <nc r="D332" t="inlineStr">
      <is>
        <t>99900 S2180</t>
      </is>
    </nc>
  </rcc>
  <rcc rId="7001" sId="1">
    <nc r="E332" t="inlineStr">
      <is>
        <t>540</t>
      </is>
    </nc>
  </rcc>
  <rcc rId="7002" sId="1" numFmtId="4">
    <nc r="F332">
      <v>967.78</v>
    </nc>
  </rcc>
  <rcc rId="7003" sId="1">
    <nc r="A332" t="inlineStr">
      <is>
        <t>Иные межбюджетные трансферты</t>
      </is>
    </nc>
  </rcc>
  <rcc rId="7004" sId="1" xfDxf="1" dxf="1">
    <nc r="A331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05" sId="1">
    <oc r="F324">
      <f>F329+F325</f>
    </oc>
    <nc r="F324">
      <f>F329+F325+F327+F331</f>
    </nc>
  </rcc>
  <rfmt sheetId="1" sqref="F342">
    <dxf>
      <fill>
        <patternFill>
          <bgColor rgb="FFFFFF00"/>
        </patternFill>
      </fill>
    </dxf>
  </rfmt>
  <rcc rId="7006" sId="1">
    <oc r="E342" t="inlineStr">
      <is>
        <t>540</t>
      </is>
    </oc>
    <nc r="E342" t="inlineStr">
      <is>
        <t>622</t>
      </is>
    </nc>
  </rcc>
  <rcc rId="7007" sId="1">
    <oc r="A342" t="inlineStr">
      <is>
        <t>Иные межбюджетные трансферты</t>
      </is>
    </oc>
    <nc r="A342" t="inlineStr">
      <is>
        <t>Субсидии автономным учреждениям на иные цели</t>
      </is>
    </nc>
  </rcc>
  <rcc rId="7008" sId="1" numFmtId="4">
    <oc r="F342">
      <v>14945.95651</v>
    </oc>
    <nc r="F342">
      <v>16616.233509999998</v>
    </nc>
  </rcc>
  <rrc rId="7009" sId="1" ref="A361:XFD363" action="insertRow"/>
  <rcc rId="7010" sId="1" odxf="1" dxf="1">
    <nc r="A361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7011" sId="1" odxf="1" dxf="1">
    <nc r="B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2" sId="1" odxf="1" dxf="1">
    <nc r="C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</dxf>
  </rfmt>
  <rcc rId="7013" sId="1" odxf="1" dxf="1">
    <nc r="F361">
      <f>SUM(F362:F363)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4" sId="1" odxf="1" dxf="1">
    <nc r="A3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015" sId="1">
    <nc r="B362" t="inlineStr">
      <is>
        <t>05</t>
      </is>
    </nc>
  </rcc>
  <rcc rId="7016" sId="1">
    <nc r="C362" t="inlineStr">
      <is>
        <t>05</t>
      </is>
    </nc>
  </rcc>
  <rcc rId="7017" sId="1">
    <nc r="E362" t="inlineStr">
      <is>
        <t>540</t>
      </is>
    </nc>
  </rcc>
  <rcc rId="7018" sId="1">
    <nc r="A363" t="inlineStr">
      <is>
        <t>Субсидии автономным учреждениям на иные цели</t>
      </is>
    </nc>
  </rcc>
  <rcc rId="7019" sId="1">
    <nc r="B363" t="inlineStr">
      <is>
        <t>05</t>
      </is>
    </nc>
  </rcc>
  <rcc rId="7020" sId="1">
    <nc r="C363" t="inlineStr">
      <is>
        <t>05</t>
      </is>
    </nc>
  </rcc>
  <rcc rId="7021" sId="1">
    <nc r="E363" t="inlineStr">
      <is>
        <t>622</t>
      </is>
    </nc>
  </rcc>
  <rcc rId="7022" sId="1">
    <nc r="D361" t="inlineStr">
      <is>
        <t>999F2 5424F</t>
      </is>
    </nc>
  </rcc>
  <rcc rId="7023" sId="1">
    <nc r="D362" t="inlineStr">
      <is>
        <t>999F2 5424F</t>
      </is>
    </nc>
  </rcc>
  <rcc rId="7024" sId="1">
    <nc r="D363" t="inlineStr">
      <is>
        <t>999F2 5424F</t>
      </is>
    </nc>
  </rcc>
  <rcc rId="7025" sId="1" numFmtId="4">
    <nc r="F362">
      <v>100000</v>
    </nc>
  </rcc>
  <rcc rId="7026" sId="1" numFmtId="4">
    <nc r="F363">
      <v>100000</v>
    </nc>
  </rcc>
  <rcc rId="7027" sId="1">
    <oc r="F357">
      <f>F358</f>
    </oc>
    <nc r="F357">
      <f>F358+F361</f>
    </nc>
  </rcc>
  <rcc rId="7028" sId="1" numFmtId="4">
    <oc r="F370">
      <v>132569.29999999999</v>
    </oc>
    <nc r="F370">
      <v>134415.1</v>
    </nc>
  </rcc>
  <rcc rId="7029" sId="1" numFmtId="4">
    <oc r="F374">
      <v>38065.214169999999</v>
    </oc>
    <nc r="F374">
      <v>39277.27248</v>
    </nc>
  </rcc>
  <rrc rId="7030" sId="1" ref="A375:XFD375" action="insertRow"/>
  <rcc rId="7031" sId="1">
    <nc r="E375" t="inlineStr">
      <is>
        <t>612</t>
      </is>
    </nc>
  </rcc>
  <rcc rId="7032" sId="1">
    <nc r="B375" t="inlineStr">
      <is>
        <t>07</t>
      </is>
    </nc>
  </rcc>
  <rcc rId="7033" sId="1">
    <nc r="C375" t="inlineStr">
      <is>
        <t>01</t>
      </is>
    </nc>
  </rcc>
  <rcc rId="7034" sId="1">
    <nc r="D375" t="inlineStr">
      <is>
        <t>10101 83010</t>
      </is>
    </nc>
  </rcc>
  <rcc rId="7035" sId="1" numFmtId="4">
    <nc r="F375">
      <v>51.724139999999998</v>
    </nc>
  </rcc>
  <rcc rId="7036" sId="1">
    <oc r="F373">
      <f>F374</f>
    </oc>
    <nc r="F373">
      <f>F374+F375</f>
    </nc>
  </rcc>
  <rcc rId="7037" sId="1" odxf="1" dxf="1">
    <nc r="A3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7038" sId="1" numFmtId="4">
    <oc r="F379">
      <v>38193.5</v>
    </oc>
    <nc r="F379">
      <v>10785.792670000001</v>
    </nc>
  </rcc>
  <rcc rId="7039" sId="1" numFmtId="4">
    <oc r="F391">
      <v>75772.831179999994</v>
    </oc>
    <nc r="F391">
      <v>79316.298869999999</v>
    </nc>
  </rcc>
  <rrc rId="7040" sId="1" ref="A392:XFD392" action="insertRow"/>
  <rcc rId="7041" sId="1">
    <nc r="B392" t="inlineStr">
      <is>
        <t>07</t>
      </is>
    </nc>
  </rcc>
  <rcc rId="7042" sId="1">
    <nc r="C392" t="inlineStr">
      <is>
        <t>02</t>
      </is>
    </nc>
  </rcc>
  <rcc rId="7043" sId="1">
    <nc r="D392" t="inlineStr">
      <is>
        <t>10201 83020</t>
      </is>
    </nc>
  </rcc>
  <rcc rId="7044" sId="1" numFmtId="4">
    <nc r="F392">
      <v>51.724139999999998</v>
    </nc>
  </rcc>
  <rcc rId="7045" sId="1">
    <oc r="F390">
      <f>SUM(F391:F391)</f>
    </oc>
    <nc r="F390">
      <f>SUM(F391:F392)</f>
    </nc>
  </rcc>
  <rcc rId="7046" sId="1">
    <nc r="E392" t="inlineStr">
      <is>
        <t>612</t>
      </is>
    </nc>
  </rcc>
  <rcc rId="7047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7048" sId="1" numFmtId="4">
    <oc r="F396">
      <v>131385.20000000001</v>
    </oc>
    <nc r="F396">
      <v>132589.20000000001</v>
    </nc>
  </rcc>
  <rcc rId="7049" sId="1" numFmtId="4">
    <oc r="F398">
      <v>22123.4</v>
    </oc>
    <nc r="F398">
      <v>23957.200000000001</v>
    </nc>
  </rcc>
  <rcc rId="7050" sId="1" numFmtId="4">
    <oc r="F402">
      <v>987.654</v>
    </oc>
    <nc r="F402">
      <v>585.20500000000004</v>
    </nc>
  </rcc>
  <rcc rId="7051" sId="1" numFmtId="4">
    <oc r="F414">
      <f>4758</f>
    </oc>
    <nc r="F414">
      <v>4444.1000000000004</v>
    </nc>
  </rcc>
  <rcc rId="7052" sId="1" numFmtId="4">
    <oc r="F435">
      <v>12132.1</v>
    </oc>
    <nc r="F435">
      <v>12142.3</v>
    </nc>
  </rcc>
  <rrc rId="7053" sId="1" ref="A438:XFD439" action="insertRow"/>
  <rfmt sheetId="1" sqref="A438" start="0" length="0">
    <dxf>
      <font>
        <i/>
        <name val="Times New Roman"/>
        <family val="1"/>
      </font>
    </dxf>
  </rfmt>
  <rcc rId="7054" sId="1" odxf="1" dxf="1">
    <nc r="B43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43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8" start="0" length="0">
    <dxf>
      <font>
        <i/>
        <name val="Times New Roman"/>
        <family val="1"/>
      </font>
    </dxf>
  </rfmt>
  <rfmt sheetId="1" sqref="E438" start="0" length="0">
    <dxf>
      <font>
        <i/>
        <name val="Times New Roman"/>
        <family val="1"/>
      </font>
    </dxf>
  </rfmt>
  <rcc rId="7056" sId="1" odxf="1" dxf="1">
    <nc r="F438">
      <f>F439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057" sId="1">
    <nc r="A4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58" sId="1">
    <nc r="B439" t="inlineStr">
      <is>
        <t>07</t>
      </is>
    </nc>
  </rcc>
  <rcc rId="7059" sId="1">
    <nc r="C439" t="inlineStr">
      <is>
        <t>03</t>
      </is>
    </nc>
  </rcc>
  <rcc rId="7060" sId="1">
    <nc r="E439" t="inlineStr">
      <is>
        <t>621</t>
      </is>
    </nc>
  </rcc>
  <rcc rId="7061" sId="1">
    <nc r="D438" t="inlineStr">
      <is>
        <t>08301 S4760</t>
      </is>
    </nc>
  </rcc>
  <rcc rId="7062" sId="1">
    <nc r="D439" t="inlineStr">
      <is>
        <t>08301 S4760</t>
      </is>
    </nc>
  </rcc>
  <rcc rId="7063" sId="1" numFmtId="4">
    <nc r="F439">
      <v>794.89128000000005</v>
    </nc>
  </rcc>
  <rcc rId="7064" sId="1">
    <oc r="F433">
      <f>F434+F436</f>
    </oc>
    <nc r="F433">
      <f>F434+F436+F438</f>
    </nc>
  </rcc>
  <rcc rId="7065" sId="1" odxf="1" dxf="1">
    <nc r="A4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7066" sId="1" numFmtId="4">
    <oc r="F449">
      <v>6983.65002</v>
    </oc>
    <nc r="F449">
      <v>6959.4070199999996</v>
    </nc>
  </rcc>
  <rrc rId="7067" sId="1" ref="A461:XFD462" action="insertRow"/>
  <rcc rId="7068" sId="1" odxf="1" dxf="1">
    <nc r="A46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7069" sId="1" odxf="1" dxf="1">
    <nc r="B4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C4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 odxf="1" dxf="1">
    <nc r="D461" t="inlineStr">
      <is>
        <t>08301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1" start="0" length="0">
    <dxf>
      <font>
        <i/>
        <name val="Times New Roman"/>
        <family val="1"/>
      </font>
    </dxf>
  </rfmt>
  <rcc rId="7072" sId="1" odxf="1" dxf="1">
    <nc r="F461">
      <f>F462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62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7073" sId="1">
    <nc r="B462" t="inlineStr">
      <is>
        <t>07</t>
      </is>
    </nc>
  </rcc>
  <rcc rId="7074" sId="1">
    <nc r="C462" t="inlineStr">
      <is>
        <t>03</t>
      </is>
    </nc>
  </rcc>
  <rcc rId="7075" sId="1">
    <nc r="D462" t="inlineStr">
      <is>
        <t>08301 S4760</t>
      </is>
    </nc>
  </rcc>
  <rrc rId="7076" sId="1" ref="A457:XFD458" action="insertRow"/>
  <rm rId="7077" sheetId="1" source="A463:XFD464" destination="A457:XFD458" sourceSheetId="1">
    <rfmt sheetId="1" xfDxf="1" sqref="A457:XFD457" start="0" length="0">
      <dxf>
        <font>
          <i/>
          <name val="Times New Roman CYR"/>
          <family val="1"/>
        </font>
        <alignment wrapText="1"/>
      </dxf>
    </rfmt>
    <rfmt sheetId="1" xfDxf="1" sqref="A458:XFD458" start="0" length="0">
      <dxf>
        <font>
          <i/>
          <name val="Times New Roman CYR"/>
          <family val="1"/>
        </font>
        <alignment wrapText="1"/>
      </dxf>
    </rfmt>
    <rfmt sheetId="1" sqref="A4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78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rc rId="7079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cc rId="7080" sId="1">
    <nc r="E458" t="inlineStr">
      <is>
        <t>611</t>
      </is>
    </nc>
  </rcc>
  <rcc rId="7081" sId="1" numFmtId="4">
    <nc r="F458">
      <v>358.01463999999999</v>
    </nc>
  </rcc>
  <rcc rId="7082" sId="1">
    <nc r="A4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83" sId="1">
    <oc r="F447">
      <f>F448+F451+F454</f>
    </oc>
    <nc r="F447">
      <f>F448+F451+F454+F457</f>
    </nc>
  </rcc>
  <rcc rId="7084" sId="1" numFmtId="4">
    <oc r="F462">
      <v>105.6</v>
    </oc>
    <nc r="F462">
      <v>95.4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функцион.структура!$A$1:$F$736</formula>
    <oldFormula>функцион.структура!$A$1:$F$736</oldFormula>
  </rdn>
  <rdn rId="0" localSheetId="1" customView="1" name="Z_629918FE_B1DF_464A_BF50_03D18729BC02_.wvu.FilterData" hidden="1" oldHidden="1">
    <formula>функцион.структура!$A$17:$F$743</formula>
    <oldFormula>функцион.структура!$A$17:$F$743</oldFormula>
  </rdn>
  <rcv guid="{629918FE-B1DF-464A-BF50-03D18729BC02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87" sId="1" ref="A479:XFD480" action="insertRow"/>
  <rcc rId="7088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7089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90" sId="1" odxf="1" dxf="1">
    <nc r="C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cc rId="7091" sId="1" odxf="1" dxf="1">
    <nc r="F479">
      <f>F480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80" start="0" length="0">
    <dxf>
      <alignment vertical="center"/>
    </dxf>
  </rfmt>
  <rcc rId="7092" sId="1">
    <nc r="B480" t="inlineStr">
      <is>
        <t>07</t>
      </is>
    </nc>
  </rcc>
  <rcc rId="7093" sId="1">
    <nc r="C480" t="inlineStr">
      <is>
        <t>03</t>
      </is>
    </nc>
  </rcc>
  <rcc rId="7094" sId="1">
    <nc r="E480" t="inlineStr">
      <is>
        <t>621</t>
      </is>
    </nc>
  </rcc>
  <rcc rId="7095" sId="1">
    <nc r="D479" t="inlineStr">
      <is>
        <t>09601 S4760</t>
      </is>
    </nc>
  </rcc>
  <rcc rId="7096" sId="1">
    <nc r="D480" t="inlineStr">
      <is>
        <t>09601 S4760</t>
      </is>
    </nc>
  </rcc>
  <rcc rId="7097" sId="1" numFmtId="4">
    <nc r="F480">
      <v>245.02019000000001</v>
    </nc>
  </rcc>
  <rcc rId="7098" sId="1">
    <oc r="F475">
      <f>F477</f>
    </oc>
    <nc r="F475">
      <f>F477+F479</f>
    </nc>
  </rcc>
  <rcc rId="7099" sId="1" odxf="1" dxf="1">
    <nc r="A4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7100" sId="1" numFmtId="4">
    <oc r="F510">
      <v>218.7</v>
    </oc>
    <nc r="F510">
      <v>218.68226999999999</v>
    </nc>
  </rcc>
  <rcc rId="7101" sId="1" numFmtId="4">
    <oc r="F513">
      <v>9.4499999999999993</v>
    </oc>
    <nc r="F513">
      <v>9.4677299999999995</v>
    </nc>
  </rcc>
  <rcc rId="7102" sId="1" numFmtId="4">
    <oc r="F516">
      <v>2996.32591</v>
    </oc>
    <nc r="F516">
      <v>3719.0776300000002</v>
    </nc>
  </rcc>
  <rrc rId="7103" sId="1" ref="A518:XFD518" action="insertRow"/>
  <rcc rId="7104" sId="1">
    <nc r="B518" t="inlineStr">
      <is>
        <t>07</t>
      </is>
    </nc>
  </rcc>
  <rcc rId="7105" sId="1">
    <nc r="C518" t="inlineStr">
      <is>
        <t>09</t>
      </is>
    </nc>
  </rcc>
  <rcc rId="7106" sId="1">
    <nc r="D518" t="inlineStr">
      <is>
        <t>10501 83040</t>
      </is>
    </nc>
  </rcc>
  <rcc rId="7107" sId="1">
    <nc r="E518" t="inlineStr">
      <is>
        <t>340</t>
      </is>
    </nc>
  </rcc>
  <rcc rId="7108" sId="1" numFmtId="4">
    <nc r="F518">
      <v>87.3</v>
    </nc>
  </rcc>
  <rcc rId="7109" sId="1" numFmtId="4">
    <oc r="F519">
      <v>35.700000000000003</v>
    </oc>
    <nc r="F519">
      <v>29.753</v>
    </nc>
  </rcc>
  <rcc rId="7110" sId="1" numFmtId="4">
    <oc r="F520">
      <v>48.5</v>
    </oc>
    <nc r="F520">
      <v>36.808</v>
    </nc>
  </rcc>
  <rcc rId="7111" sId="1">
    <oc r="F511">
      <f>SUM(F512:F520)</f>
    </oc>
    <nc r="F511">
      <f>SUM(F512:F520)</f>
    </nc>
  </rcc>
  <rcc rId="7112" sId="1" xfDxf="1" dxf="1">
    <nc r="A518" t="inlineStr">
      <is>
        <t>Стипендии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13" sId="1" ref="A524:XFD526" action="insertRow"/>
  <rcc rId="7114" sId="1" odxf="1" dxf="1">
    <nc r="A52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4" start="0" length="0">
    <dxf>
      <font>
        <i/>
        <name val="Times New Roman"/>
        <family val="1"/>
      </font>
    </dxf>
  </rfmt>
  <rfmt sheetId="1" sqref="C524" start="0" length="0">
    <dxf>
      <font>
        <i/>
        <name val="Times New Roman"/>
        <family val="1"/>
      </font>
    </dxf>
  </rfmt>
  <rcc rId="7115" sId="1" odxf="1" dxf="1">
    <nc r="D524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4" start="0" length="0">
    <dxf>
      <font>
        <i/>
        <name val="Times New Roman"/>
        <family val="1"/>
      </font>
    </dxf>
  </rfmt>
  <rfmt sheetId="1" sqref="F524" start="0" length="0">
    <dxf>
      <font>
        <i/>
        <name val="Times New Roman"/>
        <family val="1"/>
      </font>
    </dxf>
  </rfmt>
  <rfmt sheetId="1" sqref="G524" start="0" length="0">
    <dxf>
      <font>
        <i val="0"/>
        <name val="Times New Roman CYR"/>
        <family val="1"/>
      </font>
    </dxf>
  </rfmt>
  <rfmt sheetId="1" sqref="H524" start="0" length="0">
    <dxf>
      <font>
        <i val="0"/>
        <name val="Times New Roman CYR"/>
        <family val="1"/>
      </font>
    </dxf>
  </rfmt>
  <rfmt sheetId="1" sqref="I524" start="0" length="0">
    <dxf>
      <font>
        <i val="0"/>
        <name val="Times New Roman CYR"/>
        <family val="1"/>
      </font>
    </dxf>
  </rfmt>
  <rfmt sheetId="1" sqref="J524" start="0" length="0">
    <dxf>
      <font>
        <i val="0"/>
        <name val="Times New Roman CYR"/>
        <family val="1"/>
      </font>
    </dxf>
  </rfmt>
  <rfmt sheetId="1" sqref="K524" start="0" length="0">
    <dxf>
      <font>
        <i val="0"/>
        <name val="Times New Roman CYR"/>
        <family val="1"/>
      </font>
    </dxf>
  </rfmt>
  <rfmt sheetId="1" sqref="L524" start="0" length="0">
    <dxf>
      <font>
        <i val="0"/>
        <name val="Times New Roman CYR"/>
        <family val="1"/>
      </font>
    </dxf>
  </rfmt>
  <rfmt sheetId="1" sqref="M524" start="0" length="0">
    <dxf>
      <font>
        <i val="0"/>
        <name val="Times New Roman CYR"/>
        <family val="1"/>
      </font>
    </dxf>
  </rfmt>
  <rfmt sheetId="1" sqref="N524" start="0" length="0">
    <dxf>
      <font>
        <i val="0"/>
        <name val="Times New Roman CYR"/>
        <family val="1"/>
      </font>
    </dxf>
  </rfmt>
  <rfmt sheetId="1" sqref="O524" start="0" length="0">
    <dxf>
      <font>
        <i val="0"/>
        <name val="Times New Roman CYR"/>
        <family val="1"/>
      </font>
    </dxf>
  </rfmt>
  <rfmt sheetId="1" sqref="P524" start="0" length="0">
    <dxf>
      <font>
        <i val="0"/>
        <name val="Times New Roman CYR"/>
        <family val="1"/>
      </font>
    </dxf>
  </rfmt>
  <rfmt sheetId="1" sqref="A524:XFD524" start="0" length="0">
    <dxf>
      <font>
        <i val="0"/>
        <name val="Times New Roman CYR"/>
        <family val="1"/>
      </font>
    </dxf>
  </rfmt>
  <rcc rId="7116" sId="1" odxf="1" dxf="1">
    <nc r="A52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7117" sId="1">
    <nc r="D525" t="inlineStr">
      <is>
        <t>99900 S4760</t>
      </is>
    </nc>
  </rcc>
  <rcc rId="7118" sId="1">
    <nc r="E525" t="inlineStr">
      <is>
        <t>111</t>
      </is>
    </nc>
  </rcc>
  <rfmt sheetId="1" sqref="G525" start="0" length="0">
    <dxf>
      <font>
        <i val="0"/>
        <name val="Times New Roman CYR"/>
        <family val="1"/>
      </font>
    </dxf>
  </rfmt>
  <rfmt sheetId="1" sqref="H525" start="0" length="0">
    <dxf>
      <font>
        <i val="0"/>
        <name val="Times New Roman CYR"/>
        <family val="1"/>
      </font>
    </dxf>
  </rfmt>
  <rfmt sheetId="1" sqref="I525" start="0" length="0">
    <dxf>
      <font>
        <i val="0"/>
        <name val="Times New Roman CYR"/>
        <family val="1"/>
      </font>
    </dxf>
  </rfmt>
  <rfmt sheetId="1" sqref="J525" start="0" length="0">
    <dxf>
      <font>
        <i val="0"/>
        <name val="Times New Roman CYR"/>
        <family val="1"/>
      </font>
    </dxf>
  </rfmt>
  <rfmt sheetId="1" sqref="K525" start="0" length="0">
    <dxf>
      <font>
        <i val="0"/>
        <name val="Times New Roman CYR"/>
        <family val="1"/>
      </font>
    </dxf>
  </rfmt>
  <rfmt sheetId="1" sqref="L525" start="0" length="0">
    <dxf>
      <font>
        <i val="0"/>
        <name val="Times New Roman CYR"/>
        <family val="1"/>
      </font>
    </dxf>
  </rfmt>
  <rfmt sheetId="1" sqref="M525" start="0" length="0">
    <dxf>
      <font>
        <i val="0"/>
        <name val="Times New Roman CYR"/>
        <family val="1"/>
      </font>
    </dxf>
  </rfmt>
  <rfmt sheetId="1" sqref="N525" start="0" length="0">
    <dxf>
      <font>
        <i val="0"/>
        <name val="Times New Roman CYR"/>
        <family val="1"/>
      </font>
    </dxf>
  </rfmt>
  <rfmt sheetId="1" sqref="O525" start="0" length="0">
    <dxf>
      <font>
        <i val="0"/>
        <name val="Times New Roman CYR"/>
        <family val="1"/>
      </font>
    </dxf>
  </rfmt>
  <rfmt sheetId="1" sqref="P525" start="0" length="0">
    <dxf>
      <font>
        <i val="0"/>
        <name val="Times New Roman CYR"/>
        <family val="1"/>
      </font>
    </dxf>
  </rfmt>
  <rfmt sheetId="1" sqref="A525:XFD525" start="0" length="0">
    <dxf>
      <font>
        <i val="0"/>
        <name val="Times New Roman CYR"/>
        <family val="1"/>
      </font>
    </dxf>
  </rfmt>
  <rcc rId="7119" sId="1" odxf="1" dxf="1">
    <nc r="A52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7120" sId="1">
    <nc r="D526" t="inlineStr">
      <is>
        <t>99900 S4760</t>
      </is>
    </nc>
  </rcc>
  <rcc rId="7121" sId="1">
    <nc r="E526" t="inlineStr">
      <is>
        <t>119</t>
      </is>
    </nc>
  </rcc>
  <rfmt sheetId="1" sqref="G526" start="0" length="0">
    <dxf>
      <font>
        <i val="0"/>
        <name val="Times New Roman CYR"/>
        <family val="1"/>
      </font>
    </dxf>
  </rfmt>
  <rfmt sheetId="1" sqref="H526" start="0" length="0">
    <dxf>
      <font>
        <i val="0"/>
        <name val="Times New Roman CYR"/>
        <family val="1"/>
      </font>
    </dxf>
  </rfmt>
  <rfmt sheetId="1" sqref="I526" start="0" length="0">
    <dxf>
      <font>
        <i val="0"/>
        <name val="Times New Roman CYR"/>
        <family val="1"/>
      </font>
    </dxf>
  </rfmt>
  <rfmt sheetId="1" sqref="J526" start="0" length="0">
    <dxf>
      <font>
        <i val="0"/>
        <name val="Times New Roman CYR"/>
        <family val="1"/>
      </font>
    </dxf>
  </rfmt>
  <rfmt sheetId="1" sqref="K526" start="0" length="0">
    <dxf>
      <font>
        <i val="0"/>
        <name val="Times New Roman CYR"/>
        <family val="1"/>
      </font>
    </dxf>
  </rfmt>
  <rfmt sheetId="1" sqref="L526" start="0" length="0">
    <dxf>
      <font>
        <i val="0"/>
        <name val="Times New Roman CYR"/>
        <family val="1"/>
      </font>
    </dxf>
  </rfmt>
  <rfmt sheetId="1" sqref="M526" start="0" length="0">
    <dxf>
      <font>
        <i val="0"/>
        <name val="Times New Roman CYR"/>
        <family val="1"/>
      </font>
    </dxf>
  </rfmt>
  <rfmt sheetId="1" sqref="N526" start="0" length="0">
    <dxf>
      <font>
        <i val="0"/>
        <name val="Times New Roman CYR"/>
        <family val="1"/>
      </font>
    </dxf>
  </rfmt>
  <rfmt sheetId="1" sqref="O526" start="0" length="0">
    <dxf>
      <font>
        <i val="0"/>
        <name val="Times New Roman CYR"/>
        <family val="1"/>
      </font>
    </dxf>
  </rfmt>
  <rfmt sheetId="1" sqref="P526" start="0" length="0">
    <dxf>
      <font>
        <i val="0"/>
        <name val="Times New Roman CYR"/>
        <family val="1"/>
      </font>
    </dxf>
  </rfmt>
  <rfmt sheetId="1" sqref="A526:XFD526" start="0" length="0">
    <dxf>
      <font>
        <i val="0"/>
        <name val="Times New Roman CYR"/>
        <family val="1"/>
      </font>
    </dxf>
  </rfmt>
  <rcc rId="7122" sId="1" numFmtId="4">
    <nc r="F525">
      <v>2937.47586</v>
    </nc>
  </rcc>
  <rcc rId="7123" sId="1" numFmtId="4">
    <nc r="F526">
      <v>710.81912999999997</v>
    </nc>
  </rcc>
  <rcc rId="7124" sId="1">
    <nc r="B524" t="inlineStr">
      <is>
        <t>07</t>
      </is>
    </nc>
  </rcc>
  <rcc rId="7125" sId="1">
    <nc r="C524" t="inlineStr">
      <is>
        <t>09</t>
      </is>
    </nc>
  </rcc>
  <rcc rId="7126" sId="1">
    <nc r="B525" t="inlineStr">
      <is>
        <t>07</t>
      </is>
    </nc>
  </rcc>
  <rcc rId="7127" sId="1">
    <nc r="B526" t="inlineStr">
      <is>
        <t>07</t>
      </is>
    </nc>
  </rcc>
  <rcc rId="7128" sId="1">
    <nc r="C525" t="inlineStr">
      <is>
        <t>09</t>
      </is>
    </nc>
  </rcc>
  <rcc rId="7129" sId="1">
    <nc r="C526" t="inlineStr">
      <is>
        <t>09</t>
      </is>
    </nc>
  </rcc>
  <rrc rId="7130" sId="1" ref="A527:XFD528" action="insertRow"/>
  <rfmt sheetId="1" sqref="A527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7131" sId="1">
    <nc r="B527" t="inlineStr">
      <is>
        <t>07</t>
      </is>
    </nc>
  </rcc>
  <rcc rId="7132" sId="1">
    <nc r="C527" t="inlineStr">
      <is>
        <t>09</t>
      </is>
    </nc>
  </rcc>
  <rcc rId="7133" sId="1">
    <nc r="D527" t="inlineStr">
      <is>
        <t>99900 S4760</t>
      </is>
    </nc>
  </rcc>
  <rfmt sheetId="1" sqref="A528" start="0" length="0">
    <dxf>
      <border outline="0">
        <left style="thin">
          <color indexed="64"/>
        </left>
      </border>
    </dxf>
  </rfmt>
  <rcc rId="7134" sId="1">
    <nc r="B528" t="inlineStr">
      <is>
        <t>07</t>
      </is>
    </nc>
  </rcc>
  <rcc rId="7135" sId="1">
    <nc r="C528" t="inlineStr">
      <is>
        <t>09</t>
      </is>
    </nc>
  </rcc>
  <rcc rId="7136" sId="1">
    <nc r="D528" t="inlineStr">
      <is>
        <t>99900 S4760</t>
      </is>
    </nc>
  </rcc>
  <rcc rId="7137" sId="1">
    <nc r="E527" t="inlineStr">
      <is>
        <t>121</t>
      </is>
    </nc>
  </rcc>
  <rcc rId="7138" sId="1">
    <nc r="E528" t="inlineStr">
      <is>
        <t>129</t>
      </is>
    </nc>
  </rcc>
  <rcc rId="7139" sId="1" numFmtId="4">
    <nc r="F527">
      <v>208.41382999999999</v>
    </nc>
  </rcc>
  <rcc rId="7140" sId="1" numFmtId="4">
    <nc r="F528">
      <v>54.32461</v>
    </nc>
  </rcc>
  <rcc rId="7141" sId="1">
    <nc r="F524">
      <f>SUM(F525:F528)</f>
    </nc>
  </rcc>
  <rcc rId="7142" sId="1">
    <nc r="A527" t="inlineStr">
      <is>
        <t>Фонд оплаты труда государственных (муниципальных) органов</t>
      </is>
    </nc>
  </rcc>
  <rcc rId="7143" sId="1">
    <nc r="A5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7144" sId="1" ref="A536:XFD540" action="insertRow"/>
  <rcc rId="7145" sId="1" odxf="1" dxf="1">
    <nc r="A5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i/>
        <name val="Times New Roman"/>
        <family val="1"/>
      </font>
    </dxf>
  </rfmt>
  <rfmt sheetId="1" sqref="C536" start="0" length="0">
    <dxf>
      <font>
        <i/>
        <name val="Times New Roman"/>
        <family val="1"/>
      </font>
    </dxf>
  </rfmt>
  <rcc rId="7146" sId="1" odxf="1" dxf="1">
    <nc r="D5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36" start="0" length="0">
    <dxf>
      <font>
        <i/>
        <name val="Times New Roman"/>
        <family val="1"/>
      </font>
    </dxf>
  </rfmt>
  <rfmt sheetId="1" sqref="F536" start="0" length="0">
    <dxf>
      <font>
        <i/>
        <name val="Times New Roman"/>
        <family val="1"/>
      </font>
    </dxf>
  </rfmt>
  <rcc rId="7147" sId="1" odxf="1" dxf="1">
    <nc r="A53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148" sId="1">
    <nc r="D537" t="inlineStr">
      <is>
        <t>99900 55493</t>
      </is>
    </nc>
  </rcc>
  <rcc rId="7149" sId="1" odxf="1" dxf="1">
    <nc r="E537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37" start="0" length="0">
    <dxf>
      <fill>
        <patternFill patternType="solid">
          <bgColor theme="0"/>
        </patternFill>
      </fill>
    </dxf>
  </rfmt>
  <rcc rId="7150" sId="1">
    <nc r="A53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151" sId="1">
    <nc r="D538" t="inlineStr">
      <is>
        <t>99900 55493</t>
      </is>
    </nc>
  </rcc>
  <rcc rId="7152" sId="1" odxf="1" dxf="1">
    <nc r="E538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38" start="0" length="0">
    <dxf>
      <fill>
        <patternFill patternType="solid">
          <bgColor theme="0"/>
        </patternFill>
      </fill>
    </dxf>
  </rfmt>
  <rcc rId="7153" sId="1">
    <nc r="A539" t="inlineStr">
      <is>
        <t>Фонд оплаты труда государственных (муниципальных) органов</t>
      </is>
    </nc>
  </rcc>
  <rcc rId="7154" sId="1">
    <nc r="D539" t="inlineStr">
      <is>
        <t>99900 55493</t>
      </is>
    </nc>
  </rcc>
  <rcc rId="7155" sId="1" odxf="1" dxf="1">
    <nc r="E539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39" start="0" length="0">
    <dxf>
      <fill>
        <patternFill patternType="solid">
          <bgColor theme="0"/>
        </patternFill>
      </fill>
    </dxf>
  </rfmt>
  <rcc rId="7156" sId="1">
    <nc r="A54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157" sId="1">
    <nc r="D540" t="inlineStr">
      <is>
        <t>99900 55493</t>
      </is>
    </nc>
  </rcc>
  <rcc rId="7158" sId="1" odxf="1" dxf="1">
    <nc r="E540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40" start="0" length="0">
    <dxf>
      <fill>
        <patternFill patternType="solid">
          <bgColor theme="0"/>
        </patternFill>
      </fill>
    </dxf>
  </rfmt>
  <rcc rId="7159" sId="1">
    <nc r="B536" t="inlineStr">
      <is>
        <t>07</t>
      </is>
    </nc>
  </rcc>
  <rcc rId="7160" sId="1">
    <nc r="C536" t="inlineStr">
      <is>
        <t>09</t>
      </is>
    </nc>
  </rcc>
  <rcc rId="7161" sId="1">
    <nc r="B537" t="inlineStr">
      <is>
        <t>07</t>
      </is>
    </nc>
  </rcc>
  <rcc rId="7162" sId="1">
    <nc r="B538" t="inlineStr">
      <is>
        <t>07</t>
      </is>
    </nc>
  </rcc>
  <rcc rId="7163" sId="1">
    <nc r="B539" t="inlineStr">
      <is>
        <t>07</t>
      </is>
    </nc>
  </rcc>
  <rcc rId="7164" sId="1">
    <nc r="B540" t="inlineStr">
      <is>
        <t>07</t>
      </is>
    </nc>
  </rcc>
  <rcc rId="7165" sId="1">
    <nc r="C537" t="inlineStr">
      <is>
        <t>09</t>
      </is>
    </nc>
  </rcc>
  <rcc rId="7166" sId="1">
    <nc r="C538" t="inlineStr">
      <is>
        <t>09</t>
      </is>
    </nc>
  </rcc>
  <rcc rId="7167" sId="1">
    <nc r="C539" t="inlineStr">
      <is>
        <t>09</t>
      </is>
    </nc>
  </rcc>
  <rcc rId="7168" sId="1">
    <nc r="C540" t="inlineStr">
      <is>
        <t>09</t>
      </is>
    </nc>
  </rcc>
  <rcc rId="7169" sId="1" numFmtId="4">
    <nc r="F537">
      <v>21.902380000000001</v>
    </nc>
  </rcc>
  <rcc rId="7170" sId="1" numFmtId="4">
    <nc r="F538">
      <v>6.6145199999999997</v>
    </nc>
  </rcc>
  <rcc rId="7171" sId="1" numFmtId="4">
    <nc r="F539">
      <v>28.204219999999999</v>
    </nc>
  </rcc>
  <rcc rId="7172" sId="1" numFmtId="4">
    <nc r="F540">
      <v>8.5176800000000004</v>
    </nc>
  </rcc>
  <rcc rId="7173" sId="1">
    <nc r="F536">
      <f>SUM(F537:F540)</f>
    </nc>
  </rcc>
  <rrc rId="7174" sId="1" ref="A536:XFD536" action="insertRow"/>
  <rcc rId="7175" sId="1" odxf="1" dxf="1">
    <nc r="A53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b/>
        <name val="Times New Roman"/>
        <family val="1"/>
      </font>
    </dxf>
  </rfmt>
  <rfmt sheetId="1" sqref="C536" start="0" length="0">
    <dxf>
      <font>
        <b/>
        <name val="Times New Roman"/>
        <family val="1"/>
      </font>
    </dxf>
  </rfmt>
  <rcc rId="7176" sId="1" odxf="1" dxf="1">
    <nc r="D5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36" start="0" length="0">
    <dxf>
      <font>
        <b/>
        <name val="Times New Roman"/>
        <family val="1"/>
      </font>
    </dxf>
  </rfmt>
  <rfmt sheetId="1" sqref="F536" start="0" length="0">
    <dxf>
      <font>
        <b/>
        <name val="Times New Roman"/>
        <family val="1"/>
      </font>
    </dxf>
  </rfmt>
  <rcc rId="7177" sId="1">
    <nc r="B536" t="inlineStr">
      <is>
        <t>07</t>
      </is>
    </nc>
  </rcc>
  <rcc rId="7178" sId="1">
    <nc r="C536" t="inlineStr">
      <is>
        <t>09</t>
      </is>
    </nc>
  </rcc>
  <rcc rId="7179" sId="1">
    <nc r="F536">
      <f>F537</f>
    </nc>
  </rcc>
  <rcc rId="7180" sId="1">
    <oc r="F493">
      <f>F498+F494</f>
    </oc>
    <nc r="F493">
      <f>F498+F494+F536</f>
    </nc>
  </rcc>
  <rcc rId="7181" sId="1" numFmtId="4">
    <oc r="F548">
      <v>57885</v>
    </oc>
    <nc r="F548">
      <v>111818.37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2" sId="1" numFmtId="4">
    <oc r="F559">
      <v>4378.3059999999996</v>
    </oc>
    <nc r="F559">
      <v>3620.0581200000001</v>
    </nc>
  </rcc>
  <rrc rId="7183" sId="1" ref="A566:XFD567" action="insertRow"/>
  <rfmt sheetId="1" sqref="A566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4" sId="1" odxf="1" dxf="1">
    <nc r="B5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85" sId="1" odxf="1" dxf="1">
    <nc r="C5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6" start="0" length="0">
    <dxf>
      <font>
        <i/>
        <name val="Times New Roman"/>
        <family val="1"/>
      </font>
    </dxf>
  </rfmt>
  <rfmt sheetId="1" sqref="E566" start="0" length="0">
    <dxf>
      <font>
        <i/>
        <name val="Times New Roman"/>
        <family val="1"/>
      </font>
    </dxf>
  </rfmt>
  <rcc rId="7186" sId="1" odxf="1" dxf="1">
    <nc r="F566">
      <f>F567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6" start="0" length="0">
    <dxf>
      <font>
        <i val="0"/>
        <name val="Times New Roman CYR"/>
        <family val="1"/>
      </font>
    </dxf>
  </rfmt>
  <rfmt sheetId="1" sqref="H566" start="0" length="0">
    <dxf>
      <font>
        <i val="0"/>
        <name val="Times New Roman CYR"/>
        <family val="1"/>
      </font>
    </dxf>
  </rfmt>
  <rfmt sheetId="1" sqref="I566" start="0" length="0">
    <dxf>
      <font>
        <i val="0"/>
        <name val="Times New Roman CYR"/>
        <family val="1"/>
      </font>
    </dxf>
  </rfmt>
  <rfmt sheetId="1" sqref="J566" start="0" length="0">
    <dxf>
      <font>
        <i val="0"/>
        <name val="Times New Roman CYR"/>
        <family val="1"/>
      </font>
    </dxf>
  </rfmt>
  <rfmt sheetId="1" sqref="K566" start="0" length="0">
    <dxf>
      <font>
        <i val="0"/>
        <name val="Times New Roman CYR"/>
        <family val="1"/>
      </font>
    </dxf>
  </rfmt>
  <rfmt sheetId="1" sqref="L566" start="0" length="0">
    <dxf>
      <font>
        <i val="0"/>
        <name val="Times New Roman CYR"/>
        <family val="1"/>
      </font>
    </dxf>
  </rfmt>
  <rfmt sheetId="1" sqref="M566" start="0" length="0">
    <dxf>
      <font>
        <i val="0"/>
        <name val="Times New Roman CYR"/>
        <family val="1"/>
      </font>
    </dxf>
  </rfmt>
  <rfmt sheetId="1" sqref="N566" start="0" length="0">
    <dxf>
      <font>
        <i val="0"/>
        <name val="Times New Roman CYR"/>
        <family val="1"/>
      </font>
    </dxf>
  </rfmt>
  <rfmt sheetId="1" sqref="O566" start="0" length="0">
    <dxf>
      <font>
        <i val="0"/>
        <name val="Times New Roman CYR"/>
        <family val="1"/>
      </font>
    </dxf>
  </rfmt>
  <rfmt sheetId="1" sqref="P566" start="0" length="0">
    <dxf>
      <font>
        <i val="0"/>
        <name val="Times New Roman CYR"/>
        <family val="1"/>
      </font>
    </dxf>
  </rfmt>
  <rfmt sheetId="1" sqref="A566:XFD566" start="0" length="0">
    <dxf>
      <font>
        <i val="0"/>
        <name val="Times New Roman CYR"/>
        <family val="1"/>
      </font>
    </dxf>
  </rfmt>
  <rfmt sheetId="1" sqref="A56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7" sId="1">
    <nc r="B567" t="inlineStr">
      <is>
        <t>08</t>
      </is>
    </nc>
  </rcc>
  <rcc rId="7188" sId="1">
    <nc r="C567" t="inlineStr">
      <is>
        <t>01</t>
      </is>
    </nc>
  </rcc>
  <rcc rId="7189" sId="1" numFmtId="4">
    <nc r="F567">
      <v>209.89400000000001</v>
    </nc>
  </rcc>
  <rcc rId="7190" sId="1">
    <nc r="D567" t="inlineStr">
      <is>
        <t>08101 S2950</t>
      </is>
    </nc>
  </rcc>
  <rcc rId="7191" sId="1">
    <nc r="D566" t="inlineStr">
      <is>
        <t>08101 S2950</t>
      </is>
    </nc>
  </rcc>
  <rcc rId="7192" sId="1">
    <nc r="E567" t="inlineStr">
      <is>
        <t>612</t>
      </is>
    </nc>
  </rcc>
  <rcc rId="7193" sId="1" odxf="1" dxf="1">
    <nc r="A56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fmt sheetId="1" xfDxf="1" sqref="A566" start="0" length="0">
    <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4" sId="1">
    <nc r="A566" t="inlineStr">
      <is>
        <t>На укрепление материально-технической базы отрасли "Культура"</t>
      </is>
    </nc>
  </rcc>
  <rrc rId="7195" sId="1" ref="A568:XFD569" action="insertRow"/>
  <rfmt sheetId="1" sqref="A56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6" sId="1" odxf="1" dxf="1">
    <nc r="B568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97" sId="1" odxf="1" dxf="1">
    <nc r="C56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8" start="0" length="0">
    <dxf>
      <font>
        <i/>
        <name val="Times New Roman"/>
        <family val="1"/>
      </font>
    </dxf>
  </rfmt>
  <rfmt sheetId="1" sqref="E568" start="0" length="0">
    <dxf>
      <font>
        <i/>
        <name val="Times New Roman"/>
        <family val="1"/>
      </font>
    </dxf>
  </rfmt>
  <rcc rId="7198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8" start="0" length="0">
    <dxf>
      <font>
        <i val="0"/>
        <name val="Times New Roman CYR"/>
        <family val="1"/>
      </font>
    </dxf>
  </rfmt>
  <rfmt sheetId="1" sqref="H568" start="0" length="0">
    <dxf>
      <font>
        <i val="0"/>
        <name val="Times New Roman CYR"/>
        <family val="1"/>
      </font>
    </dxf>
  </rfmt>
  <rfmt sheetId="1" sqref="I568" start="0" length="0">
    <dxf>
      <font>
        <i val="0"/>
        <name val="Times New Roman CYR"/>
        <family val="1"/>
      </font>
    </dxf>
  </rfmt>
  <rfmt sheetId="1" sqref="J568" start="0" length="0">
    <dxf>
      <font>
        <i val="0"/>
        <name val="Times New Roman CYR"/>
        <family val="1"/>
      </font>
    </dxf>
  </rfmt>
  <rfmt sheetId="1" sqref="K568" start="0" length="0">
    <dxf>
      <font>
        <i val="0"/>
        <name val="Times New Roman CYR"/>
        <family val="1"/>
      </font>
    </dxf>
  </rfmt>
  <rfmt sheetId="1" sqref="L568" start="0" length="0">
    <dxf>
      <font>
        <i val="0"/>
        <name val="Times New Roman CYR"/>
        <family val="1"/>
      </font>
    </dxf>
  </rfmt>
  <rfmt sheetId="1" sqref="M568" start="0" length="0">
    <dxf>
      <font>
        <i val="0"/>
        <name val="Times New Roman CYR"/>
        <family val="1"/>
      </font>
    </dxf>
  </rfmt>
  <rfmt sheetId="1" sqref="N568" start="0" length="0">
    <dxf>
      <font>
        <i val="0"/>
        <name val="Times New Roman CYR"/>
        <family val="1"/>
      </font>
    </dxf>
  </rfmt>
  <rfmt sheetId="1" sqref="O568" start="0" length="0">
    <dxf>
      <font>
        <i val="0"/>
        <name val="Times New Roman CYR"/>
        <family val="1"/>
      </font>
    </dxf>
  </rfmt>
  <rfmt sheetId="1" sqref="P568" start="0" length="0">
    <dxf>
      <font>
        <i val="0"/>
        <name val="Times New Roman CYR"/>
        <family val="1"/>
      </font>
    </dxf>
  </rfmt>
  <rfmt sheetId="1" sqref="A568:XFD568" start="0" length="0">
    <dxf>
      <font>
        <i val="0"/>
        <name val="Times New Roman CYR"/>
        <family val="1"/>
      </font>
    </dxf>
  </rfmt>
  <rcc rId="7199" sId="1" odxf="1" dxf="1">
    <nc r="A56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00" sId="1">
    <nc r="B569" t="inlineStr">
      <is>
        <t>08</t>
      </is>
    </nc>
  </rcc>
  <rcc rId="7201" sId="1">
    <nc r="C569" t="inlineStr">
      <is>
        <t>01</t>
      </is>
    </nc>
  </rcc>
  <rcc rId="7202" sId="1">
    <nc r="E569" t="inlineStr">
      <is>
        <t>611</t>
      </is>
    </nc>
  </rcc>
  <rcc rId="7203" sId="1">
    <nc r="D568" t="inlineStr">
      <is>
        <t>08101 S4760</t>
      </is>
    </nc>
  </rcc>
  <rcc rId="7204" sId="1">
    <nc r="D569" t="inlineStr">
      <is>
        <t>08101 S4760</t>
      </is>
    </nc>
  </rcc>
  <rcc rId="7205" sId="1" numFmtId="4">
    <nc r="F569">
      <v>730</v>
    </nc>
  </rcc>
  <rcc rId="7206" sId="1">
    <oc r="F557">
      <f>F564+F558+F560+F562</f>
    </oc>
    <nc r="F557">
      <f>F564+F558+F560+F562+F566+F568</f>
    </nc>
  </rcc>
  <rcc rId="7207" sId="1" odxf="1" dxf="1">
    <nc r="A56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7208" sId="1" numFmtId="4">
    <oc r="F573">
      <v>5005.3322799999996</v>
    </oc>
    <nc r="F573">
      <v>4239.9832200000001</v>
    </nc>
  </rcc>
  <rrc rId="7209" sId="1" ref="A580:XFD583" action="insertRow"/>
  <rcc rId="7210" sId="1" odxf="1" dxf="1">
    <nc r="A580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211" sId="1" odxf="1" dxf="1">
    <nc r="B58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2" sId="1" odxf="1" dxf="1">
    <nc r="C5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3" sId="1" odxf="1" dxf="1">
    <nc r="D580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7214" sId="1" odxf="1" dxf="1">
    <nc r="F580">
      <f>F581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1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7215" sId="1">
    <nc r="B581" t="inlineStr">
      <is>
        <t>08</t>
      </is>
    </nc>
  </rcc>
  <rcc rId="7216" sId="1">
    <nc r="C581" t="inlineStr">
      <is>
        <t>01</t>
      </is>
    </nc>
  </rcc>
  <rcc rId="7217" sId="1">
    <nc r="D581" t="inlineStr">
      <is>
        <t>08101 S2950</t>
      </is>
    </nc>
  </rcc>
  <rfmt sheetId="1" sqref="G581" start="0" length="0">
    <dxf>
      <font>
        <i/>
        <name val="Times New Roman CYR"/>
        <family val="1"/>
      </font>
    </dxf>
  </rfmt>
  <rfmt sheetId="1" sqref="H581" start="0" length="0">
    <dxf>
      <font>
        <i/>
        <name val="Times New Roman CYR"/>
        <family val="1"/>
      </font>
    </dxf>
  </rfmt>
  <rfmt sheetId="1" sqref="I581" start="0" length="0">
    <dxf>
      <font>
        <i/>
        <name val="Times New Roman CYR"/>
        <family val="1"/>
      </font>
    </dxf>
  </rfmt>
  <rfmt sheetId="1" sqref="J581" start="0" length="0">
    <dxf>
      <font>
        <i/>
        <name val="Times New Roman CYR"/>
        <family val="1"/>
      </font>
    </dxf>
  </rfmt>
  <rfmt sheetId="1" sqref="K581" start="0" length="0">
    <dxf>
      <font>
        <i/>
        <name val="Times New Roman CYR"/>
        <family val="1"/>
      </font>
    </dxf>
  </rfmt>
  <rfmt sheetId="1" sqref="L581" start="0" length="0">
    <dxf>
      <font>
        <i/>
        <name val="Times New Roman CYR"/>
        <family val="1"/>
      </font>
    </dxf>
  </rfmt>
  <rfmt sheetId="1" sqref="M581" start="0" length="0">
    <dxf>
      <font>
        <i/>
        <name val="Times New Roman CYR"/>
        <family val="1"/>
      </font>
    </dxf>
  </rfmt>
  <rfmt sheetId="1" sqref="N581" start="0" length="0">
    <dxf>
      <font>
        <i/>
        <name val="Times New Roman CYR"/>
        <family val="1"/>
      </font>
    </dxf>
  </rfmt>
  <rfmt sheetId="1" sqref="O581" start="0" length="0">
    <dxf>
      <font>
        <i/>
        <name val="Times New Roman CYR"/>
        <family val="1"/>
      </font>
    </dxf>
  </rfmt>
  <rfmt sheetId="1" sqref="P581" start="0" length="0">
    <dxf>
      <font>
        <i/>
        <name val="Times New Roman CYR"/>
        <family val="1"/>
      </font>
    </dxf>
  </rfmt>
  <rfmt sheetId="1" sqref="A581:XFD581" start="0" length="0">
    <dxf>
      <font>
        <i/>
        <name val="Times New Roman CYR"/>
        <family val="1"/>
      </font>
    </dxf>
  </rfmt>
  <rcc rId="7218" sId="1" odxf="1" dxf="1">
    <nc r="A5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7219" sId="1" odxf="1" dxf="1">
    <nc r="B5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0" sId="1" odxf="1" dxf="1">
    <nc r="C5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1" sId="1" odxf="1" dxf="1">
    <nc r="D582" t="inlineStr">
      <is>
        <t>08101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2" start="0" length="0">
    <dxf>
      <font>
        <i/>
        <name val="Times New Roman"/>
        <family val="1"/>
      </font>
    </dxf>
  </rfmt>
  <rcc rId="7222" sId="1" odxf="1" dxf="1">
    <nc r="F582">
      <f>F583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3" start="0" length="0">
    <dxf>
      <alignment vertical="top"/>
    </dxf>
  </rfmt>
  <rcc rId="7223" sId="1">
    <nc r="B583" t="inlineStr">
      <is>
        <t>08</t>
      </is>
    </nc>
  </rcc>
  <rcc rId="7224" sId="1">
    <nc r="C583" t="inlineStr">
      <is>
        <t>01</t>
      </is>
    </nc>
  </rcc>
  <rcc rId="7225" sId="1">
    <nc r="D583" t="inlineStr">
      <is>
        <t>08101 S4760</t>
      </is>
    </nc>
  </rcc>
  <rfmt sheetId="1" sqref="G583" start="0" length="0">
    <dxf>
      <font>
        <i/>
        <name val="Times New Roman CYR"/>
        <family val="1"/>
      </font>
    </dxf>
  </rfmt>
  <rfmt sheetId="1" sqref="H583" start="0" length="0">
    <dxf>
      <font>
        <i/>
        <name val="Times New Roman CYR"/>
        <family val="1"/>
      </font>
    </dxf>
  </rfmt>
  <rfmt sheetId="1" sqref="I583" start="0" length="0">
    <dxf>
      <font>
        <i/>
        <name val="Times New Roman CYR"/>
        <family val="1"/>
      </font>
    </dxf>
  </rfmt>
  <rfmt sheetId="1" sqref="J583" start="0" length="0">
    <dxf>
      <font>
        <i/>
        <name val="Times New Roman CYR"/>
        <family val="1"/>
      </font>
    </dxf>
  </rfmt>
  <rfmt sheetId="1" sqref="K583" start="0" length="0">
    <dxf>
      <font>
        <i/>
        <name val="Times New Roman CYR"/>
        <family val="1"/>
      </font>
    </dxf>
  </rfmt>
  <rfmt sheetId="1" sqref="L583" start="0" length="0">
    <dxf>
      <font>
        <i/>
        <name val="Times New Roman CYR"/>
        <family val="1"/>
      </font>
    </dxf>
  </rfmt>
  <rfmt sheetId="1" sqref="M583" start="0" length="0">
    <dxf>
      <font>
        <i/>
        <name val="Times New Roman CYR"/>
        <family val="1"/>
      </font>
    </dxf>
  </rfmt>
  <rfmt sheetId="1" sqref="N583" start="0" length="0">
    <dxf>
      <font>
        <i/>
        <name val="Times New Roman CYR"/>
        <family val="1"/>
      </font>
    </dxf>
  </rfmt>
  <rfmt sheetId="1" sqref="O583" start="0" length="0">
    <dxf>
      <font>
        <i/>
        <name val="Times New Roman CYR"/>
        <family val="1"/>
      </font>
    </dxf>
  </rfmt>
  <rfmt sheetId="1" sqref="P583" start="0" length="0">
    <dxf>
      <font>
        <i/>
        <name val="Times New Roman CYR"/>
        <family val="1"/>
      </font>
    </dxf>
  </rfmt>
  <rfmt sheetId="1" sqref="A583:XFD583" start="0" length="0">
    <dxf>
      <font>
        <i/>
        <name val="Times New Roman CYR"/>
        <family val="1"/>
      </font>
    </dxf>
  </rfmt>
  <rcc rId="7226" sId="1">
    <nc r="E581" t="inlineStr">
      <is>
        <t>622</t>
      </is>
    </nc>
  </rcc>
  <rcc rId="7227" sId="1">
    <nc r="E583" t="inlineStr">
      <is>
        <t>621</t>
      </is>
    </nc>
  </rcc>
  <rcc rId="7228" sId="1" numFmtId="4">
    <nc r="F581">
      <v>407.45294000000001</v>
    </nc>
  </rcc>
  <rcc rId="7229" sId="1" numFmtId="4">
    <nc r="F583">
      <v>684</v>
    </nc>
  </rcc>
  <rcc rId="7230" sId="1" odxf="1" dxf="1">
    <nc r="A58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7231" sId="1" odxf="1" dxf="1">
    <nc r="A581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7232" sId="1">
    <oc r="F571">
      <f>F578+F572+F574+F576</f>
    </oc>
    <nc r="F571">
      <f>F578+F572+F574+F576+F580+F582</f>
    </nc>
  </rcc>
  <rcc rId="7233" sId="1" numFmtId="4">
    <oc r="F587">
      <v>387.69400000000002</v>
    </oc>
    <nc r="F587">
      <v>1919.694</v>
    </nc>
  </rcc>
  <rcc rId="7234" sId="1" numFmtId="4">
    <oc r="F589">
      <v>967.4</v>
    </oc>
    <nc r="F589">
      <v>930.4</v>
    </nc>
  </rcc>
  <rrc rId="7235" sId="1" ref="A593:XFD597" action="insertRow"/>
  <rm rId="7236" sheetId="1" source="A602:XFD606" destination="A593:XFD597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xfDxf="1" sqref="A597:XFD597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37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8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9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0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1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2" sId="1" ref="A594:XFD595" action="insertRow"/>
  <rcc rId="7243" sId="1" odxf="1" dxf="1">
    <nc r="A594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244" sId="1" odxf="1" dxf="1">
    <nc r="B594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5" sId="1" odxf="1" dxf="1">
    <nc r="C59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6" sId="1" odxf="1" dxf="1">
    <nc r="D594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4" start="0" length="0">
    <dxf>
      <font>
        <b val="0"/>
        <i/>
        <name val="Times New Roman"/>
        <family val="1"/>
      </font>
    </dxf>
  </rfmt>
  <rcc rId="7247" sId="1" odxf="1" dxf="1">
    <nc r="F594">
      <f>F595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7248" sId="1" odxf="1" dxf="1">
    <nc r="A59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7249" sId="1" odxf="1" dxf="1">
    <nc r="B595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0" sId="1" odxf="1" dxf="1">
    <nc r="C59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1" sId="1" odxf="1" dxf="1">
    <nc r="D595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2" sId="1" odxf="1" dxf="1">
    <nc r="E595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95" start="0" length="0">
    <dxf>
      <font>
        <b val="0"/>
        <name val="Times New Roman"/>
        <family val="1"/>
      </font>
      <alignment wrapText="1"/>
    </dxf>
  </rfmt>
  <rcc rId="7253" sId="1" numFmtId="4">
    <nc r="F595">
      <v>11</v>
    </nc>
  </rcc>
  <rcc rId="7254" sId="1">
    <oc r="F593">
      <f>F598+F596</f>
    </oc>
    <nc r="F593">
      <f>F594+F596+F598</f>
    </nc>
  </rcc>
  <rrc rId="7255" sId="1" ref="A593:XFD596" action="insertRow"/>
  <rm rId="7256" sheetId="1" source="A604:XFD607" destination="A593:XFD596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57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8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9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60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cc rId="7261" sId="1" numFmtId="4">
    <oc r="F619">
      <v>130.69999999999999</v>
    </oc>
    <nc r="F619">
      <v>145.69999999999999</v>
    </nc>
  </rcc>
  <rcc rId="7262" sId="1" numFmtId="4">
    <oc r="F620">
      <v>434.2</v>
    </oc>
    <nc r="F620">
      <v>516.45000000000005</v>
    </nc>
  </rcc>
  <rrc rId="7263" sId="1" ref="A622:XFD626" action="insertRow"/>
  <rcc rId="7264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22" start="0" length="0">
    <dxf>
      <font>
        <i/>
        <name val="Times New Roman"/>
        <family val="1"/>
      </font>
    </dxf>
  </rfmt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cc rId="7265" sId="1" odxf="1" dxf="1">
    <nc r="A623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66" sId="1">
    <nc r="E623" t="inlineStr">
      <is>
        <t>111</t>
      </is>
    </nc>
  </rcc>
  <rcc rId="7267" sId="1" odxf="1" dxf="1">
    <nc r="A6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68" sId="1">
    <nc r="E624" t="inlineStr">
      <is>
        <t>119</t>
      </is>
    </nc>
  </rcc>
  <rcc rId="7269" sId="1" odxf="1" dxf="1">
    <nc r="A625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7270" sId="1">
    <nc r="E625" t="inlineStr">
      <is>
        <t>121</t>
      </is>
    </nc>
  </rcc>
  <rcc rId="7271" sId="1" odxf="1" dxf="1">
    <nc r="A6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72" sId="1">
    <nc r="E626" t="inlineStr">
      <is>
        <t>129</t>
      </is>
    </nc>
  </rcc>
  <rcc rId="7273" sId="1">
    <nc r="B622" t="inlineStr">
      <is>
        <t>08</t>
      </is>
    </nc>
  </rcc>
  <rcc rId="7274" sId="1">
    <nc r="C622" t="inlineStr">
      <is>
        <t>04</t>
      </is>
    </nc>
  </rcc>
  <rcc rId="7275" sId="1">
    <nc r="B623" t="inlineStr">
      <is>
        <t>08</t>
      </is>
    </nc>
  </rcc>
  <rcc rId="7276" sId="1">
    <nc r="B624" t="inlineStr">
      <is>
        <t>08</t>
      </is>
    </nc>
  </rcc>
  <rcc rId="7277" sId="1">
    <nc r="B625" t="inlineStr">
      <is>
        <t>08</t>
      </is>
    </nc>
  </rcc>
  <rcc rId="7278" sId="1">
    <nc r="B626" t="inlineStr">
      <is>
        <t>08</t>
      </is>
    </nc>
  </rcc>
  <rcc rId="7279" sId="1">
    <nc r="C623" t="inlineStr">
      <is>
        <t>04</t>
      </is>
    </nc>
  </rcc>
  <rcc rId="7280" sId="1">
    <nc r="C624" t="inlineStr">
      <is>
        <t>04</t>
      </is>
    </nc>
  </rcc>
  <rcc rId="7281" sId="1">
    <nc r="C625" t="inlineStr">
      <is>
        <t>04</t>
      </is>
    </nc>
  </rcc>
  <rcc rId="7282" sId="1">
    <nc r="C626" t="inlineStr">
      <is>
        <t>04</t>
      </is>
    </nc>
  </rcc>
  <rcc rId="7283" sId="1">
    <nc r="D622" t="inlineStr">
      <is>
        <t>08402 S4760</t>
      </is>
    </nc>
  </rcc>
  <rcc rId="7284" sId="1">
    <nc r="D623" t="inlineStr">
      <is>
        <t>08402 S4760</t>
      </is>
    </nc>
  </rcc>
  <rcc rId="7285" sId="1">
    <nc r="D624" t="inlineStr">
      <is>
        <t>08402 S4760</t>
      </is>
    </nc>
  </rcc>
  <rcc rId="7286" sId="1">
    <nc r="D625" t="inlineStr">
      <is>
        <t>08402 S4760</t>
      </is>
    </nc>
  </rcc>
  <rcc rId="7287" sId="1">
    <nc r="D626" t="inlineStr">
      <is>
        <t>08402 S4760</t>
      </is>
    </nc>
  </rcc>
  <rcc rId="7288" sId="1" numFmtId="4">
    <nc r="F623">
      <v>1279.96048</v>
    </nc>
  </rcc>
  <rcc rId="7289" sId="1" numFmtId="4">
    <nc r="F624">
      <v>320.58100000000002</v>
    </nc>
  </rcc>
  <rcc rId="7290" sId="1" numFmtId="4">
    <nc r="F625">
      <v>135.04</v>
    </nc>
  </rcc>
  <rcc rId="7291" sId="1" numFmtId="4">
    <nc r="F626">
      <v>29.46</v>
    </nc>
  </rcc>
  <rcc rId="7292" sId="1">
    <nc r="F622">
      <f>SUM(F623:F626)</f>
    </nc>
  </rcc>
  <rcc rId="7293" sId="1">
    <oc r="F610">
      <f>F612+F615</f>
    </oc>
    <nc r="F610">
      <f>F612+F615+F622</f>
    </nc>
  </rcc>
  <rrc rId="7294" sId="1" ref="A631:XFD634" action="insertRow"/>
  <rcc rId="7295" sId="1" odxf="1" dxf="1">
    <nc r="A631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631" start="0" length="0">
    <dxf>
      <font>
        <b/>
        <name val="Times New Roman"/>
        <family val="1"/>
      </font>
    </dxf>
  </rfmt>
  <rfmt sheetId="1" sqref="C631" start="0" length="0">
    <dxf>
      <font>
        <b/>
        <name val="Times New Roman"/>
        <family val="1"/>
      </font>
    </dxf>
  </rfmt>
  <rcc rId="7296" sId="1" odxf="1" dxf="1">
    <nc r="D63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1" start="0" length="0">
    <dxf>
      <font>
        <b/>
        <name val="Times New Roman"/>
        <family val="1"/>
      </font>
    </dxf>
  </rfmt>
  <rcc rId="7297" sId="1" odxf="1" dxf="1">
    <nc r="F631">
      <f>F632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298" sId="1" odxf="1" dxf="1">
    <nc r="A63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32" start="0" length="0">
    <dxf>
      <font>
        <i/>
        <name val="Times New Roman"/>
        <family val="1"/>
      </font>
    </dxf>
  </rfmt>
  <rfmt sheetId="1" sqref="C632" start="0" length="0">
    <dxf>
      <font>
        <i/>
        <name val="Times New Roman"/>
        <family val="1"/>
      </font>
    </dxf>
  </rfmt>
  <rcc rId="7299" sId="1" odxf="1" dxf="1">
    <nc r="D63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2" start="0" length="0">
    <dxf>
      <font>
        <i/>
        <name val="Times New Roman"/>
        <family val="1"/>
      </font>
    </dxf>
  </rfmt>
  <rfmt sheetId="1" sqref="F63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00" sId="1" odxf="1" dxf="1">
    <nc r="A63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7301" sId="1">
    <nc r="D633" t="inlineStr">
      <is>
        <t>99900 55493</t>
      </is>
    </nc>
  </rcc>
  <rcc rId="7302" sId="1">
    <nc r="E633" t="inlineStr">
      <is>
        <t>111</t>
      </is>
    </nc>
  </rcc>
  <rcc rId="7303" sId="1" odxf="1" dxf="1">
    <nc r="A63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304" sId="1">
    <nc r="D634" t="inlineStr">
      <is>
        <t>99900 55493</t>
      </is>
    </nc>
  </rcc>
  <rcc rId="7305" sId="1">
    <nc r="E634" t="inlineStr">
      <is>
        <t>119</t>
      </is>
    </nc>
  </rcc>
  <rcc rId="7306" sId="1">
    <nc r="B631" t="inlineStr">
      <is>
        <t>08</t>
      </is>
    </nc>
  </rcc>
  <rcc rId="7307" sId="1">
    <nc r="B632" t="inlineStr">
      <is>
        <t>08</t>
      </is>
    </nc>
  </rcc>
  <rcc rId="7308" sId="1">
    <nc r="B634" t="inlineStr">
      <is>
        <t>08</t>
      </is>
    </nc>
  </rcc>
  <rcc rId="7309" sId="1">
    <nc r="B633" t="inlineStr">
      <is>
        <t>08</t>
      </is>
    </nc>
  </rcc>
  <rcc rId="7310" sId="1">
    <nc r="C631" t="inlineStr">
      <is>
        <t>04</t>
      </is>
    </nc>
  </rcc>
  <rcc rId="7311" sId="1">
    <nc r="C632" t="inlineStr">
      <is>
        <t>04</t>
      </is>
    </nc>
  </rcc>
  <rcc rId="7312" sId="1">
    <nc r="C633" t="inlineStr">
      <is>
        <t>04</t>
      </is>
    </nc>
  </rcc>
  <rcc rId="7313" sId="1">
    <nc r="C634" t="inlineStr">
      <is>
        <t>04</t>
      </is>
    </nc>
  </rcc>
  <rcc rId="7314" sId="1" numFmtId="4">
    <nc r="F633">
      <v>10.157</v>
    </nc>
  </rcc>
  <rcc rId="7315" sId="1" numFmtId="4">
    <nc r="F634">
      <v>3.0670000000000002</v>
    </nc>
  </rcc>
  <rcc rId="7316" sId="1">
    <nc r="F632">
      <f>SUM(F633:F634)</f>
    </nc>
  </rcc>
  <rcc rId="7317" sId="1">
    <oc r="F604">
      <f>F609+F627+F605</f>
    </oc>
    <nc r="F604">
      <f>F609+F627+F605+F631</f>
    </nc>
  </rcc>
  <rcc rId="7318" sId="1" numFmtId="4">
    <oc r="F650">
      <v>1734.895</v>
    </oc>
    <nc r="F650">
      <v>2276.95156</v>
    </nc>
  </rcc>
  <rcc rId="7319" sId="1" numFmtId="4">
    <oc r="F651">
      <v>309.10000000000002</v>
    </oc>
    <nc r="F651">
      <v>322.04343999999998</v>
    </nc>
  </rcc>
  <rcc rId="7320" sId="1" numFmtId="4">
    <oc r="F653">
      <v>3</v>
    </oc>
    <nc r="F653">
      <v>13</v>
    </nc>
  </rcc>
  <rcc rId="7321" sId="1" numFmtId="4">
    <oc r="F665">
      <v>35.82</v>
    </oc>
    <nc r="F665">
      <v>53.999000000000002</v>
    </nc>
  </rcc>
  <rcc rId="7322" sId="1" numFmtId="4">
    <oc r="F666">
      <v>33</v>
    </oc>
    <nc r="F666">
      <v>14.821</v>
    </nc>
  </rcc>
  <rcc rId="7323" sId="1" numFmtId="4">
    <oc r="F670">
      <v>86</v>
    </oc>
    <nc r="F670">
      <v>132.38939999999999</v>
    </nc>
  </rcc>
  <rcc rId="7324" sId="1" numFmtId="4">
    <oc r="F671">
      <v>295.16000000000003</v>
    </oc>
    <nc r="F671">
      <v>248.7706</v>
    </nc>
  </rcc>
  <rcc rId="7325" sId="1" numFmtId="4">
    <oc r="F675">
      <v>126.57</v>
    </oc>
    <nc r="F675">
      <v>128.0676</v>
    </nc>
  </rcc>
  <rcc rId="7326" sId="1" numFmtId="4">
    <oc r="F676">
      <v>63.284999999999997</v>
    </oc>
    <nc r="F676">
      <v>61.787399999999998</v>
    </nc>
  </rcc>
  <rcc rId="7327" sId="1" numFmtId="4">
    <oc r="F683">
      <v>111383.15</v>
    </oc>
    <nc r="F683">
      <v>162517.7102</v>
    </nc>
  </rcc>
  <rcc rId="7328" sId="1" numFmtId="4">
    <oc r="F688">
      <v>15</v>
    </oc>
    <nc r="F688">
      <v>20.04</v>
    </nc>
  </rcc>
  <rcc rId="7329" sId="1" numFmtId="4">
    <oc r="F689">
      <v>773.01300000000003</v>
    </oc>
    <nc r="F689">
      <v>598.47299999999996</v>
    </nc>
  </rcc>
  <rcc rId="7330" sId="1" numFmtId="4">
    <oc r="F690">
      <v>449.6</v>
    </oc>
    <nc r="F690">
      <v>599.6</v>
    </nc>
  </rcc>
  <rcc rId="7331" sId="1" numFmtId="4">
    <oc r="F698">
      <v>10</v>
    </oc>
    <nc r="F698">
      <v>20</v>
    </nc>
  </rcc>
  <rcc rId="7332" sId="1" numFmtId="4">
    <oc r="F704">
      <v>20023.491819999999</v>
    </oc>
    <nc r="F704">
      <v>20671.988819999999</v>
    </nc>
  </rcc>
  <rrc rId="7333" sId="1" ref="A711:XFD712" action="insertRow"/>
  <rcc rId="7334" sId="1" odxf="1" dxf="1">
    <nc r="A71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711" start="0" length="0">
    <dxf>
      <font>
        <i/>
        <name val="Times New Roman"/>
        <family val="1"/>
      </font>
    </dxf>
  </rfmt>
  <rfmt sheetId="1" sqref="C711" start="0" length="0">
    <dxf>
      <font>
        <i/>
        <name val="Times New Roman"/>
        <family val="1"/>
      </font>
    </dxf>
  </rfmt>
  <rcc rId="7335" sId="1" odxf="1" dxf="1">
    <nc r="D711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1" start="0" length="0">
    <dxf>
      <font>
        <i/>
        <name val="Times New Roman"/>
        <family val="1"/>
      </font>
    </dxf>
  </rfmt>
  <rfmt sheetId="1" sqref="F711" start="0" length="0">
    <dxf>
      <font>
        <i/>
        <name val="Times New Roman"/>
        <family val="1"/>
      </font>
    </dxf>
  </rfmt>
  <rfmt sheetId="1" sqref="A712" start="0" length="0">
    <dxf>
      <numFmt numFmtId="30" formatCode="@"/>
      <alignment vertical="top"/>
    </dxf>
  </rfmt>
  <rcc rId="7336" sId="1">
    <nc r="D712" t="inlineStr">
      <is>
        <t>08402 S4760</t>
      </is>
    </nc>
  </rcc>
  <rcc rId="7337" sId="1">
    <nc r="E712" t="inlineStr">
      <is>
        <t>611</t>
      </is>
    </nc>
  </rcc>
  <rcc rId="7338" sId="1" odxf="1" dxf="1">
    <nc r="A71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7339" sId="1" numFmtId="4">
    <nc r="F712">
      <v>3578.3205400000002</v>
    </nc>
  </rcc>
  <rcc rId="7340" sId="1">
    <nc r="F711">
      <f>SUM(F712)</f>
    </nc>
  </rcc>
  <rcc rId="7341" sId="1">
    <oc r="F702">
      <f>F703+F709+F707+F705+F713+F715</f>
    </oc>
    <nc r="F702">
      <f>F703+F709+F707+F705+F713+F715+F711</f>
    </nc>
  </rcc>
  <rcc rId="7342" sId="1" numFmtId="4">
    <oc r="F736">
      <v>196.34618</v>
    </oc>
    <nc r="F736">
      <v>215.84618</v>
    </nc>
  </rcc>
  <rrc rId="7343" sId="1" ref="A738:XFD742" action="insertRow"/>
  <rcc rId="7344" sId="1" odxf="1" dxf="1">
    <nc r="A7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738" start="0" length="0">
    <dxf>
      <font>
        <i/>
        <name val="Times New Roman"/>
        <family val="1"/>
      </font>
    </dxf>
  </rfmt>
  <rfmt sheetId="1" sqref="C738" start="0" length="0">
    <dxf>
      <font>
        <i/>
        <name val="Times New Roman"/>
        <family val="1"/>
      </font>
    </dxf>
  </rfmt>
  <rfmt sheetId="1" sqref="D738" start="0" length="0">
    <dxf>
      <font>
        <i/>
        <name val="Times New Roman"/>
        <family val="1"/>
      </font>
    </dxf>
  </rfmt>
  <rfmt sheetId="1" sqref="E738" start="0" length="0">
    <dxf>
      <font>
        <i/>
        <name val="Times New Roman"/>
        <family val="1"/>
      </font>
    </dxf>
  </rfmt>
  <rfmt sheetId="1" sqref="F738" start="0" length="0">
    <dxf>
      <font>
        <i/>
        <name val="Times New Roman"/>
        <family val="1"/>
      </font>
    </dxf>
  </rfmt>
  <rcc rId="7345" sId="1" odxf="1" dxf="1">
    <nc r="A73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46" sId="1">
    <nc r="E739" t="inlineStr">
      <is>
        <t>111</t>
      </is>
    </nc>
  </rcc>
  <rcc rId="7347" sId="1">
    <nc r="A74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48" sId="1">
    <nc r="E740" t="inlineStr">
      <is>
        <t>119</t>
      </is>
    </nc>
  </rcc>
  <rcc rId="7349" sId="1" odxf="1" dxf="1">
    <nc r="A74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50" sId="1">
    <nc r="E741" t="inlineStr">
      <is>
        <t>121</t>
      </is>
    </nc>
  </rcc>
  <rcc rId="7351" sId="1">
    <nc r="A74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52" sId="1">
    <nc r="E742" t="inlineStr">
      <is>
        <t>129</t>
      </is>
    </nc>
  </rcc>
  <rcc rId="7353" sId="1">
    <nc r="B738" t="inlineStr">
      <is>
        <t>11</t>
      </is>
    </nc>
  </rcc>
  <rcc rId="7354" sId="1">
    <nc r="B739" t="inlineStr">
      <is>
        <t>11</t>
      </is>
    </nc>
  </rcc>
  <rcc rId="7355" sId="1">
    <nc r="B740" t="inlineStr">
      <is>
        <t>11</t>
      </is>
    </nc>
  </rcc>
  <rcc rId="7356" sId="1">
    <nc r="B741" t="inlineStr">
      <is>
        <t>11</t>
      </is>
    </nc>
  </rcc>
  <rcc rId="7357" sId="1">
    <nc r="B742" t="inlineStr">
      <is>
        <t>11</t>
      </is>
    </nc>
  </rcc>
  <rcc rId="7358" sId="1">
    <nc r="C738" t="inlineStr">
      <is>
        <t>05</t>
      </is>
    </nc>
  </rcc>
  <rcc rId="7359" sId="1">
    <nc r="C739" t="inlineStr">
      <is>
        <t>05</t>
      </is>
    </nc>
  </rcc>
  <rcc rId="7360" sId="1">
    <nc r="C740" t="inlineStr">
      <is>
        <t>05</t>
      </is>
    </nc>
  </rcc>
  <rcc rId="7361" sId="1">
    <nc r="C741" t="inlineStr">
      <is>
        <t>05</t>
      </is>
    </nc>
  </rcc>
  <rcc rId="7362" sId="1">
    <nc r="C742" t="inlineStr">
      <is>
        <t>05</t>
      </is>
    </nc>
  </rcc>
  <rcc rId="7363" sId="1">
    <nc r="D738" t="inlineStr">
      <is>
        <t>09401 S4760</t>
      </is>
    </nc>
  </rcc>
  <rcc rId="7364" sId="1">
    <nc r="D739" t="inlineStr">
      <is>
        <t>09401 S4760</t>
      </is>
    </nc>
  </rcc>
  <rcc rId="7365" sId="1">
    <nc r="D740" t="inlineStr">
      <is>
        <t>09401 S4760</t>
      </is>
    </nc>
  </rcc>
  <rcc rId="7366" sId="1">
    <nc r="D741" t="inlineStr">
      <is>
        <t>09401 S4760</t>
      </is>
    </nc>
  </rcc>
  <rcc rId="7367" sId="1">
    <nc r="D742" t="inlineStr">
      <is>
        <t>09401 S4760</t>
      </is>
    </nc>
  </rcc>
  <rcc rId="7368" sId="1" numFmtId="4">
    <nc r="F739">
      <v>518.20000000000005</v>
    </nc>
  </rcc>
  <rcc rId="7369" sId="1" numFmtId="4">
    <nc r="F740">
      <v>131.1</v>
    </nc>
  </rcc>
  <rcc rId="7370" sId="1" numFmtId="4">
    <nc r="F741">
      <v>220.5</v>
    </nc>
  </rcc>
  <rcc rId="7371" sId="1" numFmtId="4">
    <nc r="F742">
      <v>63.3</v>
    </nc>
  </rcc>
  <rcc rId="7372" sId="1">
    <nc r="F738">
      <f>SUM(F739:F742)</f>
    </nc>
  </rcc>
  <rcc rId="7373" sId="1">
    <oc r="F728">
      <f>F729+F732</f>
    </oc>
    <nc r="F728">
      <f>F729+F732+F738</f>
    </nc>
  </rcc>
  <rrc rId="7374" sId="1" ref="A743:XFD746" action="insertRow"/>
  <rcc rId="7375" sId="1" odxf="1" dxf="1">
    <nc r="A74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3" start="0" length="0">
    <dxf>
      <font>
        <b/>
        <name val="Times New Roman"/>
        <family val="1"/>
      </font>
    </dxf>
  </rfmt>
  <rfmt sheetId="1" sqref="C743" start="0" length="0">
    <dxf>
      <font>
        <b/>
        <name val="Times New Roman"/>
        <family val="1"/>
      </font>
    </dxf>
  </rfmt>
  <rcc rId="7376" sId="1" odxf="1" dxf="1">
    <nc r="D74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43" start="0" length="0">
    <dxf>
      <font>
        <b/>
        <name val="Times New Roman"/>
        <family val="1"/>
      </font>
    </dxf>
  </rfmt>
  <rcc rId="7377" sId="1" odxf="1" dxf="1">
    <nc r="F743">
      <f>F744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78" sId="1" odxf="1" dxf="1">
    <nc r="A74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4" start="0" length="0">
    <dxf>
      <font>
        <i/>
        <name val="Times New Roman"/>
        <family val="1"/>
      </font>
    </dxf>
  </rfmt>
  <rfmt sheetId="1" sqref="C744" start="0" length="0">
    <dxf>
      <font>
        <i/>
        <name val="Times New Roman"/>
        <family val="1"/>
      </font>
    </dxf>
  </rfmt>
  <rcc rId="7379" sId="1" odxf="1" dxf="1">
    <nc r="D74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44" start="0" length="0">
    <dxf>
      <font>
        <i/>
        <name val="Times New Roman"/>
        <family val="1"/>
      </font>
    </dxf>
  </rfmt>
  <rfmt sheetId="1" sqref="F74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80" sId="1" odxf="1" dxf="1">
    <nc r="A74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81" sId="1">
    <nc r="D745" t="inlineStr">
      <is>
        <t>99900 55493</t>
      </is>
    </nc>
  </rcc>
  <rcc rId="7382" sId="1">
    <nc r="E745" t="inlineStr">
      <is>
        <t>111</t>
      </is>
    </nc>
  </rcc>
  <rcc rId="7383" sId="1">
    <nc r="A7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4" sId="1">
    <nc r="D746" t="inlineStr">
      <is>
        <t>99900 55493</t>
      </is>
    </nc>
  </rcc>
  <rcc rId="7385" sId="1">
    <nc r="E746" t="inlineStr">
      <is>
        <t>119</t>
      </is>
    </nc>
  </rcc>
  <rcc rId="7386" sId="1">
    <nc r="B743" t="inlineStr">
      <is>
        <t>11</t>
      </is>
    </nc>
  </rcc>
  <rcc rId="7387" sId="1">
    <nc r="B744" t="inlineStr">
      <is>
        <t>11</t>
      </is>
    </nc>
  </rcc>
  <rcc rId="7388" sId="1">
    <nc r="B745" t="inlineStr">
      <is>
        <t>11</t>
      </is>
    </nc>
  </rcc>
  <rcc rId="7389" sId="1">
    <nc r="B746" t="inlineStr">
      <is>
        <t>11</t>
      </is>
    </nc>
  </rcc>
  <rcc rId="7390" sId="1">
    <nc r="C743" t="inlineStr">
      <is>
        <t>05</t>
      </is>
    </nc>
  </rcc>
  <rcc rId="7391" sId="1">
    <nc r="C744" t="inlineStr">
      <is>
        <t>05</t>
      </is>
    </nc>
  </rcc>
  <rcc rId="7392" sId="1">
    <nc r="C745" t="inlineStr">
      <is>
        <t>05</t>
      </is>
    </nc>
  </rcc>
  <rcc rId="7393" sId="1">
    <nc r="C746" t="inlineStr">
      <is>
        <t>05</t>
      </is>
    </nc>
  </rcc>
  <rcc rId="7394" sId="1" numFmtId="4">
    <nc r="F745">
      <v>21.050999999999998</v>
    </nc>
  </rcc>
  <rcc rId="7395" sId="1" numFmtId="4">
    <nc r="F746">
      <v>6.3574000000000002</v>
    </nc>
  </rcc>
  <rrc rId="7396" sId="1" ref="A747:XFD748" action="insertRow"/>
  <rcc rId="7397" sId="1" odxf="1" dxf="1">
    <nc r="A74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98" sId="1">
    <nc r="B747" t="inlineStr">
      <is>
        <t>11</t>
      </is>
    </nc>
  </rcc>
  <rcc rId="7399" sId="1">
    <nc r="C747" t="inlineStr">
      <is>
        <t>05</t>
      </is>
    </nc>
  </rcc>
  <rcc rId="7400" sId="1">
    <nc r="E747" t="inlineStr">
      <is>
        <t>121</t>
      </is>
    </nc>
  </rcc>
  <rcc rId="7401" sId="1">
    <nc r="A74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402" sId="1">
    <nc r="B748" t="inlineStr">
      <is>
        <t>11</t>
      </is>
    </nc>
  </rcc>
  <rcc rId="7403" sId="1">
    <nc r="C748" t="inlineStr">
      <is>
        <t>05</t>
      </is>
    </nc>
  </rcc>
  <rcc rId="7404" sId="1">
    <nc r="E748" t="inlineStr">
      <is>
        <t>129</t>
      </is>
    </nc>
  </rcc>
  <rcc rId="7405" sId="1">
    <nc r="D747" t="inlineStr">
      <is>
        <t>99900 55493</t>
      </is>
    </nc>
  </rcc>
  <rcc rId="7406" sId="1">
    <nc r="D748" t="inlineStr">
      <is>
        <t>99900 55493</t>
      </is>
    </nc>
  </rcc>
  <rcc rId="7407" sId="1" numFmtId="4">
    <nc r="F747">
      <v>31.33802</v>
    </nc>
  </rcc>
  <rcc rId="7408" sId="1" numFmtId="4">
    <nc r="F748">
      <v>9.4640799999999992</v>
    </nc>
  </rcc>
  <rcc rId="7409" sId="1">
    <nc r="F744">
      <f>SUM(F745:F748)</f>
    </nc>
  </rcc>
  <rcc rId="7410" sId="1">
    <nc r="B711" t="inlineStr">
      <is>
        <t>11</t>
      </is>
    </nc>
  </rcc>
  <rcc rId="7411" sId="1">
    <nc r="B712" t="inlineStr">
      <is>
        <t>11</t>
      </is>
    </nc>
  </rcc>
  <rcc rId="7412" sId="1">
    <nc r="C711" t="inlineStr">
      <is>
        <t>03</t>
      </is>
    </nc>
  </rcc>
  <rcc rId="7413" sId="1">
    <nc r="C712" t="inlineStr">
      <is>
        <t>03</t>
      </is>
    </nc>
  </rcc>
  <rcc rId="7414" sId="1">
    <oc r="F721">
      <f>F726+F722</f>
    </oc>
    <nc r="F721">
      <f>F726+F722+F743</f>
    </nc>
  </rcc>
  <rcc rId="7415" sId="1" numFmtId="4">
    <oc r="F770">
      <v>19400</v>
    </oc>
    <nc r="F770">
      <v>26400</v>
    </nc>
  </rcc>
  <rrc rId="7416" sId="1" ref="A780:XFD781" action="insertRow"/>
  <rcc rId="7417" sId="1" odxf="1" dxf="1">
    <nc r="A78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7418" sId="1" odxf="1" dxf="1">
    <nc r="D78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0:XFD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7419" sId="1" odxf="1" dxf="1">
    <nc r="D78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781" start="0" length="0">
    <dxf>
      <font>
        <b val="0"/>
        <name val="Times New Roman"/>
        <family val="1"/>
      </font>
    </dxf>
  </rfmt>
  <rfmt sheetId="1" sqref="G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:XFD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7420" sId="1">
    <nc r="B780" t="inlineStr">
      <is>
        <t>14</t>
      </is>
    </nc>
  </rcc>
  <rcc rId="7421" sId="1">
    <nc r="B781" t="inlineStr">
      <is>
        <t>14</t>
      </is>
    </nc>
  </rcc>
  <rcc rId="7422" sId="1">
    <nc r="C780" t="inlineStr">
      <is>
        <t>03</t>
      </is>
    </nc>
  </rcc>
  <rcc rId="7423" sId="1">
    <nc r="C781" t="inlineStr">
      <is>
        <t>03</t>
      </is>
    </nc>
  </rcc>
  <rcc rId="7424" sId="1">
    <nc r="E781" t="inlineStr">
      <is>
        <t>540</t>
      </is>
    </nc>
  </rcc>
  <rcc rId="7425" sId="1" odxf="1" dxf="1">
    <nc r="A781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7426" sId="1" numFmtId="4">
    <nc r="F781">
      <v>287.61200000000002</v>
    </nc>
  </rcc>
  <rcc rId="7427" sId="1">
    <nc r="F780">
      <f>F781</f>
    </nc>
  </rcc>
  <rcc rId="7428" sId="1">
    <oc r="F779">
      <f>F782</f>
    </oc>
    <nc r="F779">
      <f>F782+F780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функцион.структура!$A$1:$F$784</formula>
    <oldFormula>функцион.структура!$A$1:$F$784</oldFormula>
  </rdn>
  <rdn rId="0" localSheetId="1" customView="1" name="Z_629918FE_B1DF_464A_BF50_03D18729BC02_.wvu.FilterData" hidden="1" oldHidden="1">
    <formula>функцион.структура!$A$17:$F$791</formula>
    <oldFormula>функцион.структура!$A$17:$F$791</oldFormula>
  </rdn>
  <rcv guid="{629918FE-B1DF-464A-BF50-03D18729BC02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4">
    <oc r="F787">
      <v>3077595.25104</v>
    </oc>
    <nc r="F787">
      <v>3191468.7629999998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2" sId="1">
    <oc r="F505">
      <f>F508+F511+F506+F521</f>
    </oc>
    <nc r="F505">
      <f>F508+F511+F506+F521+F524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3" sId="1">
    <oc r="B250" t="inlineStr">
      <is>
        <t>01</t>
      </is>
    </oc>
    <nc r="B250" t="inlineStr">
      <is>
        <t>04</t>
      </is>
    </nc>
  </rcc>
  <rcc rId="7434" sId="1">
    <oc r="C250" t="inlineStr">
      <is>
        <t>13</t>
      </is>
    </oc>
    <nc r="C250" t="inlineStr">
      <is>
        <t>05</t>
      </is>
    </nc>
  </rcc>
  <rcc rId="7435" sId="1">
    <oc r="B251" t="inlineStr">
      <is>
        <t>01</t>
      </is>
    </oc>
    <nc r="B251" t="inlineStr">
      <is>
        <t>04</t>
      </is>
    </nc>
  </rcc>
  <rcc rId="7436" sId="1">
    <oc r="C251" t="inlineStr">
      <is>
        <t>13</t>
      </is>
    </oc>
    <nc r="C251" t="inlineStr">
      <is>
        <t>05</t>
      </is>
    </nc>
  </rcc>
  <rcc rId="7437" sId="1">
    <oc r="F224">
      <f>F228+F230+F233+F235+F238+F240+F243+F225</f>
    </oc>
    <nc r="F224">
      <f>F228+F230+F233+F235+F238+F240+F243+F225+F250</f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38" sId="1" ref="A258:XFD261" action="insertRow"/>
  <rcc rId="7439" sId="1" odxf="1" dxf="1">
    <nc r="A258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440" sId="1" odxf="1" dxf="1">
    <nc r="B258" t="inlineStr">
      <is>
        <t>04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441" sId="1" odxf="1" dxf="1">
    <nc r="C258" t="inlineStr">
      <is>
        <t>08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D25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58" start="0" length="0">
    <dxf>
      <font>
        <b/>
        <name val="Times New Roman"/>
        <family val="1"/>
      </font>
      <fill>
        <patternFill>
          <bgColor indexed="41"/>
        </patternFill>
      </fill>
    </dxf>
  </rfmt>
  <rcc rId="7442" sId="1" odxf="1" dxf="1">
    <nc r="F258">
      <f>F259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58" start="0" length="0">
    <dxf>
      <font>
        <i/>
        <name val="Times New Roman CYR"/>
        <family val="1"/>
      </font>
    </dxf>
  </rfmt>
  <rfmt sheetId="1" sqref="H258" start="0" length="0">
    <dxf>
      <font>
        <i/>
        <name val="Times New Roman CYR"/>
        <family val="1"/>
      </font>
      <numFmt numFmtId="0" formatCode="General"/>
    </dxf>
  </rfmt>
  <rfmt sheetId="1" sqref="I258" start="0" length="0">
    <dxf>
      <font>
        <i/>
        <name val="Times New Roman CYR"/>
        <family val="1"/>
      </font>
      <numFmt numFmtId="0" formatCode="General"/>
    </dxf>
  </rfmt>
  <rfmt sheetId="1" sqref="J258" start="0" length="0">
    <dxf>
      <font>
        <i/>
        <name val="Times New Roman CYR"/>
        <family val="1"/>
      </font>
      <numFmt numFmtId="0" formatCode="General"/>
    </dxf>
  </rfmt>
  <rfmt sheetId="1" sqref="K258" start="0" length="0">
    <dxf>
      <font>
        <i/>
        <name val="Times New Roman CYR"/>
        <family val="1"/>
      </font>
    </dxf>
  </rfmt>
  <rfmt sheetId="1" sqref="L258" start="0" length="0">
    <dxf>
      <font>
        <i/>
        <name val="Times New Roman CYR"/>
        <family val="1"/>
      </font>
    </dxf>
  </rfmt>
  <rfmt sheetId="1" sqref="M258" start="0" length="0">
    <dxf>
      <font>
        <i/>
        <name val="Times New Roman CYR"/>
        <family val="1"/>
      </font>
    </dxf>
  </rfmt>
  <rfmt sheetId="1" sqref="N258" start="0" length="0">
    <dxf>
      <font>
        <i/>
        <name val="Times New Roman CYR"/>
        <family val="1"/>
      </font>
    </dxf>
  </rfmt>
  <rfmt sheetId="1" sqref="O258" start="0" length="0">
    <dxf>
      <font>
        <i/>
        <name val="Times New Roman CYR"/>
        <family val="1"/>
      </font>
    </dxf>
  </rfmt>
  <rfmt sheetId="1" sqref="P258" start="0" length="0">
    <dxf>
      <font>
        <i/>
        <name val="Times New Roman CYR"/>
        <family val="1"/>
      </font>
    </dxf>
  </rfmt>
  <rfmt sheetId="1" sqref="A258:XFD258" start="0" length="0">
    <dxf>
      <font>
        <i/>
        <name val="Times New Roman CYR"/>
        <family val="1"/>
      </font>
    </dxf>
  </rfmt>
  <rcc rId="7443" sId="1" odxf="1" dxf="1">
    <nc r="A25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7444" sId="1" odxf="1" dxf="1">
    <nc r="B25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5" sId="1" odxf="1" dxf="1">
    <nc r="C259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6" sId="1" odxf="1" dxf="1">
    <nc r="D25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7447" sId="1" odxf="1" dxf="1">
    <nc r="F259">
      <f>F260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59" start="0" length="0">
    <dxf>
      <font>
        <i/>
        <name val="Times New Roman CYR"/>
        <family val="1"/>
      </font>
    </dxf>
  </rfmt>
  <rfmt sheetId="1" sqref="H259" start="0" length="0">
    <dxf>
      <font>
        <i/>
        <name val="Times New Roman CYR"/>
        <family val="1"/>
      </font>
      <numFmt numFmtId="0" formatCode="General"/>
    </dxf>
  </rfmt>
  <rfmt sheetId="1" sqref="I259" start="0" length="0">
    <dxf>
      <font>
        <i/>
        <name val="Times New Roman CYR"/>
        <family val="1"/>
      </font>
      <numFmt numFmtId="0" formatCode="General"/>
    </dxf>
  </rfmt>
  <rfmt sheetId="1" sqref="J259" start="0" length="0">
    <dxf>
      <font>
        <i/>
        <name val="Times New Roman CYR"/>
        <family val="1"/>
      </font>
      <numFmt numFmtId="0" formatCode="General"/>
    </dxf>
  </rfmt>
  <rfmt sheetId="1" sqref="K259" start="0" length="0">
    <dxf>
      <font>
        <i/>
        <name val="Times New Roman CYR"/>
        <family val="1"/>
      </font>
    </dxf>
  </rfmt>
  <rfmt sheetId="1" sqref="L259" start="0" length="0">
    <dxf>
      <font>
        <i/>
        <name val="Times New Roman CYR"/>
        <family val="1"/>
      </font>
    </dxf>
  </rfmt>
  <rfmt sheetId="1" sqref="M259" start="0" length="0">
    <dxf>
      <font>
        <i/>
        <name val="Times New Roman CYR"/>
        <family val="1"/>
      </font>
    </dxf>
  </rfmt>
  <rfmt sheetId="1" sqref="N259" start="0" length="0">
    <dxf>
      <font>
        <i/>
        <name val="Times New Roman CYR"/>
        <family val="1"/>
      </font>
    </dxf>
  </rfmt>
  <rfmt sheetId="1" sqref="O259" start="0" length="0">
    <dxf>
      <font>
        <i/>
        <name val="Times New Roman CYR"/>
        <family val="1"/>
      </font>
    </dxf>
  </rfmt>
  <rfmt sheetId="1" sqref="P259" start="0" length="0">
    <dxf>
      <font>
        <i/>
        <name val="Times New Roman CYR"/>
        <family val="1"/>
      </font>
    </dxf>
  </rfmt>
  <rfmt sheetId="1" sqref="A259:XFD259" start="0" length="0">
    <dxf>
      <font>
        <i/>
        <name val="Times New Roman CYR"/>
        <family val="1"/>
      </font>
    </dxf>
  </rfmt>
  <rfmt sheetId="1" sqref="A260" start="0" length="0">
    <dxf>
      <font>
        <i/>
        <name val="Times New Roman"/>
        <family val="1"/>
      </font>
      <alignment horizontal="general" vertical="top"/>
    </dxf>
  </rfmt>
  <rcc rId="7448" sId="1" odxf="1" dxf="1">
    <nc r="B26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49" sId="1" odxf="1" dxf="1">
    <nc r="C2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60" start="0" length="0">
    <dxf>
      <font>
        <i/>
        <name val="Times New Roman"/>
        <family val="1"/>
      </font>
    </dxf>
  </rfmt>
  <rfmt sheetId="1" sqref="E26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260" start="0" length="0">
    <dxf>
      <font>
        <i/>
        <name val="Times New Roman"/>
        <family val="1"/>
      </font>
    </dxf>
  </rfmt>
  <rfmt sheetId="1" sqref="H260" start="0" length="0">
    <dxf>
      <numFmt numFmtId="0" formatCode="General"/>
    </dxf>
  </rfmt>
  <rfmt sheetId="1" sqref="I260" start="0" length="0">
    <dxf>
      <numFmt numFmtId="0" formatCode="General"/>
    </dxf>
  </rfmt>
  <rfmt sheetId="1" sqref="J260" start="0" length="0">
    <dxf>
      <numFmt numFmtId="0" formatCode="General"/>
    </dxf>
  </rfmt>
  <rcc rId="7450" sId="1" odxf="1" dxf="1">
    <nc r="B26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1" sId="1" odxf="1" dxf="1">
    <nc r="C261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61" start="0" length="0">
    <dxf>
      <fill>
        <patternFill patternType="none">
          <bgColor indexed="65"/>
        </patternFill>
      </fill>
    </dxf>
  </rfmt>
  <rfmt sheetId="1" sqref="H261" start="0" length="0">
    <dxf>
      <numFmt numFmtId="0" formatCode="General"/>
    </dxf>
  </rfmt>
  <rfmt sheetId="1" sqref="I261" start="0" length="0">
    <dxf>
      <numFmt numFmtId="0" formatCode="General"/>
    </dxf>
  </rfmt>
  <rfmt sheetId="1" sqref="J261" start="0" length="0">
    <dxf>
      <numFmt numFmtId="0" formatCode="General"/>
    </dxf>
  </rfmt>
  <rcc rId="7452" sId="1">
    <nc r="E261" t="inlineStr">
      <is>
        <t>244</t>
      </is>
    </nc>
  </rcc>
  <rcc rId="7453" sId="1" numFmtId="4">
    <nc r="F261">
      <v>61020</v>
    </nc>
  </rcc>
  <rcc rId="7454" sId="1">
    <nc r="F260">
      <f>F261</f>
    </nc>
  </rcc>
  <rcc rId="7455" sId="1">
    <nc r="D261" t="inlineStr">
      <is>
        <t>9990097010</t>
      </is>
    </nc>
  </rcc>
  <rcc rId="7456" sId="1">
    <nc r="D260" t="inlineStr">
      <is>
        <t>9990097010</t>
      </is>
    </nc>
  </rcc>
  <rcc rId="7457" sId="1" odxf="1" dxf="1">
    <nc r="A26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458" sId="1" xfDxf="1" dxf="1">
    <nc r="A260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1" sId="1">
    <oc r="F214">
      <f>F215+F262+F277+F253</f>
    </oc>
    <nc r="F214">
      <f>F215+F262+F277+F253+F258</f>
    </nc>
  </rcc>
  <rcc rId="7462" sId="1" numFmtId="4">
    <oc r="F791">
      <v>3191468.7629999998</v>
    </oc>
    <nc r="F791">
      <v>3252488.7629999998</v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3" sId="1" numFmtId="4">
    <oc r="F184">
      <v>625.39824999999996</v>
    </oc>
    <nc r="F184">
      <v>2265.11265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4" sId="1" numFmtId="4">
    <oc r="F127">
      <v>79.507999999999996</v>
    </oc>
    <nc r="F127">
      <v>64.515000000000001</v>
    </nc>
  </rcc>
  <rcc rId="7465" sId="1" numFmtId="4">
    <oc r="F126">
      <v>274.7</v>
    </oc>
    <nc r="F126">
      <v>289.69299999999998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4">
    <oc r="F796">
      <v>2686674.8267100002</v>
    </oc>
    <nc r="F796"/>
  </rcc>
  <rcc rId="7467" sId="1">
    <oc r="F799">
      <f>F788-F796</f>
    </oc>
    <nc r="F799"/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8" sId="1" numFmtId="4">
    <oc r="F791">
      <v>3252488.7629999998</v>
    </oc>
    <nc r="F791">
      <v>3254128.4774000002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1" sId="1" numFmtId="4">
    <oc r="F629">
      <v>135.04</v>
    </oc>
    <nc r="F629">
      <v>138.39146</v>
    </nc>
  </rcc>
  <rcc rId="7472" sId="1" numFmtId="4">
    <oc r="F630">
      <v>29.46</v>
    </oc>
    <nc r="F630">
      <v>40.902459999999998</v>
    </nc>
  </rcc>
  <rcc rId="7473" sId="1" numFmtId="4">
    <oc r="F383">
      <v>10785.792670000001</v>
    </oc>
    <nc r="F383">
      <v>10770.998750000001</v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4" sId="1" numFmtId="4">
    <oc r="F151">
      <f>220</f>
    </oc>
    <nc r="F151">
      <v>330</v>
    </nc>
  </rcc>
  <rcc rId="7475" sId="1" numFmtId="4">
    <oc r="F346">
      <v>16616.233509999998</v>
    </oc>
    <nc r="F346">
      <v>16506.233509999998</v>
    </nc>
  </rcc>
  <rfmt sheetId="1" sqref="F346">
    <dxf>
      <fill>
        <patternFill>
          <bgColor theme="0"/>
        </patternFill>
      </fill>
    </dxf>
  </rfmt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7" sId="1">
    <oc r="A71" t="inlineStr">
      <is>
        <t>Муниципальная Программа «Развитие муниципальной службы в Селенгинском районе на 2020 - 2024 годы»</t>
      </is>
    </oc>
    <nc r="A71" t="inlineStr">
      <is>
        <t>Муниципальная Программа «Развитие муниципальной службы в Селенгинском районе на 2020 - 2025 годы»</t>
      </is>
    </nc>
  </rcc>
  <rcc rId="7478" sId="1">
    <oc r="A75" t="inlineStr">
      <is>
        <t>Муниципальная Программа «Управление муниципальными финансами и муниципальным долгом на 2020-2024 годы</t>
      </is>
    </oc>
    <nc r="A75" t="inlineStr">
      <is>
        <t>Муниципальная Программа «Управление муниципальными финансами и муниципальным долгом на 2020-2025 годы</t>
      </is>
    </nc>
  </rcc>
  <rcc rId="7479" sId="1">
    <oc r="A95" t="inlineStr">
      <is>
        <t>Муниципальная Программа «Развитие муниципальной службы в Селенгинском районе на 2020 - 2024 годы»</t>
      </is>
    </oc>
    <nc r="A95" t="inlineStr">
      <is>
        <t>Муниципальная Программа «Развитие муниципальной службы в Селенгинском районе на 2020 - 2025 годы»</t>
      </is>
    </nc>
  </rcc>
  <rcc rId="7480" sId="1">
    <oc r="A114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114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81" sId="1">
    <o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82" sId="1">
    <oc r="A135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35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7483" sId="1">
    <oc r="A140" t="inlineStr">
      <is>
        <t>Муниципальная программа «Организация общественных работ на территории Селенгинского района на 2020-2024 годы</t>
      </is>
    </oc>
    <nc r="A14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7484" sId="1">
    <oc r="A144" t="inlineStr">
      <is>
        <t>Муниципальная программа «Поддержка сельских и городских инициатив в Селенгинском районе на 2020-2024 годы»</t>
      </is>
    </oc>
    <nc r="A144" t="inlineStr">
      <is>
        <t>Муниципальная программа «Поддержка сельских и городских инициатив в Селенгинском районе на 2020-2025 годы»</t>
      </is>
    </nc>
  </rcc>
  <rcc rId="7485" sId="1">
    <o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6" sId="1">
    <oc r="A216" t="inlineStr">
      <is>
        <t>Муниципальная Программа «Развитие муниципальной службы в Селенгинском районе на 2020 - 2024 годы»</t>
      </is>
    </oc>
    <nc r="A216" t="inlineStr">
      <is>
        <t>Муниципальная Программа «Развитие муниципальной службы в Селенгинском районе на 2020 - 2025 годы»</t>
      </is>
    </nc>
  </rcc>
  <rcc rId="7487" sId="1">
    <oc r="A220" t="inlineStr">
      <is>
        <t>Муниципальная программа «Комплексное развитие сельских территорий в Селенгинском районе на 2020-2024 годы»</t>
      </is>
    </oc>
    <nc r="A22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88" sId="1">
    <o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7489" sId="1">
    <o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0" sId="1">
    <oc r="A2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91" sId="1">
    <o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2" sId="1">
    <oc r="A297" t="inlineStr">
      <is>
        <t>Муниципальная программа "Профилактика преступлений и иных правонарушений в Селенгинском районе"</t>
      </is>
    </oc>
    <nc r="A29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7493" sId="1">
    <oc r="A318" t="inlineStr">
      <is>
        <t>Муниципальная программа «Комплексное развитие сельских территорий в Селенгинском районе на 2020-2024 годы»</t>
      </is>
    </oc>
    <nc r="A31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94" sId="1">
    <oc r="A324" t="inlineStr">
      <is>
        <t>Муниципальная программа "Чистая вода на 2020-2024 годы"</t>
      </is>
    </oc>
    <nc r="A324" t="inlineStr">
      <is>
        <t>Муниципальная программа "Чистая вода на 2020-2025 годы"</t>
      </is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95" sId="1">
    <o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7496" sId="1">
    <oc r="A358" t="inlineStr">
      <is>
        <t>Муниципальная программа "Чистая вода на 2020-2024 годы"</t>
      </is>
    </oc>
    <nc r="A358" t="inlineStr">
      <is>
        <t>Муниципальная программа "Чистая вода на 2020-2025 годы"</t>
      </is>
    </nc>
  </rcc>
  <rcc rId="7497" sId="1">
    <oc r="A370" t="inlineStr">
      <is>
        <t>МП «Развитие образования в Селенгинском районе на 2020-2024 годы"</t>
      </is>
    </oc>
    <nc r="A370" t="inlineStr">
      <is>
        <t>МП «Развитие образования в Селенгинском районе на 2020-2025 годы"</t>
      </is>
    </nc>
  </rcc>
  <rcc rId="7498" sId="1">
    <oc r="A385" t="inlineStr">
      <is>
        <t>МП «Развитие образования в Селенгинском районе на 2020-2024 годы"</t>
      </is>
    </oc>
    <nc r="A385" t="inlineStr">
      <is>
        <t>МП «Развитие образования в Селенгинском районе на 2020-2025 годы"</t>
      </is>
    </nc>
  </rcc>
  <rcc rId="7499" sId="1">
    <oc r="A427" t="inlineStr">
      <is>
        <t>Муниципальная программа «Комплексное развитие сельских территорий в Селенгинском районе на 2020-2024 годы»</t>
      </is>
    </oc>
    <nc r="A42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0" sId="1">
    <oc r="A435" t="inlineStr">
      <is>
        <t>Муниципальная Программа «Развитие культуры в Селенгинском районе на 2020 – 2024 годы»</t>
      </is>
    </oc>
    <nc r="A435" t="inlineStr">
      <is>
        <t>Муниципальная Программа «Развитие культуры в Селенгинском районе на 2020 – 2025 годы»</t>
      </is>
    </nc>
  </rcc>
  <rcc rId="7501" sId="1">
    <oc r="A449" t="inlineStr">
      <is>
        <t>МП «Развитие образования в Селенгинском районе на 2020-2024 годы"</t>
      </is>
    </oc>
    <nc r="A449" t="inlineStr">
      <is>
        <t>МП «Развитие образования в Селенгинском районе на 2020-2025 годы"</t>
      </is>
    </nc>
  </rcc>
  <rcc rId="7502" sId="1">
    <oc r="A468" t="inlineStr">
      <is>
        <t>МП «Развитие образования в Селенгинском районе на 2020-2024 годы"</t>
      </is>
    </oc>
    <nc r="A468" t="inlineStr">
      <is>
        <t>МП «Развитие образования в Селенгинском районе на 2020-2025 годы"</t>
      </is>
    </nc>
  </rcc>
  <rcc rId="7503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04" sId="1">
    <oc r="A485" t="inlineStr">
      <is>
        <t>МП «Развитие образования в Селенгинском районе на 2020-2024 годы"</t>
      </is>
    </oc>
    <nc r="A485" t="inlineStr">
      <is>
        <t>МП «Развитие образования в Селенгинском районе на 2020-2025 годы"</t>
      </is>
    </nc>
  </rcc>
  <rcc rId="7505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7506" sId="1">
    <oc r="A502" t="inlineStr">
      <is>
        <t>МП «Развитие образования в Селенгинском районе на 2020-2024 годы"</t>
      </is>
    </oc>
    <nc r="A502" t="inlineStr">
      <is>
        <t>МП «Развитие образования в Селенгинском районе на 2020-2025 годы"</t>
      </is>
    </nc>
  </rcc>
  <rcc rId="7507" sId="1">
    <oc r="A548" t="inlineStr">
      <is>
        <t>Муниципальная программа «Комплексное развитие сельских территорий в Селенгинском районе на 2020-2024 годы»</t>
      </is>
    </oc>
    <nc r="A54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8" sId="1">
    <oc r="A559" t="inlineStr">
      <is>
        <t>Муниципальная Программа «Развитие культуры в Селенгинском районе на 2020 – 2024 годы»</t>
      </is>
    </oc>
    <nc r="A559" t="inlineStr">
      <is>
        <t>Муниципальная Программа «Развитие культуры в Селенгинском районе на 2020 – 2025 годы»</t>
      </is>
    </nc>
  </rcc>
  <rcc rId="7509" sId="1">
    <oc r="A597" t="inlineStr">
      <is>
        <t>Муниципальная программа «Сохранение и развитие бурятского языка в Селенгинском районе на 2021-2024 годы"</t>
      </is>
    </oc>
    <nc r="A597" t="inlineStr">
      <is>
        <t>Муниципальная программа «Сохранение и развитие бурятского языка в Селенгинском районе на 2021-2025 годы"</t>
      </is>
    </nc>
  </rcc>
  <rcc rId="7510" sId="1">
    <oc r="A609" t="inlineStr">
      <is>
        <t>Муниципальная Программа «Развитие муниципальной службы в Селенгинском районе на 2020 - 2024 годы»</t>
      </is>
    </oc>
    <nc r="A609" t="inlineStr">
      <is>
        <t>Муниципальная Программа «Развитие муниципальной службы в Селенгинском районе на 2020 - 2025 годы»</t>
      </is>
    </nc>
  </rcc>
  <rcc rId="7511" sId="1">
    <oc r="A613" t="inlineStr">
      <is>
        <t>Муниципальная Программа «Развитие культуры в Селенгинском районе на 2020 – 2024 годы»</t>
      </is>
    </oc>
    <nc r="A613" t="inlineStr">
      <is>
        <t>Муниципальная Программа «Развитие культуры в Селенгинском районе на 2020 – 2025 годы»</t>
      </is>
    </nc>
  </rcc>
  <rcc rId="7512" sId="1">
    <oc r="A631" t="inlineStr">
      <is>
        <t>Муниципальная программа «Старшее поколение на 2020-2024 годы</t>
      </is>
    </oc>
    <nc r="A631" t="inlineStr">
      <is>
        <t>Муниципальная программа «Старшее поколение на 2020-2025 годы</t>
      </is>
    </nc>
  </rcc>
  <rcc rId="7513" sId="1">
    <oc r="A646" t="inlineStr">
      <is>
        <t>Муниципальная программа «Комплексное развитие сельских территорий в Селенгинском районе на 2020-2024 годы»</t>
      </is>
    </oc>
    <nc r="A646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4" sId="1">
    <oc r="A65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5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5" sId="1">
    <oc r="A683" t="inlineStr">
      <is>
        <t>Муниципальная программа «Комплексное развитие сельских территорий в Селенгинском районе на 2020-2024 годы»</t>
      </is>
    </oc>
    <nc r="A683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16" sId="1">
    <oc r="A68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8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7" sId="1">
    <oc r="A70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8" sId="1">
    <oc r="A726" t="inlineStr">
      <is>
        <t>Муниципальная Программа «Развитие муниципальной службы в Селенгинском районе на 2020 - 2024 годы»</t>
      </is>
    </oc>
    <nc r="A726" t="inlineStr">
      <is>
        <t>Муниципальная Программа «Развитие муниципальной службы в Селенгинском районе на 2020 - 2025 годы»</t>
      </is>
    </nc>
  </rcc>
  <rcc rId="7519" sId="1">
    <oc r="A7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20" sId="1">
    <oc r="A755" t="inlineStr">
      <is>
        <t>Муниципальная Программа «Управление муниципальными финансами и муниципальным долгом на 2020-2024 годы</t>
      </is>
    </oc>
    <nc r="A755" t="inlineStr">
      <is>
        <t>Муниципальная Программа «Управление муниципальными финансами и муниципальным долгом на 2020-2025 годы</t>
      </is>
    </nc>
  </rcc>
  <rcc rId="7521" sId="1">
    <oc r="A762" t="inlineStr">
      <is>
        <t>Муниципальная Программа «Управление муниципальными финансами и муниципальным долгом на 2020-2024 годы</t>
      </is>
    </oc>
    <nc r="A762" t="inlineStr">
      <is>
        <t>Муниципальная Программа «Управление муниципальными финансами и муниципальным долгом на 2020-2025 годы</t>
      </is>
    </nc>
  </rcc>
  <rcc rId="7522" sId="1">
    <oc r="A770" t="inlineStr">
      <is>
        <t>Муниципальная Программа «Управление муниципальными финансами и муниципальным долгом на 2020-2024 годы</t>
      </is>
    </oc>
    <nc r="A770" t="inlineStr">
      <is>
        <t>Муниципальная Программа «Управление муниципальными финансами и муниципальным долгом на 2020-2025 годы</t>
      </is>
    </nc>
  </rcc>
  <rcc rId="7523" sId="1">
    <oc r="A775" t="inlineStr">
      <is>
        <t>Муниципальная программа «Поддержка сельских и городских инициатив в Селенгинском районе на 2020-2024 годы»</t>
      </is>
    </oc>
    <nc r="A775" t="inlineStr">
      <is>
        <t>Муниципальная программа «Поддержка сельских и городских инициатив в Селенгинском районе на 2020-2025 годы»</t>
      </is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4" sId="1" odxf="1" dxf="1">
    <oc r="A361" t="inlineStr">
      <is>
        <t>Непрограммные расходы</t>
      </is>
    </oc>
    <nc r="A36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7525" sId="1">
    <oc r="D361" t="inlineStr">
      <is>
        <t>99900 00000</t>
      </is>
    </oc>
    <nc r="D361" t="inlineStr">
      <is>
        <t>16000 00000</t>
      </is>
    </nc>
  </rcc>
  <rcc rId="7526" sId="1">
    <oc r="D362" t="inlineStr">
      <is>
        <t>999F2 54240</t>
      </is>
    </oc>
    <nc r="D362" t="inlineStr">
      <is>
        <t>160F2 54240</t>
      </is>
    </nc>
  </rcc>
  <rcc rId="7527" sId="1">
    <oc r="D363" t="inlineStr">
      <is>
        <t>999F2 54240</t>
      </is>
    </oc>
    <nc r="D363" t="inlineStr">
      <is>
        <t>160F2 54240</t>
      </is>
    </nc>
  </rcc>
  <rcc rId="7528" sId="1">
    <oc r="D364" t="inlineStr">
      <is>
        <t>999F2 54240</t>
      </is>
    </oc>
    <nc r="D364" t="inlineStr">
      <is>
        <t>160F2 54240</t>
      </is>
    </nc>
  </rcc>
  <rcc rId="7529" sId="1">
    <oc r="D365" t="inlineStr">
      <is>
        <t>999F2 5424F</t>
      </is>
    </oc>
    <nc r="D365" t="inlineStr">
      <is>
        <t>160F2 5424F</t>
      </is>
    </nc>
  </rcc>
  <rcc rId="7530" sId="1">
    <oc r="D366" t="inlineStr">
      <is>
        <t>999F2 5424F</t>
      </is>
    </oc>
    <nc r="D366" t="inlineStr">
      <is>
        <t>160F2 5424F</t>
      </is>
    </nc>
  </rcc>
  <rcc rId="7531" sId="1">
    <oc r="D367" t="inlineStr">
      <is>
        <t>999F2 5424F</t>
      </is>
    </oc>
    <nc r="D367" t="inlineStr">
      <is>
        <t>160F2 54240F</t>
      </is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2" sId="1">
    <oc r="D367" t="inlineStr">
      <is>
        <t>160F2 54240F</t>
      </is>
    </oc>
    <nc r="D367" t="inlineStr">
      <is>
        <t>160F2 5424F</t>
      </is>
    </nc>
  </rcc>
  <rcc rId="7533" sId="1">
    <oc r="D358" t="inlineStr">
      <is>
        <t>170F5 52430</t>
      </is>
    </oc>
    <nc r="D358" t="inlineStr">
      <is>
        <t>17000 00000</t>
      </is>
    </nc>
  </rcc>
  <rrc rId="7534" sId="1" ref="A358:XFD364" action="insertRow"/>
  <rm rId="7535" sheetId="1" source="A368:XFD374" destination="A358:XFD364" sourceSheetId="1">
    <rfmt sheetId="1" xfDxf="1" sqref="A358:XFD358" start="0" length="0">
      <dxf>
        <font>
          <name val="Times New Roman CYR"/>
          <family val="1"/>
        </font>
        <alignment wrapText="1"/>
      </dxf>
    </rfmt>
    <rfmt sheetId="1" xfDxf="1" sqref="A359:XFD359" start="0" length="0">
      <dxf>
        <font>
          <name val="Times New Roman CYR"/>
          <family val="1"/>
        </font>
        <alignment wrapText="1"/>
      </dxf>
    </rfmt>
    <rfmt sheetId="1" xfDxf="1" sqref="A360:XFD360" start="0" length="0">
      <dxf>
        <font>
          <name val="Times New Roman CYR"/>
          <family val="1"/>
        </font>
        <alignment wrapText="1"/>
      </dxf>
    </rfmt>
    <rfmt sheetId="1" xfDxf="1" sqref="A361:XFD361" start="0" length="0">
      <dxf>
        <font>
          <name val="Times New Roman CYR"/>
          <family val="1"/>
        </font>
        <alignment wrapText="1"/>
      </dxf>
    </rfmt>
    <rfmt sheetId="1" xfDxf="1" sqref="A362:XFD362" start="0" length="0">
      <dxf>
        <font>
          <name val="Times New Roman CYR"/>
          <family val="1"/>
        </font>
        <alignment wrapText="1"/>
      </dxf>
    </rfmt>
    <rfmt sheetId="1" xfDxf="1" sqref="A363:XFD363" start="0" length="0">
      <dxf>
        <font>
          <name val="Times New Roman CYR"/>
          <family val="1"/>
        </font>
        <alignment wrapText="1"/>
      </dxf>
    </rfmt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5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3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536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7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8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9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0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1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2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5" sId="1" ref="A366:XFD366" action="insertRow"/>
  <rfmt sheetId="1" sqref="A366" start="0" length="0">
    <dxf>
      <font>
        <b val="0"/>
        <i/>
        <name val="Times New Roman"/>
        <family val="1"/>
      </font>
    </dxf>
  </rfmt>
  <rcc rId="7546" sId="1" odxf="1" dxf="1">
    <nc r="B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47" sId="1" odxf="1" dxf="1">
    <nc r="C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b val="0"/>
        <i/>
        <name val="Times New Roman"/>
        <family val="1"/>
      </font>
    </dxf>
  </rfmt>
  <rcc rId="7548" sId="1" odxf="1" dxf="1">
    <nc r="F366">
      <f>F367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7549" sId="1">
    <nc r="D366" t="inlineStr">
      <is>
        <t>170F5 00000</t>
      </is>
    </nc>
  </rcc>
  <rcc rId="7550" sId="1">
    <oc r="F365">
      <f>F367</f>
    </oc>
    <nc r="F365">
      <f>F366</f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1" sId="1" odxf="1" dxf="1">
    <nc r="A366" t="inlineStr">
      <is>
        <t>Основное мероприятие "Улучшение качества питьевой воды"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2" sId="1" ref="A21:XFD21" action="deleteRow">
    <undo index="65535" exp="ref" v="1" dr="F21" r="F20" sId="1"/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">
        <f>SUM(F22:F23)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3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58.338250000000002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4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17.61815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5" sId="1" ref="A25:XFD25" action="deleteRow">
    <undo index="65535" exp="ref" v="1" dr="F25" r="F20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">
        <f>SUM(F26:F27)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1001.60453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7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141.51728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58" sId="1">
    <oc r="F20">
      <f>F21+#REF!+F25</f>
    </oc>
    <nc r="F20">
      <f>F21</f>
    </nc>
  </rcc>
  <rcc rId="7559" sId="1" numFmtId="4">
    <oc r="F23">
      <v>1744.7</v>
    </oc>
    <nc r="F23">
      <v>1641.1</v>
    </nc>
  </rcc>
  <rcc rId="7560" sId="1" numFmtId="4">
    <oc r="F24">
      <v>527.20000000000005</v>
    </oc>
    <nc r="F24">
      <v>495.6</v>
    </nc>
  </rcc>
  <rcc rId="7561" sId="1" numFmtId="4">
    <oc r="F28">
      <v>64.5</v>
    </oc>
    <nc r="F28"/>
  </rcc>
  <rcc rId="7562" sId="1" numFmtId="4">
    <oc r="F29">
      <v>19.5</v>
    </oc>
    <nc r="F29"/>
  </rcc>
  <rrc rId="7563" sId="1" ref="A30:XFD30" action="deleteRow">
    <undo index="65535" exp="ref" v="1" dr="F30" r="F26" sId="1"/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">
        <f>SUM(F31:F32)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4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5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66" sId="1">
    <oc r="F26">
      <f>F30+F27+#REF!</f>
    </oc>
    <nc r="F26">
      <f>F30+F27</f>
    </nc>
  </rcc>
  <rcc rId="7567" sId="1" numFmtId="4">
    <oc r="F39">
      <v>2002.3152399999999</v>
    </oc>
    <nc r="F39">
      <v>1312.9</v>
    </nc>
  </rcc>
  <rcc rId="7568" sId="1" numFmtId="4">
    <oc r="F40">
      <v>148.50358</v>
    </oc>
    <nc r="F40">
      <v>150</v>
    </nc>
  </rcc>
  <rcc rId="7569" sId="1" numFmtId="4">
    <oc r="F41">
      <v>578.98533999999995</v>
    </oc>
    <nc r="F41">
      <v>396.5</v>
    </nc>
  </rcc>
  <rcc rId="7570" sId="1" numFmtId="4">
    <oc r="F32">
      <v>1063.2374400000001</v>
    </oc>
    <nc r="F32">
      <v>850.2</v>
    </nc>
  </rcc>
  <rcc rId="7571" sId="1" numFmtId="4">
    <oc r="F33">
      <v>74.667000000000002</v>
    </oc>
    <nc r="F33">
      <v>150</v>
    </nc>
  </rcc>
  <rcc rId="7572" sId="1" numFmtId="4">
    <oc r="F36">
      <v>391</v>
    </oc>
    <nc r="F36">
      <v>400</v>
    </nc>
  </rcc>
  <rcc rId="7573" sId="1" numFmtId="4">
    <oc r="F37">
      <v>0.2</v>
    </oc>
    <nc r="F37"/>
  </rcc>
  <rrc rId="7574" sId="1" ref="A37:XFD37" action="deleteRow">
    <undo index="65535" exp="area" dr="F32:F37" r="F31" sId="1"/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575" sId="1" numFmtId="4">
    <oc r="F34">
      <v>306.29354999999998</v>
    </oc>
    <nc r="F34">
      <v>256.7</v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76" sId="1" ref="A43:XFD43" action="deleteRow">
    <undo index="65535" exp="ref" v="1" dr="F43" r="F42" sId="1"/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">
        <f>SUM(F44:F45)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7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230.12558000000001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8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69.497919999999993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9" sId="1" ref="A50:XFD50" action="deleteRow">
    <undo index="65535" exp="ref" v="1" dr="F50" r="F42" sId="1"/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">
        <f>SUM(F51:F52)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0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3110.48002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1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912.26408000000004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82" sId="1">
    <oc r="F42">
      <f>F43+#REF!+#REF!</f>
    </oc>
    <nc r="F42">
      <f>F43</f>
    </nc>
  </rcc>
  <rcc rId="7583" sId="1" numFmtId="4">
    <oc r="F45">
      <v>7982.4848499999998</v>
    </oc>
    <nc r="F45">
      <v>8690.7000000000007</v>
    </nc>
  </rcc>
  <rcc rId="7584" sId="1" numFmtId="4">
    <oc r="F46">
      <v>2382.8159799999999</v>
    </oc>
    <nc r="F46">
      <v>2624.6</v>
    </nc>
  </rcc>
  <rcc rId="7585" sId="1" numFmtId="4">
    <oc r="F49">
      <v>126.1345</v>
    </oc>
    <nc r="F49">
      <v>125</v>
    </nc>
  </rcc>
  <rcc rId="7586" sId="1" numFmtId="4">
    <oc r="F58">
      <v>20</v>
    </oc>
    <nc r="F58"/>
  </rcc>
  <rrc rId="7587" sId="1" ref="A55:XFD55" action="deleteRow">
    <undo index="65535" exp="ref" v="1" dr="F55" r="F54" sId="1"/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8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9" sId="1" ref="A55:XFD55" action="deleteRow">
    <rfmt sheetId="1" xfDxf="1" sqref="A55:XFD55" start="0" length="0">
      <dxf>
        <font>
          <i/>
          <name val="Times New Roman CYR"/>
          <family val="1"/>
        </font>
        <alignment wrapText="1"/>
      </dxf>
    </rfmt>
    <rcc rId="0" sId="1" dxf="1">
      <nc r="A5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5" start="0" length="0">
      <dxf>
        <numFmt numFmtId="165" formatCode="0.00000"/>
      </dxf>
    </rfmt>
  </rrc>
  <rrc rId="7590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591" sId="1" ref="A68:XFD68" action="deleteRow">
    <undo index="65535" exp="ref" v="1" dr="F68" r="F64" sId="1"/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8">
        <f>F69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92" sId="1" ref="A68:XFD68" action="deleteRow"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72.4876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93" sId="1" numFmtId="4">
    <oc r="F59">
      <v>4993.7463200000002</v>
    </oc>
    <nc r="F59">
      <v>4051.7</v>
    </nc>
  </rcc>
  <rcc rId="7594" sId="1" numFmtId="4">
    <oc r="F61">
      <v>1521.3</v>
    </oc>
    <nc r="F61">
      <v>1223.5999999999999</v>
    </nc>
  </rcc>
  <rcc rId="7595" sId="1" numFmtId="4">
    <oc r="F62">
      <v>1480.2</v>
    </oc>
    <nc r="F62">
      <v>1600</v>
    </nc>
  </rcc>
  <rcc rId="7596" sId="1" numFmtId="4">
    <oc r="F63">
      <v>471.8</v>
    </oc>
    <nc r="F63">
      <v>470</v>
    </nc>
  </rcc>
  <rcc rId="7597" sId="1">
    <oc r="F54">
      <f>F55+F64+#REF!</f>
    </oc>
    <nc r="F54">
      <f>F55+F64</f>
    </nc>
  </rcc>
  <rcc rId="7598" sId="1">
    <oc r="F64">
      <f>F65+#REF!</f>
    </oc>
    <nc r="F64">
      <f>F65</f>
    </nc>
  </rcc>
  <rcc rId="7599" sId="1" numFmtId="4">
    <oc r="F66">
      <v>2408</v>
    </oc>
    <nc r="F66"/>
  </rcc>
  <rcc rId="7600" sId="1" numFmtId="4">
    <oc r="F67">
      <v>729.4</v>
    </oc>
    <nc r="F67"/>
  </rcc>
  <rcc rId="7601" sId="1" numFmtId="4">
    <oc r="F71">
      <v>43</v>
    </oc>
    <nc r="F71">
      <v>500</v>
    </nc>
  </rcc>
  <rcc rId="7602" sId="1" numFmtId="4">
    <oc r="F76">
      <v>30</v>
    </oc>
    <nc r="F76"/>
  </rcc>
  <rrc rId="7603" sId="1" ref="A80:XFD80" action="deleteRow">
    <undo index="65535" exp="area" dr="F79:F80" r="F78" sId="1"/>
    <rfmt sheetId="1" xfDxf="1" sqref="A80:XFD80" start="0" length="0">
      <dxf>
        <font>
          <name val="Times New Roman CYR"/>
          <family val="1"/>
        </font>
        <alignment wrapText="1"/>
      </dxf>
    </rfmt>
    <rcc rId="0" sId="1" dxf="1">
      <nc r="A80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4" sId="1" numFmtId="4">
    <oc r="F79">
      <v>197</v>
    </oc>
    <nc r="F79"/>
  </rcc>
  <rrc rId="7605" sId="1" ref="A83:XFD83" action="deleteRow">
    <undo index="65535" exp="ref" v="1" dr="F83" r="F81" sId="1"/>
    <rfmt sheetId="1" xfDxf="1" sqref="A83:XFD83" start="0" length="0">
      <dxf>
        <font>
          <name val="Times New Roman CYR"/>
          <family val="1"/>
        </font>
        <alignment wrapText="1"/>
      </dxf>
    </rfmt>
    <rcc rId="0" sId="1" dxf="1">
      <nc r="A8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3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3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6" sId="1" numFmtId="4">
    <oc r="F82">
      <v>50</v>
    </oc>
    <nc r="F82">
      <v>0</v>
    </nc>
  </rcc>
  <rcc rId="7607" sId="1">
    <oc r="F81">
      <f>F82+#REF!</f>
    </oc>
    <nc r="F81">
      <f>F82</f>
    </nc>
  </rcc>
  <rcc rId="7608" sId="1" numFmtId="4">
    <oc r="F85">
      <v>250</v>
    </oc>
    <nc r="F85"/>
  </rcc>
  <rcc rId="7609" sId="1" numFmtId="4">
    <oc r="F88">
      <v>36</v>
    </oc>
    <nc r="F88"/>
  </rcc>
  <rcc rId="7610" sId="1" numFmtId="4">
    <oc r="F89">
      <v>10.5</v>
    </oc>
    <nc r="F89"/>
  </rcc>
  <rrc rId="7611" sId="1" ref="A89:XFD89" action="deleteRow">
    <undo index="65535" exp="ref" v="1" dr="F89" r="F87" sId="1"/>
    <rfmt sheetId="1" xfDxf="1" sqref="A89:XFD89" start="0" length="0">
      <dxf>
        <font>
          <b/>
          <name val="Times New Roman CYR"/>
          <family val="1"/>
        </font>
        <alignment wrapText="1"/>
      </dxf>
    </rfmt>
    <rcc rId="0" sId="1" dxf="1">
      <nc r="A89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12" sId="1">
    <oc r="F87">
      <f>F88+#REF!</f>
    </oc>
    <nc r="F87">
      <f>F88</f>
    </nc>
  </rcc>
  <rcc rId="7613" sId="1" numFmtId="4">
    <oc r="F92">
      <v>100</v>
    </oc>
    <nc r="F92">
      <v>300</v>
    </nc>
  </rcc>
  <rcc rId="7614" sId="1" numFmtId="4">
    <oc r="F97">
      <v>3843.2</v>
    </oc>
    <nc r="F97">
      <v>3603.1</v>
    </nc>
  </rcc>
  <rcc rId="7615" sId="1" numFmtId="4">
    <oc r="F99">
      <v>1160.2</v>
    </oc>
    <nc r="F99">
      <v>1088.0999999999999</v>
    </nc>
  </rcc>
  <rcc rId="7616" sId="1" numFmtId="4">
    <oc r="F98">
      <v>12.6</v>
    </oc>
    <nc r="F98">
      <v>13</v>
    </nc>
  </rcc>
  <rcc rId="7617" sId="1" numFmtId="4">
    <oc r="F101">
      <v>289.69299999999998</v>
    </oc>
    <nc r="F101">
      <v>205.3</v>
    </nc>
  </rcc>
  <rcc rId="7618" sId="1" numFmtId="4">
    <oc r="F102">
      <v>64.515000000000001</v>
    </oc>
    <nc r="F102">
      <v>37</v>
    </nc>
  </rcc>
  <rrc rId="7619" sId="1" ref="A103:XFD103" action="deleteRow">
    <undo index="65535" exp="ref" v="1" dr="F103" r="F95" sId="1"/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3">
        <f>SUM(F104:F105)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0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1415.7221099999999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1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437.77264000000002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22" sId="1" numFmtId="4">
    <oc r="F105">
      <v>225.66</v>
    </oc>
    <nc r="F105"/>
  </rcc>
  <rcc rId="7623" sId="1" numFmtId="4">
    <oc r="F106">
      <v>941.11924999999997</v>
    </oc>
    <nc r="F106">
      <v>350</v>
    </nc>
  </rcc>
  <rrc rId="7624" sId="1" ref="A105:XFD105" action="deleteRow">
    <undo index="65535" exp="ref" v="1" dr="F105" r="F104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25" sId="1">
    <oc r="F104">
      <f>F105+#REF!</f>
    </oc>
    <nc r="F104">
      <f>F105</f>
    </nc>
  </rcc>
  <rcc rId="7626" sId="1" numFmtId="4">
    <oc r="F125">
      <v>273.87407000000002</v>
    </oc>
    <nc r="F125"/>
  </rcc>
  <rcc rId="7627" sId="1" numFmtId="4">
    <oc r="F126">
      <v>87.14819</v>
    </oc>
    <nc r="F126"/>
  </rcc>
  <rrc rId="7628" sId="1" ref="A127:XFD127" action="deleteRow">
    <undo index="65535" exp="ref" v="1" dr="F127" r="F123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SUM(F128:F132)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9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166.72881000000001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50.352089999999997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1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44.154989999999998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2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13.334809999999999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33" sId="1" numFmtId="4">
    <oc r="F147">
      <v>18984.550200000001</v>
    </oc>
    <nc r="F147"/>
  </rcc>
  <rrc rId="7634" sId="1" ref="A146:XFD146" action="deleteRow">
    <undo index="65535" exp="ref" v="1" dr="F146" r="F12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6">
        <f>F147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36" sId="1" numFmtId="4">
    <oc r="F147">
      <v>69.5</v>
    </oc>
    <nc r="F147"/>
  </rcc>
  <rcc rId="7637" sId="1" numFmtId="4">
    <oc r="F148">
      <v>2265.11265</v>
    </oc>
    <nc r="F148"/>
  </rcc>
  <rcc rId="7638" sId="1" numFmtId="4">
    <oc r="F149">
      <v>140.16840999999999</v>
    </oc>
    <nc r="F149"/>
  </rcc>
  <rcc rId="7639" sId="1" numFmtId="4">
    <oc r="F150">
      <v>34.524439999999998</v>
    </oc>
    <nc r="F150"/>
  </rcc>
  <rcc rId="7640" sId="1" numFmtId="4">
    <oc r="F152">
      <v>2718.7</v>
    </oc>
    <nc r="F152"/>
  </rcc>
  <rcc rId="7641" sId="1" numFmtId="4">
    <oc r="F164">
      <v>413</v>
    </oc>
    <nc r="F164"/>
  </rcc>
  <rcc rId="7642" sId="1" numFmtId="4">
    <oc r="F166">
      <v>9991.3212000000003</v>
    </oc>
    <nc r="F166"/>
  </rcc>
  <rrc rId="7643" sId="1" ref="A167:XFD167" action="deleteRow">
    <undo index="65535" exp="ref" v="1" dr="F167" r="F123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7">
        <f>SUM(F168:F170)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4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4647.8770699999995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5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1374.8461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6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657.25219000000004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7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8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49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Реализация первоочередных мероприятий по модернизации,капитальному ремонту и подготовке к отопительному сезону объектов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0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51" sId="1">
    <oc r="F123">
      <f>F124+F130+F135+F141+F153+F155+F167+F128+F148+F165+F146+#REF!+F169</f>
    </oc>
    <nc r="F123">
      <f>F124+F130+F135+F141+F151+F153+F128+F146</f>
    </nc>
  </rcc>
  <rcc rId="7652" sId="1" numFmtId="4">
    <oc r="F169">
      <v>2240.498</v>
    </oc>
    <nc r="F169">
      <v>1500</v>
    </nc>
  </rcc>
  <rcc rId="7653" sId="1" numFmtId="4">
    <oc r="F168">
      <v>131.524</v>
    </oc>
    <nc r="F168"/>
  </rcc>
  <rrc rId="7654" sId="1" ref="A168:XFD168" action="deleteRow">
    <undo index="65535" exp="area" dr="F168:F169" r="F167" sId="1"/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55" sId="1" ref="A171:XFD171" action="deleteRow">
    <undo index="65535" exp="ref" v="1" dr="F171" r="F170" sId="1"/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17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7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cc rId="0" sId="1" dxf="1">
      <nc r="A17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71" start="0" length="0">
      <dxf>
        <numFmt numFmtId="165" formatCode="0.00000"/>
      </dxf>
    </rfmt>
  </rrc>
  <rrc rId="7658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1">
        <v>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9" sId="1" ref="A176:XFD176" action="deleteRow">
    <undo index="65535" exp="ref" v="1" dr="F176" r="F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6">
        <f>SUM(F177:F178)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0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31.338000000000001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1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9.4641000000000002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2" sId="1">
    <oc r="F170">
      <f>F171+F175+#REF!</f>
    </oc>
    <nc r="F170">
      <f>F171+F175</f>
    </nc>
  </rcc>
  <rrc rId="7663" sId="1" ref="A198:XFD198" action="deleteRow">
    <undo index="65535" exp="ref" v="1" dr="F198" r="F175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SUM(F199:F200)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546.58659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162.36315999999999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6" sId="1">
    <oc r="F175">
      <f>F176+F178+F181+F183+F186+F188+F191+#REF!+F198</f>
    </oc>
    <nc r="F175">
      <f>F176+F178+F181+F183+F186+F188+F191</f>
    </nc>
  </rcc>
  <rcc rId="7667" sId="1" numFmtId="4">
    <oc r="F202">
      <v>17027.653999999999</v>
    </oc>
    <nc r="F202"/>
  </rcc>
  <rrc rId="7668" sId="1" ref="A203:XFD203" action="deleteRow">
    <undo index="65535" exp="ref" v="1" dr="F203" r="F169" sId="1"/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9" sId="1" ref="A203:XFD203" action="deleteRow"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1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3">
        <v>61020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2" sId="1" ref="A198:XFD198" action="deleteRow">
    <undo index="65535" exp="ref" v="1" dr="F198" r="F169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3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6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8" start="0" length="0">
      <dxf>
        <numFmt numFmtId="165" formatCode="0.00000"/>
      </dxf>
    </rfmt>
    <rfmt sheetId="1" sqref="I198" start="0" length="0">
      <dxf>
        <numFmt numFmtId="165" formatCode="0.00000"/>
      </dxf>
    </rfmt>
    <rfmt sheetId="1" sqref="J198" start="0" length="0">
      <dxf>
        <numFmt numFmtId="165" formatCode="0.00000"/>
      </dxf>
    </rfmt>
  </rrc>
  <rcc rId="7677" sId="1">
    <oc r="F169">
      <f>F170+F198+F213+#REF!+#REF!</f>
    </oc>
    <nc r="F169">
      <f>F170+F198+F213</f>
    </nc>
  </rcc>
  <rcc rId="7678" sId="1" numFmtId="4">
    <oc r="F205">
      <v>25.855550000000001</v>
    </oc>
    <nc r="F205"/>
  </rcc>
  <rrc rId="7679" sId="1" ref="A205:XFD205" action="deleteRow">
    <undo index="65535" exp="area" dr="F205:F207" r="F204" sId="1"/>
    <rfmt sheetId="1" xfDxf="1" sqref="A205:XFD205" start="0" length="0">
      <dxf>
        <font>
          <b/>
          <i/>
          <name val="Times New Roman CYR"/>
          <family val="1"/>
        </font>
        <alignment wrapText="1"/>
      </dxf>
    </rfmt>
    <rcc rId="0" sId="1" dxf="1">
      <nc r="A205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0" sId="1" numFmtId="4">
    <oc r="F206">
      <v>225.57965999999999</v>
    </oc>
    <nc r="F206"/>
  </rcc>
  <rrc rId="7681" sId="1" ref="A206:XFD206" action="deleteRow">
    <undo index="65535" exp="area" dr="F205:F206" r="F204" sId="1"/>
    <rfmt sheetId="1" xfDxf="1" sqref="A206:XFD206" start="0" length="0">
      <dxf>
        <font>
          <b/>
          <i/>
          <name val="Times New Roman CYR"/>
          <family val="1"/>
        </font>
        <alignment wrapText="1"/>
      </dxf>
    </rfmt>
    <rcc rId="0" sId="1" dxf="1">
      <nc r="A20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6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2" sId="1" numFmtId="4">
    <oc r="F207">
      <v>51020.41</v>
    </oc>
    <nc r="F207"/>
  </rcc>
  <rcc rId="7683" sId="1" numFmtId="4">
    <oc r="F208">
      <v>50728.47</v>
    </oc>
    <nc r="F208"/>
  </rcc>
  <rcc rId="7684" sId="1" numFmtId="4">
    <oc r="F210">
      <v>381.95697999999999</v>
    </oc>
    <nc r="F210"/>
  </rcc>
  <rcc rId="7685" sId="1" numFmtId="4">
    <oc r="F215">
      <v>600</v>
    </oc>
    <nc r="F215"/>
  </rcc>
  <rcv guid="{629918FE-B1DF-464A-BF50-03D18729BC02}" action="delete"/>
  <rdn rId="0" localSheetId="1" customView="1" name="Z_629918FE_B1DF_464A_BF50_03D18729BC02_.wvu.PrintArea" hidden="1" oldHidden="1">
    <formula>функцион.структура!$A$1:$F$723</formula>
    <oldFormula>функцион.структура!$A$1:$F$723</oldFormula>
  </rdn>
  <rdn rId="0" localSheetId="1" customView="1" name="Z_629918FE_B1DF_464A_BF50_03D18729BC02_.wvu.FilterData" hidden="1" oldHidden="1">
    <formula>функцион.структура!$A$17:$F$730</formula>
    <oldFormula>функцион.структура!$A$17:$F$730</oldFormula>
  </rdn>
  <rcv guid="{629918FE-B1DF-464A-BF50-03D18729BC02}" action="add"/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8" sId="1">
    <oc r="F95">
      <f>F96+F100+#REF!</f>
    </oc>
    <nc r="F95">
      <f>F96+F100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9" sId="1" numFmtId="4">
    <nc r="F76">
      <v>100</v>
    </nc>
  </rcc>
  <rcc rId="7690" sId="1" numFmtId="4">
    <nc r="F79">
      <v>416</v>
    </nc>
  </rcc>
  <rcc rId="7691" sId="1" numFmtId="4">
    <oc r="F53">
      <v>22.1</v>
    </oc>
    <nc r="F53">
      <v>11.7</v>
    </nc>
  </rcc>
  <rrc rId="7692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3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4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5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6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7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98" sId="1" numFmtId="4">
    <nc r="F82">
      <v>50</v>
    </nc>
  </rcc>
  <rcc rId="7699" sId="1">
    <oc r="F73">
      <f>F74+F77+F80+#REF!+#REF!</f>
    </oc>
    <nc r="F73">
      <f>F74+F77+F80</f>
    </nc>
  </rcc>
  <rcc rId="7700" sId="1" numFmtId="4">
    <oc r="F86">
      <v>300</v>
    </oc>
    <nc r="F86">
      <v>400</v>
    </nc>
  </rcc>
  <rcc rId="7701" sId="1" numFmtId="4">
    <oc r="F99">
      <v>350</v>
    </oc>
    <nc r="F99">
      <v>260</v>
    </nc>
  </rcc>
  <rcc rId="7702" sId="1" numFmtId="4">
    <oc r="F116">
      <v>330</v>
    </oc>
    <nc r="F116">
      <v>390.62</v>
    </nc>
  </rcc>
  <rrc rId="7703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27.215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4" sId="1" ref="A121:XFD121" action="deleteRow">
    <undo index="65535" exp="ref" v="1" dr="F121" r="F117" sId="1"/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1">
        <f>F122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5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06" sId="1" numFmtId="4">
    <oc r="F122">
      <v>425.8</v>
    </oc>
    <nc r="F122">
      <v>230.8</v>
    </nc>
  </rcc>
  <rcc rId="7707" sId="1" numFmtId="4">
    <oc r="F123">
      <v>128.6</v>
    </oc>
    <nc r="F123">
      <v>69.7</v>
    </nc>
  </rcc>
  <rcc rId="7708" sId="1" numFmtId="4">
    <oc r="F124">
      <v>88.161000000000001</v>
    </oc>
    <nc r="F124"/>
  </rcc>
  <rcc rId="7709" sId="1" numFmtId="4">
    <oc r="F125">
      <v>19.539000000000001</v>
    </oc>
    <nc r="F125"/>
  </rcc>
  <rrc rId="7710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11" sId="1" ref="A124:XFD124" action="deleteRow">
    <undo index="65535" exp="area" dr="F122:F124" r="F121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12" sId="1">
    <oc r="F121">
      <f>SUM(F122:F123)</f>
    </oc>
    <nc r="F121">
      <f>SUM(F122:F123)</f>
    </nc>
  </rcc>
  <rcc rId="7713" sId="1" numFmtId="4">
    <oc r="F127">
      <v>151.4</v>
    </oc>
    <nc r="F127">
      <v>151.30000000000001</v>
    </nc>
  </rcc>
  <rcc rId="7714" sId="1" numFmtId="4">
    <oc r="F128">
      <v>61.896999999999998</v>
    </oc>
    <nc r="F128">
      <v>40.6</v>
    </nc>
  </rcc>
  <rcc rId="7715" sId="1" numFmtId="4">
    <oc r="F129">
      <v>71.503</v>
    </oc>
    <nc r="F129">
      <v>92.9</v>
    </nc>
  </rcc>
  <rcc rId="7716" sId="1" numFmtId="4">
    <oc r="F131">
      <v>358.95</v>
    </oc>
    <nc r="F131">
      <v>358.9</v>
    </nc>
  </rcc>
  <rcc rId="7717" sId="1" numFmtId="4">
    <oc r="F132">
      <v>108.34</v>
    </oc>
    <nc r="F132">
      <v>108.39</v>
    </nc>
  </rcc>
  <rrc rId="7718" sId="1" ref="A135:XFD135" action="deleteRow">
    <undo index="65535" exp="ref" v="1" dr="F135" r="F117" sId="1"/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5">
        <f>SUM(F136:F139)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19" sId="1" ref="A135:XFD135" action="deleteRow"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0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1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2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fmt sheetId="1" sqref="A1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23" sId="1">
    <oc r="F117">
      <f>F118+F121+F126+F132+F142+F144+#REF!+F137</f>
    </oc>
    <nc r="F117">
      <f>F118+F121+F124+F130+F135+F137</f>
    </nc>
  </rcc>
  <rcc rId="7724" sId="1" numFmtId="4">
    <nc r="F136">
      <v>2352.8000000000002</v>
    </nc>
  </rcc>
  <rcc rId="7725" sId="1" numFmtId="4">
    <oc r="F139">
      <v>10436.083000000001</v>
    </oc>
    <nc r="F139">
      <v>12515.8</v>
    </nc>
  </rcc>
  <rcc rId="7726" sId="1" numFmtId="4">
    <oc r="F140">
      <v>873.245</v>
    </oc>
    <nc r="F140">
      <v>300</v>
    </nc>
  </rcc>
  <rcc rId="7727" sId="1" numFmtId="4">
    <oc r="F142">
      <v>1025.086</v>
    </oc>
    <nc r="F142">
      <v>884</v>
    </nc>
  </rcc>
  <rcc rId="7728" sId="1" numFmtId="4">
    <oc r="F143">
      <v>10347.602940000001</v>
    </oc>
    <nc r="F143">
      <v>3197.1</v>
    </nc>
  </rcc>
  <rcc rId="7729" sId="1" numFmtId="4">
    <oc r="F144">
      <v>2247.5</v>
    </oc>
    <nc r="F144">
      <v>1224</v>
    </nc>
  </rcc>
  <rcc rId="7730" sId="1" numFmtId="4">
    <oc r="F146">
      <v>2.3624999999999998</v>
    </oc>
    <nc r="F146"/>
  </rcc>
  <rrc rId="7731" sId="1" ref="A146:XFD146" action="deleteRow">
    <undo index="65535" exp="area" dr="F139:F146" r="F138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32" sId="1" numFmtId="4">
    <oc r="F141">
      <v>3087.9654999999998</v>
    </oc>
    <nc r="F141">
      <v>3779.7</v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3" sId="1" numFmtId="4">
    <oc r="F165">
      <v>60.8</v>
    </oc>
    <nc r="F165">
      <v>149.6</v>
    </nc>
  </rcc>
  <rcc rId="7734" sId="1" numFmtId="4">
    <oc r="F170">
      <v>4047.7460000000001</v>
    </oc>
    <nc r="F170">
      <v>3366.9</v>
    </nc>
  </rcc>
  <rcc rId="7735" sId="1" numFmtId="4">
    <oc r="F167">
      <v>46.625</v>
    </oc>
    <nc r="F167">
      <v>38.786000000000001</v>
    </nc>
  </rcc>
  <rcc rId="7736" sId="1" numFmtId="4">
    <oc r="F168">
      <v>14.08</v>
    </oc>
    <nc r="F168">
      <v>11.714</v>
    </nc>
  </rcc>
  <rcc rId="7737" sId="1" odxf="1" dxf="1" numFmtId="4">
    <oc r="F172">
      <v>7</v>
    </oc>
    <nc r="F172">
      <v>17.2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38" sId="1" numFmtId="4">
    <oc r="F173">
      <v>2.1</v>
    </oc>
    <nc r="F173">
      <v>5.2</v>
    </nc>
  </rcc>
  <rcc rId="7739" sId="1" numFmtId="4">
    <oc r="F176">
      <v>1067.74</v>
    </oc>
    <nc r="F176">
      <v>1302.0999999999999</v>
    </nc>
  </rcc>
  <rcc rId="7740" sId="1" numFmtId="4">
    <oc r="F177">
      <v>103.027</v>
    </oc>
    <nc r="F177">
      <v>50</v>
    </nc>
  </rcc>
  <rcc rId="7741" sId="1" numFmtId="4">
    <oc r="F178">
      <v>334.03300000000002</v>
    </oc>
    <nc r="F178">
      <v>393.2</v>
    </nc>
  </rcc>
  <rcc rId="7742" sId="1" numFmtId="4">
    <oc r="F179">
      <v>55.8</v>
    </oc>
    <nc r="F179">
      <v>62.3</v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43" sId="1" numFmtId="4">
    <nc r="F190">
      <v>162122.6</v>
    </nc>
  </rcc>
  <rrc rId="7744" sId="1" ref="A191:XFD191" action="deleteRow">
    <undo index="65535" exp="area" dr="F190:F191" r="F189" sId="1"/>
    <undo index="65535" exp="ref" v="1" dr="F191" r="F183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45" sId="1">
    <oc r="F183">
      <f>F184+F188+#REF!</f>
    </oc>
    <nc r="F183">
      <f>F184+F188</f>
    </nc>
  </rcc>
  <rcc rId="7746" sId="1" numFmtId="4">
    <oc r="F186">
      <v>10000</v>
    </oc>
    <nc r="F186"/>
  </rcc>
  <rcc rId="7747" sId="1" odxf="1" dxf="1" numFmtId="4">
    <oc r="F188">
      <v>18245.617279999999</v>
    </oc>
    <nc r="F188">
      <v>16733.400000000001</v>
    </nc>
    <ndxf>
      <fill>
        <patternFill patternType="solid">
          <bgColor theme="0"/>
        </patternFill>
      </fill>
    </ndxf>
  </rcc>
  <rcc rId="7748" sId="1" odxf="1" dxf="1">
    <oc r="A191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9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  <alignment vertical="top"/>
    </odxf>
    <ndxf>
      <fill>
        <patternFill patternType="solid">
          <bgColor rgb="FFFFC000"/>
        </patternFill>
      </fill>
      <alignment vertical="center"/>
    </ndxf>
  </rcc>
  <rfmt sheetId="1" sqref="B191" start="0" length="0">
    <dxf>
      <fill>
        <patternFill>
          <bgColor theme="0"/>
        </patternFill>
      </fill>
    </dxf>
  </rfmt>
  <rfmt sheetId="1" sqref="C191" start="0" length="0">
    <dxf>
      <fill>
        <patternFill>
          <bgColor theme="0"/>
        </patternFill>
      </fill>
    </dxf>
  </rfmt>
  <rcc rId="7749" sId="1" odxf="1" dxf="1">
    <oc r="D191" t="inlineStr">
      <is>
        <t>04304 S23ДО</t>
      </is>
    </oc>
    <nc r="D191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1" start="0" length="0">
    <dxf>
      <font>
        <i/>
        <name val="Times New Roman"/>
        <family val="1"/>
      </font>
    </dxf>
  </rfmt>
  <rcc rId="7750" sId="1" odxf="1" dxf="1">
    <oc r="F191">
      <f>F192</f>
    </oc>
    <nc r="F191">
      <f>F192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2" start="0" length="0">
    <dxf>
      <fill>
        <patternFill>
          <bgColor theme="0"/>
        </patternFill>
      </fill>
    </dxf>
  </rfmt>
  <rfmt sheetId="1" sqref="C192" start="0" length="0">
    <dxf>
      <fill>
        <patternFill>
          <bgColor theme="0"/>
        </patternFill>
      </fill>
    </dxf>
  </rfmt>
  <rcc rId="7751" sId="1" odxf="1" dxf="1">
    <oc r="D192" t="inlineStr">
      <is>
        <t>04304 S23ДО</t>
      </is>
    </oc>
    <nc r="D192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7752" sId="1">
    <nc r="F192">
      <f>138906.1</f>
    </nc>
  </rcc>
  <rfmt sheetId="1" sqref="F191">
    <dxf>
      <fill>
        <patternFill>
          <bgColor theme="0"/>
        </patternFill>
      </fill>
    </dxf>
  </rfmt>
  <rrc rId="7753" sId="1" ref="A185:XFD185" action="deleteRow">
    <undo index="65535" exp="ref" v="1" dr="F185" r="F184" sId="1"/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5">
        <f>F186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4" sId="1" ref="A185:XFD185" action="deleteRow"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55" sId="1">
    <oc r="F184">
      <f>F185+F187+F189+#REF!</f>
    </oc>
    <nc r="F184">
      <f>F185+F187+F189</f>
    </nc>
  </rcc>
  <rfmt sheetId="1" sqref="A189">
    <dxf>
      <fill>
        <patternFill>
          <bgColor theme="0"/>
        </patternFill>
      </fill>
    </dxf>
  </rfmt>
  <rcc rId="7756" sId="1">
    <oc r="E190" t="inlineStr">
      <is>
        <t>622</t>
      </is>
    </oc>
    <nc r="E190" t="inlineStr">
      <is>
        <t>465</t>
      </is>
    </nc>
  </rcc>
  <rcc rId="7757" sId="1" odxf="1" dxf="1">
    <oc r="A190" t="inlineStr">
      <is>
        <t>Субсидии автономным учреждениям на иные цели</t>
      </is>
    </oc>
    <nc r="A19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8" sId="1">
    <oc r="F183">
      <f>F184+F186</f>
    </oc>
    <nc r="F183">
      <f>F184</f>
    </nc>
  </rcc>
  <rcc rId="7759" sId="1">
    <oc r="F182">
      <f>F184</f>
    </oc>
    <nc r="F182">
      <f>F183</f>
    </nc>
  </rcc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60" sId="1" ref="A192:XFD192" action="deleteRow">
    <undo index="0" exp="ref" v="1" dr="F192" r="F191" sId="1"/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name val="Times New Roman"/>
          <family val="1"/>
        </font>
      </ndxf>
    </rcc>
    <rcc rId="0" sId="1" dxf="1">
      <nc r="B1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3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4" sId="1">
    <oc r="F191">
      <f>#REF!+F203+F215+F192+F207+F211</f>
    </oc>
    <nc r="F191">
      <f>F203+F215+F192+F207+F211</f>
    </nc>
  </rcc>
  <rcc rId="7765" sId="1">
    <oc r="F196">
      <f>200+50</f>
    </oc>
    <nc r="F196">
      <f>150</f>
    </nc>
  </rcc>
  <rcc rId="7766" sId="1" numFmtId="4">
    <oc r="F198">
      <v>386.988</v>
    </oc>
    <nc r="F198"/>
  </rcc>
  <rrc rId="7767" sId="1" ref="A197:XFD197" action="deleteRow">
    <undo index="0" exp="ref" v="1" dr="F197" r="F194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8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9" sId="1">
    <oc r="F194">
      <f>#REF!+F195</f>
    </oc>
    <nc r="F194">
      <f>F195</f>
    </nc>
  </rcc>
  <rcc rId="7770" sId="1" numFmtId="4">
    <oc r="F143">
      <v>3197.1</v>
    </oc>
    <nc r="F143">
      <f>3197.1+30</f>
    </nc>
  </rcc>
  <rcc rId="7771" sId="1" numFmtId="4">
    <oc r="F217">
      <v>370</v>
    </oc>
    <nc r="F217"/>
  </rcc>
  <rrc rId="7772" sId="1" ref="A216:XFD216" action="deleteRow">
    <undo index="65535" exp="ref" v="1" dr="F216" r="F213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3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74" sId="1">
    <oc r="F213">
      <f>F214+#REF!</f>
    </oc>
    <nc r="F213">
      <f>F214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75" sId="1" ref="A217:XFD217" action="deleteRow">
    <undo index="0" exp="ref" v="1" dr="F217" r="F216" sId="1"/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6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F218+F220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7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8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216905.43938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9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0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579.80881999999997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81" sId="1">
    <oc r="F216">
      <f>#REF!+F217+F237+F257</f>
    </oc>
    <nc r="F216">
      <f>F217+F237+F257</f>
    </nc>
  </rcc>
  <rcc rId="7782" sId="1" numFmtId="4">
    <oc r="F223">
      <v>51535</v>
    </oc>
    <nc r="F223"/>
  </rcc>
  <rcc rId="7783" sId="1" odxf="1" dxf="1" numFmtId="4">
    <oc r="F222">
      <v>51535</v>
    </oc>
    <nc r="F222">
      <f>47072+960.8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784" sId="1" ref="A223:XFD223" action="deleteRow">
    <undo index="65535" exp="area" dr="F222:F223" r="F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85" sId="1" ref="A223:XFD223" action="deleteRow">
    <undo index="65535" exp="ref" v="1" dr="F223" r="F217" sId="1"/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alignment horizontal="center"/>
      </ndxf>
    </rcc>
    <rcc rId="0" sId="1" dxf="1">
      <nc r="B2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6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7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8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3">
        <v>14006.39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9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0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13510.0304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1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2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685.17499999999995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93" sId="1" numFmtId="4">
    <oc r="F227">
      <v>967.78</v>
    </oc>
    <nc r="F227">
      <f>493+493</f>
    </nc>
  </rcc>
  <rcc rId="7794" sId="1" numFmtId="4">
    <oc r="F225">
      <v>623.58000000000004</v>
    </oc>
    <nc r="F225">
      <v>200</v>
    </nc>
  </rcc>
  <rcc rId="7795" sId="1">
    <oc r="F223">
      <f>F226+#REF!+F224+F228</f>
    </oc>
    <nc r="F223">
      <f>F224+F226</f>
    </nc>
  </rcc>
  <rcc rId="7796" sId="1" numFmtId="4">
    <oc r="F233">
      <v>15154.07223</v>
    </oc>
    <nc r="F233"/>
  </rcc>
  <rrc rId="7797" sId="1" ref="A233:XFD233" action="deleteRow">
    <undo index="65535" exp="area" dr="F232:F233" r="F231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98" sId="1">
    <oc r="F232">
      <f>14836.15464+302.77866+15.13893</f>
    </oc>
    <nc r="F232">
      <f>16520.2+337.1+16.9</f>
    </nc>
  </rcc>
  <rcc rId="7799" sId="1" numFmtId="4">
    <oc r="F236">
      <v>16506.233509999998</v>
    </oc>
    <nc r="F236">
      <f>16327.6-240-390.62</f>
    </nc>
  </rcc>
  <rcc rId="7800" sId="1">
    <oc r="F237">
      <f>F238</f>
    </oc>
    <nc r="F237">
      <f>F238</f>
    </nc>
  </rcc>
  <rcc rId="7801" sId="1">
    <oc r="F238">
      <f>F239</f>
    </oc>
    <nc r="F238">
      <f>F239</f>
    </nc>
  </rcc>
  <rcc rId="7802" sId="1" numFmtId="4">
    <oc r="F239">
      <v>100</v>
    </oc>
    <nc r="F239">
      <v>240</v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03" sId="1" ref="A240:XFD240" action="deleteRow">
    <undo index="65535" exp="ref" v="1" dr="F240" r="F228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F241+F244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4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5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6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7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8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9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0" sId="1">
    <oc r="F228">
      <f>F229+F233+#REF!</f>
    </oc>
    <nc r="F228">
      <f>F229+F233</f>
    </nc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1" sId="1" ref="A241:XFD241" action="deleteRow">
    <undo index="65535" exp="ref" v="1" dr="F241" r="F240" sId="1"/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F242+F245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2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3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4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5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6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7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8" sId="1">
    <oc r="F240">
      <f>F241+#REF!</f>
    </oc>
    <nc r="F240">
      <f>F241</f>
    </nc>
  </rcc>
  <rcc rId="7819" sId="1" numFmtId="4">
    <oc r="F244">
      <v>294444.01</v>
    </oc>
    <nc r="F244">
      <f>282325.3+5732.9+0.98</f>
    </nc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0" sId="1" odxf="1" dxf="1" numFmtId="4">
    <oc r="F251">
      <v>134415.1</v>
    </oc>
    <nc r="F251">
      <f>F252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1" sId="1" odxf="1" dxf="1" numFmtId="4">
    <oc r="F252">
      <f>F253</f>
    </oc>
    <nc r="F252">
      <v>132002.9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822" sId="1" odxf="1" dxf="1">
    <oc r="F253">
      <f>563</f>
    </oc>
    <nc r="F253">
      <f>F254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3" sId="1" odxf="1" dxf="1">
    <oc r="F254">
      <f>F255+F256</f>
    </oc>
    <nc r="F254">
      <f>563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51:F253">
    <dxf>
      <fill>
        <patternFill>
          <bgColor theme="0"/>
        </patternFill>
      </fill>
    </dxf>
  </rfmt>
  <rrc rId="7824" sId="1" ref="A257:XFD257" action="deleteRow">
    <undo index="65535" exp="ref" v="1" dr="F257" r="F249" sId="1"/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5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6" sId="1" ref="A257:XFD257" action="deleteRow">
    <undo index="65535" exp="ref" v="1" dr="F257" r="F249" sId="1"/>
    <rfmt sheetId="1" xfDxf="1" sqref="A257:XFD257" start="0" length="0">
      <dxf>
        <font>
          <i/>
          <name val="Times New Roman CYR"/>
          <family val="1"/>
        </font>
        <alignment wrapText="1"/>
      </dxf>
    </rfmt>
    <rcc rId="0" sId="1" dxf="1">
      <nc r="A2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7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28" sId="1">
    <oc r="F249">
      <f>F250+F254+F252+#REF!+#REF!</f>
    </oc>
    <nc r="F249">
      <f>F250+F254+F252</f>
    </nc>
  </rcc>
  <rcc rId="7829" sId="1" numFmtId="4">
    <oc r="F255">
      <v>39277.27248</v>
    </oc>
    <nc r="F255">
      <v>87969.64</v>
    </nc>
  </rcc>
  <rrc rId="7830" sId="1" ref="A256:XFD256" action="deleteRow"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6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1" sId="1" ref="A260:XFD260" action="deleteRow">
    <rfmt sheetId="1" xfDxf="1" sqref="A260:XFD260" start="0" length="0">
      <dxf>
        <font>
          <i/>
          <name val="Times New Roman CYR"/>
          <family val="1"/>
        </font>
        <alignment wrapText="1"/>
      </dxf>
    </rfmt>
    <rcc rId="0" sId="1" dxf="1">
      <nc r="A260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2" sId="1" ref="A260:XFD260" action="deleteRow">
    <undo index="65535" exp="ref" v="1" dr="F260" r="F259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33" sId="1" numFmtId="4">
    <oc r="F261">
      <v>266218.90000000002</v>
    </oc>
    <nc r="F261">
      <v>256178</v>
    </nc>
  </rcc>
  <rcc rId="7834" sId="1" odxf="1" dxf="1">
    <oc r="F262">
      <f>F263</f>
    </oc>
    <nc r="F262">
      <f>F263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835" sId="1" numFmtId="4">
    <oc r="F263">
      <f>5813</f>
    </oc>
    <nc r="F263">
      <v>5565.8</v>
    </nc>
  </rcc>
  <rfmt sheetId="1" sqref="F262">
    <dxf>
      <fill>
        <patternFill>
          <bgColor theme="0"/>
        </patternFill>
      </fill>
    </dxf>
  </rfmt>
  <rcc rId="7836" sId="1" numFmtId="4">
    <oc r="F266">
      <v>51.724139999999998</v>
    </oc>
    <nc r="F266"/>
  </rcc>
  <rrc rId="7837" sId="1" ref="A266:XFD266" action="deleteRow">
    <undo index="65535" exp="area" dr="F265:F266" r="F264" sId="1"/>
    <rfmt sheetId="1" xfDxf="1" sqref="A266:XFD266" start="0" length="0">
      <dxf>
        <font>
          <name val="Times New Roman CYR"/>
          <family val="1"/>
        </font>
        <alignment wrapText="1"/>
      </dxf>
    </rfmt>
    <rcc rId="0" sId="1" dxf="1">
      <nc r="A26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38" sId="1">
    <oc r="F267">
      <f>29257.6+295.5</f>
    </oc>
    <nc r="F267">
      <f>28424.8+287.2</f>
    </nc>
  </rcc>
  <rcc rId="7839" sId="1" numFmtId="4">
    <oc r="F269">
      <v>132589.20000000001</v>
    </oc>
    <nc r="F269">
      <f>116435</f>
    </nc>
  </rcc>
  <rcc rId="7840" sId="1" numFmtId="4">
    <oc r="F271">
      <v>23957.200000000001</v>
    </oc>
    <nc r="F271">
      <f>10508+10508</f>
    </nc>
  </rcc>
  <rrc rId="7841" sId="1" ref="A272:XFD272" action="deleteRow">
    <undo index="65535" exp="ref" v="1" dr="F272" r="F259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2">
        <f>F273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42" sId="1" ref="A272:XFD272" action="deleteRow"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2">
        <v>66.021000000000001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43" sId="1" numFmtId="4">
    <oc r="F273">
      <v>585.20500000000004</v>
    </oc>
    <nc r="F273">
      <f>1380.2+28.2</f>
    </nc>
  </rcc>
  <rcc rId="7844" sId="1" numFmtId="4">
    <oc r="F276">
      <v>255.2</v>
    </oc>
    <nc r="F276">
      <v>300</v>
    </nc>
  </rcc>
  <rcc rId="7845" sId="1" numFmtId="4">
    <oc r="F265">
      <v>79316.298869999999</v>
    </oc>
    <nc r="F265">
      <v>70531.960000000006</v>
    </nc>
  </rcc>
  <rcc rId="7846" sId="1" numFmtId="4">
    <oc r="F279">
      <v>25835.78</v>
    </oc>
    <nc r="F279"/>
  </rcc>
  <rcc rId="7847" sId="1" numFmtId="4">
    <oc r="F281">
      <v>3449.1952000000001</v>
    </oc>
    <nc r="F281"/>
  </rcc>
  <rcc rId="7848" sId="1" numFmtId="4">
    <oc r="F289">
      <v>705.69799999999998</v>
    </oc>
    <nc r="F289">
      <f>8380+420</f>
    </nc>
  </rcc>
  <rcc rId="7849" sId="1">
    <oc r="F283">
      <f>2492.1+50.9</f>
    </oc>
    <nc r="F283"/>
  </rcc>
  <rcc rId="7850" sId="1" numFmtId="4">
    <oc r="F285">
      <v>4444.1000000000004</v>
    </oc>
    <nc r="F285"/>
  </rcc>
  <rrc rId="7851" sId="1" ref="A277:XFD277" action="deleteRow">
    <undo index="65535" exp="ref" v="1" dr="F277" r="F258" sId="1"/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F280+F278+F282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2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3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4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5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6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8" sId="1" ref="A277:XFD277" action="deleteRow">
    <undo index="65535" exp="ref" v="1" dr="F277" r="F259" sId="1"/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9" sId="1" ref="A277:XFD277" action="deleteRow"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0" sId="1" numFmtId="4">
    <oc r="F283">
      <v>8716</v>
    </oc>
    <nc r="F283"/>
  </rcc>
  <rrc rId="7861" sId="1" ref="A281:XFD281" action="deleteRow">
    <undo index="65535" exp="ref" v="1" dr="F281" r="F256" sId="1"/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2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3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4" sId="1">
    <oc r="F259">
      <f>F260+F262+F264+F270+F268+#REF!+F266+#REF!+F284+F272</f>
    </oc>
    <nc r="F259">
      <f>F260+F262+F264+F270+F268+F266+F272</f>
    </nc>
  </rcc>
  <rcc rId="7865" sId="1">
    <oc r="F258">
      <f>F259+#REF!+F274</f>
    </oc>
    <nc r="F258">
      <f>F259+F274</f>
    </nc>
  </rcc>
  <rcc rId="7866" sId="1">
    <oc r="F256">
      <f>F257+#REF!+F277</f>
    </oc>
    <nc r="F256">
      <f>F257+F277</f>
    </nc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7" sId="1" numFmtId="4">
    <oc r="F286">
      <v>39145.870000000003</v>
    </oc>
    <nc r="F286"/>
  </rcc>
  <rcc rId="7868" sId="1" numFmtId="4">
    <oc r="F289">
      <v>65550.47</v>
    </oc>
    <nc r="F289"/>
  </rcc>
  <rrc rId="7869" sId="1" ref="A282:XFD282" action="deleteRow">
    <undo index="65535" exp="ref" v="1" dr="F282" r="F281" sId="1"/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0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F283+F286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1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2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,03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3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74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5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6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7" sId="1">
    <oc r="F281">
      <f>F282+F296+#REF!</f>
    </oc>
    <nc r="F281">
      <f>F282+F296</f>
    </nc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8" sId="1" odxf="1" dxf="1" numFmtId="4">
    <oc r="F288">
      <v>13483.5</v>
    </oc>
    <nc r="F288">
      <v>13346.3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288">
    <dxf>
      <fill>
        <patternFill>
          <bgColor theme="0"/>
        </patternFill>
      </fill>
    </dxf>
  </rfmt>
  <rcc rId="7879" sId="1" numFmtId="4">
    <oc r="F286">
      <v>12142.3</v>
    </oc>
    <nc r="F286">
      <v>9296.2000000000007</v>
    </nc>
  </rcc>
  <rrc rId="7880" sId="1" ref="A289:XFD289" action="deleteRow">
    <undo index="65535" exp="ref" v="1" dr="F289" r="F284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1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794.89128000000005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2" sId="1">
    <oc r="F284">
      <f>F285+F287+#REF!</f>
    </oc>
    <nc r="F284">
      <f>F285+F287</f>
    </nc>
  </rcc>
  <rrc rId="7883" sId="1" ref="A289:XFD289" action="deleteRow">
    <undo index="65535" exp="ref" v="1" dr="F289" r="F282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F290+F291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6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7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60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8" sId="1">
    <oc r="F282">
      <f>F283+#REF!</f>
    </oc>
    <nc r="F282">
      <f>F283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9" sId="1" numFmtId="4">
    <oc r="F296">
      <v>10159.152</v>
    </oc>
    <nc r="F296">
      <f>10159.152+8384</f>
    </nc>
  </rcc>
  <rcc rId="7890" sId="1" numFmtId="4">
    <oc r="F297">
      <v>32170.648000000001</v>
    </oc>
    <nc r="F297">
      <f>32170.648+16961.7</f>
    </nc>
  </rcc>
  <rcc rId="7891" sId="1" numFmtId="4">
    <oc r="F293">
      <v>6959.4070199999996</v>
    </oc>
    <nc r="F293">
      <v>643.9</v>
    </nc>
  </rcc>
  <rcc rId="7892" sId="1" numFmtId="4">
    <oc r="F294">
      <v>19661.84073</v>
    </oc>
    <nc r="F294">
      <v>1428.9</v>
    </nc>
  </rcc>
  <rrc rId="7893" sId="1" ref="A298:XFD298" action="deleteRow">
    <undo index="65535" exp="ref" v="1" dr="F298" r="F291" sId="1"/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SUM(F299:F300)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4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5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6" sId="1" ref="A298:XFD298" action="deleteRow">
    <undo index="65535" exp="ref" v="1" dr="F298" r="F291" sId="1"/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F299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7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358.01463999999999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98" sId="1">
    <oc r="F291">
      <f>F292+F295+#REF!+#REF!</f>
    </oc>
    <nc r="F291">
      <f>F292+F295</f>
    </nc>
  </rcc>
  <rcc rId="7899" sId="1" numFmtId="4">
    <oc r="F301">
      <v>95.4</v>
    </oc>
    <nc r="F301">
      <v>105.6</v>
    </nc>
  </rcc>
  <rcc rId="7900" sId="1">
    <oc r="F307">
      <f>386+7.9</f>
    </oc>
    <nc r="F307">
      <f>395+8.1</f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1" sId="1" numFmtId="4">
    <oc r="F313">
      <v>102.04082</v>
    </oc>
    <nc r="F313">
      <v>100</v>
    </nc>
  </rcc>
  <rcc rId="7902" sId="1" numFmtId="4">
    <oc r="F317">
      <v>1371.8</v>
    </oc>
    <nc r="F317">
      <v>1226.4000000000001</v>
    </nc>
  </rcc>
  <rrc rId="7903" sId="1" ref="A318:XFD318" action="deleteRow">
    <undo index="65535" exp="ref" v="1" dr="F318" r="F314" sId="1"/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8">
        <f>F319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04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8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05" sId="1">
    <oc r="F314">
      <f>F316+#REF!</f>
    </oc>
    <nc r="F314">
      <f>F316</f>
    </nc>
  </rcc>
  <rcc rId="7906" sId="1" numFmtId="4">
    <oc r="F323">
      <v>2056.3200000000002</v>
    </oc>
    <nc r="F323"/>
  </rcc>
  <rcc rId="7907" sId="1" numFmtId="4">
    <oc r="F326">
      <v>1189.44</v>
    </oc>
    <nc r="F326"/>
  </rcc>
  <rrc rId="7908" sId="1" ref="A323:XFD323" action="deleteRow">
    <undo index="65535" exp="area" dr="F322:F323" r="F321" sId="1"/>
    <rfmt sheetId="1" xfDxf="1" sqref="A323:XFD323" start="0" length="0">
      <dxf>
        <font>
          <i/>
          <name val="Times New Roman CYR"/>
          <family val="1"/>
        </font>
        <alignment wrapText="1"/>
      </dxf>
    </rfmt>
    <rcc rId="0" sId="1" dxf="1">
      <nc r="A3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09" sId="1" ref="A325:XFD325" action="deleteRow">
    <undo index="65535" exp="area" dr="F324:F325" r="F323" sId="1"/>
    <rfmt sheetId="1" xfDxf="1" sqref="A325:XFD325" start="0" length="0">
      <dxf>
        <font>
          <i/>
          <name val="Times New Roman CYR"/>
          <family val="1"/>
        </font>
        <alignment wrapText="1"/>
      </dxf>
    </rfmt>
    <rcc rId="0" sId="1" dxf="1">
      <nc r="A3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10" sId="1" odxf="1" dxf="1" numFmtId="4">
    <oc r="F322">
      <v>3239.38</v>
    </oc>
    <nc r="F322">
      <v>5352.5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11" sId="1" odxf="1" dxf="1">
    <oc r="F323">
      <f>SUM(F324:F324)</f>
    </oc>
    <nc r="F323">
      <f>F324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912" sId="1" numFmtId="4">
    <oc r="F324">
      <v>4388.5200000000004</v>
    </oc>
    <nc r="F324">
      <v>5645.9</v>
    </nc>
  </rcc>
  <rfmt sheetId="1" sqref="F323">
    <dxf>
      <fill>
        <patternFill>
          <bgColor theme="0"/>
        </patternFill>
      </fill>
    </dxf>
  </rfmt>
  <rcc rId="7913" sId="1" numFmtId="4">
    <oc r="F326">
      <v>61</v>
    </oc>
    <nc r="F326">
      <v>65.099999999999994</v>
    </nc>
  </rcc>
  <rcc rId="7914" sId="1" numFmtId="4">
    <oc r="F327">
      <v>18.399999999999999</v>
    </oc>
    <nc r="F327">
      <v>19.600000000000001</v>
    </nc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15" sId="1" ref="A329:XFD329" action="deleteRow">
    <undo index="65535" exp="ref" v="1" dr="F329" r="F32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32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6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7" sId="1" ref="A329:XFD329" action="deleteRow"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9" start="0" length="0">
      <dxf>
        <numFmt numFmtId="165" formatCode="0.00000"/>
      </dxf>
    </rfmt>
  </rrc>
  <rrc rId="791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19" sId="1">
    <oc r="F328">
      <f>F329+#REF!+F367</f>
    </oc>
    <nc r="F328">
      <f>F329+F367</f>
    </nc>
  </rcc>
  <rcc rId="7920" sId="1" numFmtId="4">
    <oc r="F333">
      <v>64.262</v>
    </oc>
    <nc r="F333">
      <v>61.674999999999997</v>
    </nc>
  </rcc>
  <rcc rId="7921" sId="1" numFmtId="4">
    <oc r="F334">
      <v>19.407</v>
    </oc>
    <nc r="F334">
      <v>18.625</v>
    </nc>
  </rcc>
  <rcc rId="7922" sId="1" odxf="1" dxf="1" numFmtId="4">
    <oc r="F338">
      <v>87.2</v>
    </oc>
    <nc r="F338">
      <v>83.5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923" sId="1" numFmtId="4">
    <oc r="F340">
      <v>611.6</v>
    </oc>
    <nc r="F340">
      <v>548.5</v>
    </nc>
  </rcc>
  <rcc rId="7924" sId="1" numFmtId="4">
    <oc r="F341">
      <v>218.68226999999999</v>
    </oc>
    <nc r="F341">
      <v>165.7</v>
    </nc>
  </rcc>
  <rcc rId="7925" sId="1" numFmtId="4">
    <oc r="F343">
      <v>3739.1750299999999</v>
    </oc>
    <nc r="F343">
      <v>19892.2</v>
    </nc>
  </rcc>
  <rcc rId="7926" sId="1" numFmtId="4">
    <oc r="F344">
      <v>9.4677299999999995</v>
    </oc>
    <nc r="F344"/>
  </rcc>
  <rcc rId="7927" sId="1" numFmtId="4">
    <oc r="F345">
      <v>108.95</v>
    </oc>
    <nc r="F345">
      <v>6007.4</v>
    </nc>
  </rcc>
  <rrc rId="792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cc rId="0" sId="1" dxf="1">
      <nc r="A344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29" sId="1">
    <oc r="F345">
      <v>819.88499999999999</v>
    </oc>
    <nc r="F345">
      <f>250+624.9</f>
    </nc>
  </rcc>
  <rcc rId="7930" sId="1" numFmtId="4">
    <oc r="F349">
      <v>29.753</v>
    </oc>
    <nc r="F349">
      <v>35.6</v>
    </nc>
  </rcc>
  <rcc rId="7931" sId="1" numFmtId="4">
    <oc r="F350">
      <v>36.808</v>
    </oc>
    <nc r="F350">
      <v>48.5</v>
    </nc>
  </rcc>
  <rcc rId="7932" sId="1" numFmtId="4">
    <oc r="F347">
      <v>856.38184000000001</v>
    </oc>
    <nc r="F347">
      <v>544.70000000000005</v>
    </nc>
  </rcc>
  <rcc rId="7933" sId="1" numFmtId="4">
    <oc r="F346">
      <v>3719.0776300000002</v>
    </oc>
    <nc r="F346">
      <v>3062.8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34" sId="1" ref="A351:XFD351" action="deleteRow">
    <undo index="65535" exp="ref" v="1" dr="F351" r="F336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F352+F353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5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6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7" sId="1" ref="A351:XFD351" action="deleteRow">
    <undo index="65535" exp="ref" v="1" dr="F351" r="F336" sId="1"/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SUM(F352:F355)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8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2937.47586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9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710.81912999999997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0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208.41382999999999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1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54.32461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2" sId="1">
    <oc r="F336">
      <f>F339+F342+F337+#REF!+#REF!</f>
    </oc>
    <nc r="F336">
      <f>F339+F342+F337</f>
    </nc>
  </rcc>
  <rrc rId="7943" sId="1" ref="A358:XFD358" action="deleteRow">
    <undo index="65535" exp="ref" v="1" dr="F358" r="F328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F359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4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SUM(F359:F362)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5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21.902380000000001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6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6.6145199999999997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28.204219999999999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8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8.5176800000000004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9" sId="1">
    <oc r="F328">
      <f>F329+#REF!</f>
    </oc>
    <nc r="F328">
      <f>F329</f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0" sId="1" numFmtId="4">
    <oc r="F364">
      <v>111818.37</v>
    </oc>
    <nc r="F364"/>
  </rcc>
  <rcc rId="7951" sId="1" numFmtId="4">
    <oc r="F367">
      <v>71232.36</v>
    </oc>
    <nc r="F367"/>
  </rcc>
  <rcc rId="7952" sId="1" numFmtId="4">
    <oc r="F370">
      <v>113109.36</v>
    </oc>
    <nc r="F370"/>
  </rcc>
  <rrc rId="7953" sId="1" ref="A360:XFD360" action="deleteRow">
    <undo index="65535" exp="ref" v="1" dr="F360" r="F359" sId="1"/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4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F361+F364+F367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5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6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7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8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9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0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1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2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3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F359">
      <f>F360+F402+#REF!+F398</f>
    </oc>
    <nc r="F359">
      <f>F360+F402+F398</f>
    </nc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65" sId="1" ref="A436:XFD436" action="deleteRow">
    <undo index="65535" exp="ref" v="1" dr="F436" r="F409" sId="1"/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F437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6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SUM(F437:F438)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7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10.157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8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3.0670000000000002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9" sId="1" ref="A427:XFD427" action="deleteRow">
    <undo index="65535" exp="ref" v="1" dr="F427" r="F415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27">
        <f>SUM(F428:F431)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0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1279.96048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1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320.58100000000002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2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138.39146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3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40.902459999999998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4" sId="1" ref="A410:XFD410" action="deleteRow">
    <undo index="65535" exp="ref" v="1" dr="F410" r="F409" sId="1"/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1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5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6" sId="1" ref="A410:XFD410" action="deleteRow">
    <rfmt sheetId="1" xfDxf="1" sqref="A410:XFD410" start="0" length="0">
      <dxf>
        <font>
          <i/>
          <name val="Times New Roman CYR"/>
          <family val="1"/>
        </font>
        <alignment wrapText="1"/>
      </dxf>
    </rfmt>
    <rcc rId="0" sId="1" dxf="1">
      <nc r="A410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10" start="0" length="0">
      <dxf>
        <numFmt numFmtId="165" formatCode="0.00000"/>
      </dxf>
    </rfmt>
  </rrc>
  <rrc rId="7977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0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78" sId="1" numFmtId="4">
    <oc r="F432">
      <v>5249.2</v>
    </oc>
    <nc r="F432">
      <v>2710</v>
    </nc>
  </rcc>
  <rrc rId="7979" sId="1" ref="A439:XFD439" action="deleteRow">
    <undo index="0" exp="ref" v="1" dr="F439" r="F438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9">
        <f>F440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0" sId="1" ref="A439:XFD439" action="deleteRow"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9">
        <v>4213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1" sId="1" ref="A442:XFD442" action="deleteRow">
    <undo index="65535" exp="ref" v="1" dr="F442" r="F438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2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13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83" sId="1">
    <oc r="F438">
      <f>#REF!+F439+F442</f>
    </oc>
    <nc r="F438">
      <f>F439</f>
    </nc>
  </rcc>
  <rcc rId="7984" sId="1" numFmtId="4">
    <oc r="F447">
      <v>2249.1291900000001</v>
    </oc>
    <nc r="F447">
      <v>0</v>
    </nc>
  </rcc>
  <rrc rId="7985" sId="1" ref="A442:XFD442" action="deleteRow">
    <undo index="65535" exp="ref" v="1" dr="F442" r="F427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6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7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8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9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90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91" sId="1">
    <oc r="F427">
      <f>F428+F442+F433+#REF!</f>
    </oc>
    <nc r="F427">
      <f>F428+F442+F433</f>
    </nc>
  </rcc>
  <rcc rId="7992" sId="1" numFmtId="4">
    <oc r="F445">
      <v>1174.8699999999999</v>
    </oc>
    <nc r="F445">
      <v>1188.94</v>
    </nc>
  </rcc>
  <rcc rId="7993" sId="1" numFmtId="4">
    <oc r="F446">
      <v>374.31</v>
    </oc>
    <nc r="F446">
      <v>359.06</v>
    </nc>
  </rcc>
  <rcc rId="7994" sId="1" numFmtId="4">
    <oc r="F447">
      <v>53.999000000000002</v>
    </oc>
    <nc r="F447">
      <v>26</v>
    </nc>
  </rcc>
  <rcc rId="7995" sId="1" numFmtId="4">
    <oc r="F448">
      <v>14.821</v>
    </oc>
    <nc r="F448">
      <v>44</v>
    </nc>
  </rcc>
  <rcc rId="7996" sId="1" numFmtId="4">
    <oc r="F452">
      <v>132.38939999999999</v>
    </oc>
    <nc r="F452">
      <v>140</v>
    </nc>
  </rcc>
  <rcc rId="7997" sId="1" numFmtId="4">
    <oc r="F453">
      <v>248.7706</v>
    </oc>
    <nc r="F453">
      <v>241.16</v>
    </nc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98" sId="1" numFmtId="4">
    <oc r="F440">
      <v>2276.95156</v>
    </oc>
    <nc r="F440">
      <v>2293.1</v>
    </nc>
  </rcc>
  <rcc rId="7999" sId="1" numFmtId="4">
    <oc r="F441">
      <v>322.04343999999998</v>
    </oc>
    <nc r="F441">
      <v>309.10000000000002</v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0" sId="1" numFmtId="4">
    <oc r="F437">
      <v>8630.0681999999997</v>
    </oc>
    <nc r="F437">
      <f>1668.7+34.1+206.8</f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1" sId="1" numFmtId="4">
    <oc r="F465">
      <v>162517.7102</v>
    </oc>
    <nc r="F465">
      <f>112708.4+6083.4+598.2</f>
    </nc>
  </rcc>
  <rcc rId="8002" sId="1" numFmtId="4">
    <oc r="F471">
      <v>598.47299999999996</v>
    </oc>
    <nc r="F471">
      <v>150</v>
    </nc>
  </rcc>
  <rcc rId="8003" sId="1" numFmtId="4">
    <oc r="F470">
      <v>20.04</v>
    </oc>
    <nc r="F470"/>
  </rcc>
  <rcc rId="8004" sId="1" numFmtId="4">
    <oc r="F472">
      <v>599.6</v>
    </oc>
    <nc r="F472"/>
  </rcc>
  <rrc rId="8005" sId="1" ref="A470:XFD470" action="deleteRow">
    <undo index="65535" exp="area" dr="F470:F472" r="F469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06" sId="1" ref="A471:XFD471" action="deleteRow">
    <undo index="65535" exp="area" dr="F470:F471" r="F469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07" sId="1" numFmtId="4">
    <oc r="F474">
      <v>2666.6</v>
    </oc>
    <nc r="F474">
      <v>1444.9</v>
    </nc>
  </rcc>
  <rrc rId="8008" sId="1" ref="A476:XFD476" action="deleteRow">
    <undo index="65535" exp="ref" v="1" dr="F476" r="F460" sId="1"/>
    <rfmt sheetId="1" xfDxf="1" sqref="A476:XFD476" start="0" length="0">
      <dxf>
        <font>
          <b/>
          <name val="Times New Roman CYR"/>
          <family val="1"/>
        </font>
        <alignment wrapText="1"/>
      </dxf>
    </rfmt>
    <rcc rId="0" sId="1" dxf="1">
      <nc r="A476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09" sId="1" ref="A476:XFD476" action="deleteRow">
    <rfmt sheetId="1" xfDxf="1" sqref="A476:XFD476" start="0" length="0">
      <dxf>
        <font>
          <i/>
          <name val="Times New Roman CYR"/>
          <family val="1"/>
        </font>
        <alignment wrapText="1"/>
      </dxf>
    </rfmt>
    <rcc rId="0" sId="1" dxf="1">
      <nc r="A476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0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113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6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1" sId="1">
    <oc r="F460">
      <f>F466+F461+#REF!</f>
    </oc>
    <nc r="F460">
      <f>F466+F461</f>
    </nc>
  </rcc>
  <rcc rId="8012" sId="1" numFmtId="4">
    <oc r="F481">
      <v>20671.988819999999</v>
    </oc>
    <nc r="F481">
      <v>20702.5</v>
    </nc>
  </rcc>
  <rrc rId="8013" sId="1" ref="A482:XFD482" action="deleteRow">
    <undo index="65535" exp="ref" v="1" dr="F482" r="F479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F483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4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1370.7852700000001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5" sId="1" ref="A482:XFD482" action="deleteRow">
    <undo index="65535" exp="ref" v="1" dr="F482" r="F479" sId="1"/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SUM(F483:F483)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6" sId="1" ref="A482:XFD482" action="deleteRow"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7000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F483" start="0" length="0">
    <dxf>
      <fill>
        <patternFill>
          <bgColor rgb="FF92D050"/>
        </patternFill>
      </fill>
    </dxf>
  </rfmt>
  <rfmt sheetId="1" sqref="F483">
    <dxf>
      <fill>
        <patternFill>
          <bgColor theme="0"/>
        </patternFill>
      </fill>
    </dxf>
  </rfmt>
  <rrc rId="8017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SUM(F485)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3578.3205400000002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9" sId="1" numFmtId="4">
    <oc r="F485">
      <v>119.80682</v>
    </oc>
    <nc r="F485"/>
  </rcc>
  <rcc rId="8020" sId="1" numFmtId="4">
    <oc r="F487">
      <v>818.98474999999996</v>
    </oc>
    <nc r="F487"/>
  </rcc>
  <rrc rId="8021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2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23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4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25" sId="1">
    <oc r="F479">
      <f>F480+F482+#REF!+#REF!+F486+F488+F484</f>
    </oc>
    <nc r="F479">
      <f>F480+F482</f>
    </nc>
  </rcc>
  <rrc rId="8026" sId="1" ref="A484:XFD484" action="deleteRow">
    <undo index="65535" exp="ref" v="1" dr="F484" r="F476" sId="1"/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7" sId="1" ref="A484:XFD484" action="deleteRow"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9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30" sId="1">
    <oc r="F476">
      <f>F477+#REF!</f>
    </oc>
    <nc r="F476">
      <f>F477</f>
    </nc>
  </rcc>
  <rrc rId="8031" sId="1" ref="A485:XFD485" action="deleteRow">
    <undo index="65535" exp="ref" v="1" dr="F485" r="F484" sId="1"/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8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2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3" sId="1" ref="A485:XFD485" action="deleteRow">
    <rfmt sheetId="1" xfDxf="1" sqref="A485:XFD485" start="0" length="0">
      <dxf>
        <font>
          <i/>
          <name val="Times New Roman CYR"/>
          <family val="1"/>
        </font>
        <alignment wrapText="1"/>
      </dxf>
    </rfmt>
    <rcc rId="0" sId="1" dxf="1">
      <nc r="A48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85" start="0" length="0">
      <dxf>
        <numFmt numFmtId="165" formatCode="0.00000"/>
      </dxf>
    </rfmt>
  </rrc>
  <rrc rId="8034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5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5" sId="1" ref="A497:XFD497" action="deleteRow">
    <undo index="65535" exp="ref" v="1" dr="F497" r="F487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7">
        <f>SUM(F498:F501)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6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518.20000000000005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7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131.1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8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220.5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9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63.3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40" sId="1">
    <oc r="F487">
      <f>F488+F491+#REF!</f>
    </oc>
    <nc r="F487">
      <f>F488+F491</f>
    </nc>
  </rcc>
  <rcc rId="8041" sId="1">
    <oc r="F484">
      <f>F485+#REF!+F497</f>
    </oc>
    <nc r="F484">
      <f>F485+F497</f>
    </nc>
  </rcc>
  <rcc rId="8042" sId="1" numFmtId="4">
    <oc r="F489">
      <v>511.9</v>
    </oc>
    <nc r="F489">
      <v>542.29999999999995</v>
    </nc>
  </rcc>
  <rcc rId="8043" sId="1" numFmtId="4">
    <oc r="F490">
      <v>154.6</v>
    </oc>
    <nc r="F490">
      <v>163.80000000000001</v>
    </nc>
  </rcc>
  <rcc rId="8044" sId="1" numFmtId="4">
    <oc r="F492">
      <v>1767.5</v>
    </oc>
    <nc r="F492">
      <v>1997.9</v>
    </nc>
  </rcc>
  <rcc rId="8045" sId="1" numFmtId="4">
    <oc r="F493">
      <v>533.79999999999995</v>
    </oc>
    <nc r="F493">
      <v>603.4</v>
    </nc>
  </rcc>
  <rcc rId="8046" sId="1">
    <oc r="F494">
      <v>37.799999999999997</v>
    </oc>
    <nc r="F494">
      <f>15+114</f>
    </nc>
  </rcc>
  <rcc rId="8047" sId="1" numFmtId="4">
    <oc r="F475">
      <v>805.3</v>
    </oc>
    <nc r="F475">
      <v>436.3</v>
    </nc>
  </rcc>
  <rcc rId="8048" sId="1" numFmtId="4">
    <oc r="F495">
      <v>215.84618</v>
    </oc>
    <nc r="F495">
      <v>15</v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9" sId="1" numFmtId="4">
    <oc r="F509">
      <v>13.72137</v>
    </oc>
    <nc r="F509"/>
  </rcc>
  <rrc rId="8050" sId="1" ref="A503:XFD503" action="deleteRow">
    <undo index="65535" exp="ref" v="1" dr="F503" r="F538" sId="1"/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1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2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3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>
      <nc r="B503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4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5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SUM(F504)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6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3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57" sId="1" numFmtId="4">
    <oc r="F509">
      <v>15413.6</v>
    </oc>
    <nc r="F509">
      <v>23391.200000000001</v>
    </nc>
  </rcc>
  <rcc rId="8058" sId="1" numFmtId="4">
    <oc r="F511">
      <v>106.2</v>
    </oc>
    <nc r="F511">
      <v>121.6</v>
    </nc>
  </rcc>
  <rrc rId="8059" sId="1" ref="A512:XFD512" action="deleteRow">
    <undo index="65535" exp="ref" v="1" dr="F512" r="F503" sId="1"/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F513+F526+F518+F522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1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2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F513+F538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4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26400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5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7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8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9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1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2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F515+F513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4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5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7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78" sId="1">
    <oc r="F503">
      <f>F504+#REF!</f>
    </oc>
    <nc r="F503">
      <f>F504</f>
    </nc>
  </rcc>
  <rcc rId="8079" sId="1">
    <oc r="F512">
      <f>F18+F146+F152+F216+F245+F358+F427+F459+F503+#REF!</f>
    </oc>
    <nc r="F512">
      <f>F18+F146+F152+F216+F245+F358+F427+F459+F503</f>
    </nc>
  </rcc>
  <rcc rId="8080" sId="1">
    <oc r="F411">
      <f>F413+F416+#REF!</f>
    </oc>
    <nc r="F411">
      <f>F413+F416</f>
    </nc>
  </rcc>
  <rcc rId="8081" sId="1">
    <oc r="F409">
      <f>F410+F423+#REF!+#REF!</f>
    </oc>
    <nc r="F409">
      <f>F410+F423</f>
    </nc>
  </rcc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2" sId="1" odxf="1" dxf="1" numFmtId="4">
    <oc r="F370">
      <v>7729.5320000000002</v>
    </oc>
    <nc r="F370">
      <v>8270.1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83" sId="1" ref="A367:XFD367" action="deleteRow">
    <undo index="65535" exp="ref" v="1" dr="F367" r="F362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4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3000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5" sId="1" ref="A371:XFD371" action="deleteRow">
    <undo index="65535" exp="ref" v="1" dr="F371" r="F362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6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730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7" sId="1" ref="A377:XFD377" action="deleteRow">
    <undo index="65535" exp="ref" v="1" dr="F377" r="F372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7">
        <f>F378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8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7">
        <v>6000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9" sId="1" ref="A381:XFD381" action="deleteRow">
    <undo index="65535" exp="ref" v="1" dr="F381" r="F372" sId="1"/>
    <rfmt sheetId="1" xfDxf="1" sqref="A381:XFD381" start="0" length="0">
      <dxf>
        <font>
          <name val="Times New Roman CYR"/>
          <family val="1"/>
        </font>
        <alignment wrapText="1"/>
      </dxf>
    </rfmt>
    <rcc rId="0" sId="1" dxf="1">
      <nc r="A38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1">
        <f>F382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0" sId="1" ref="A381:XFD381" action="deleteRow">
    <rfmt sheetId="1" xfDxf="1" sqref="A381:XFD381" start="0" length="0">
      <dxf>
        <font>
          <i/>
          <name val="Times New Roman CYR"/>
          <family val="1"/>
        </font>
        <alignment wrapText="1"/>
      </dxf>
    </rfmt>
    <rcc rId="0" sId="1" dxf="1">
      <nc r="A38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1">
        <v>684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1" sId="1" ref="A395:XFD395" action="deleteRow">
    <undo index="0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2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11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3" sId="1" ref="A395:XFD395" action="deleteRow">
    <undo index="65535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4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94.2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95" sId="1">
    <oc r="F394">
      <f>#REF!+#REF!+F395</f>
    </oc>
    <nc r="F394">
      <f>F395</f>
    </nc>
  </rcc>
  <rfmt sheetId="1" sqref="F368">
    <dxf>
      <fill>
        <patternFill>
          <bgColor theme="0"/>
        </patternFill>
      </fill>
    </dxf>
  </rfmt>
  <rcc rId="8096" sId="1" odxf="1" dxf="1" numFmtId="4">
    <oc r="F378">
      <v>13983.864</v>
    </oc>
    <nc r="F378">
      <v>12942.4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097" sId="1" odxf="1" dxf="1" numFmtId="4">
    <oc r="F396">
      <v>7413.2039999999997</v>
    </oc>
    <nc r="F396">
      <v>7707.5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98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9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5">
        <v>256.46740999999997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0" sId="1" ref="A367:XFD367" action="deleteRow">
    <undo index="65535" exp="ref" v="1" dr="F367" r="F362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1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209.89400000000001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2" sId="1" ref="A371:XFD371" action="deleteRow">
    <undo index="65535" exp="ref" v="1" dr="F371" r="F368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3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1003.38579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4" sId="1" ref="A373:XFD373" action="deleteRow">
    <undo index="65535" exp="ref" v="1" dr="F373" r="F368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3">
        <f>F374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407.45294000000001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6" sId="1" ref="A379:XFD379" action="deleteRow">
    <undo index="65535" exp="ref" v="1" dr="F379" r="F373" sId="1"/>
    <rfmt sheetId="1" xfDxf="1" sqref="A379:XFD379" start="0" length="0">
      <dxf>
        <font>
          <i/>
          <name val="Times New Roman CYR"/>
          <family val="1"/>
        </font>
        <alignment wrapText="1"/>
      </dxf>
    </rfmt>
    <rcc rId="0" sId="1" dxf="1">
      <nc r="A379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F380+F381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7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8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09" sId="1" numFmtId="4">
    <oc r="F382">
      <v>1118.0999999999999</v>
    </oc>
    <nc r="F382">
      <v>360</v>
    </nc>
  </rcc>
  <rcc rId="8110" sId="1">
    <oc r="F373">
      <f>F374+#REF!</f>
    </oc>
    <nc r="F373">
      <f>F374</f>
    </nc>
  </rcc>
  <rcc rId="8111" sId="1">
    <oc r="F368">
      <f>F377+F373+F375+#REF!+F379+#REF!</f>
    </oc>
    <nc r="F368">
      <f>F371+F369</f>
    </nc>
  </rcc>
  <rcc rId="8112" sId="1">
    <oc r="F362">
      <f>F367+F363+F365+#REF!+F369+#REF!</f>
    </oc>
    <nc r="F362">
      <f>F365+F363</f>
    </nc>
  </rcc>
  <rcc rId="8113" sId="1" numFmtId="4">
    <oc r="F377">
      <v>58</v>
    </oc>
    <nc r="F377"/>
  </rcc>
  <rcc rId="8114" sId="1" numFmtId="4">
    <oc r="F378">
      <v>930.4</v>
    </oc>
    <nc r="F378"/>
  </rcc>
  <rrc rId="8115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116" sId="1" ref="A377:XFD377" action="deleteRow">
    <undo index="65535" exp="area" dr="F376:F377" r="F375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17" sId="1" numFmtId="4">
    <oc r="F389">
      <v>529.79999999999995</v>
    </oc>
    <nc r="F389">
      <v>556</v>
    </nc>
  </rcc>
  <rcc rId="8118" sId="1" numFmtId="4">
    <oc r="F390">
      <v>160</v>
    </oc>
    <nc r="F390">
      <v>167.9</v>
    </nc>
  </rcc>
  <rcc rId="8119" sId="1" numFmtId="4">
    <oc r="F392">
      <v>5718.5</v>
    </oc>
    <nc r="F392">
      <v>6270.6</v>
    </nc>
  </rcc>
  <rcc rId="8120" sId="1" numFmtId="4">
    <oc r="F393">
      <v>26</v>
    </oc>
    <nc r="F393"/>
  </rcc>
  <rrc rId="8121" sId="1" ref="A393:XFD393" action="deleteRow">
    <rfmt sheetId="1" xfDxf="1" sqref="A393:XFD393" start="0" length="0">
      <dxf>
        <font>
          <name val="Times New Roman CYR"/>
          <family val="1"/>
        </font>
        <alignment wrapText="1"/>
      </dxf>
    </rfmt>
    <rcc rId="0" sId="1" dxf="1">
      <nc r="A393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22" sId="1" numFmtId="4">
    <oc r="F393">
      <v>1582.7</v>
    </oc>
    <nc r="F393">
      <v>1893.7</v>
    </nc>
  </rcc>
  <rcc rId="8123" sId="1" numFmtId="4">
    <oc r="F394">
      <v>145.69999999999999</v>
    </oc>
    <nc r="F394">
      <f>47.1+22+39.6+98</f>
    </nc>
  </rcc>
  <rcc rId="8124" sId="1" numFmtId="4">
    <oc r="F396">
      <v>5</v>
    </oc>
    <nc r="F396">
      <v>6.5</v>
    </nc>
  </rcc>
  <rcc rId="8125" sId="1" numFmtId="4">
    <oc r="F395">
      <v>516.45000000000005</v>
    </oc>
    <nc r="F395">
      <v>185</v>
    </nc>
  </rcc>
  <rcc rId="8126" sId="1" numFmtId="4">
    <oc r="F376">
      <v>1919.694</v>
    </oc>
    <nc r="F376">
      <v>195</v>
    </nc>
  </rcc>
  <rcc rId="8127" sId="1" numFmtId="4">
    <oc r="F364">
      <v>3620.0581200000001</v>
    </oc>
    <nc r="F364">
      <v>9232.4</v>
    </nc>
  </rcc>
  <rcc rId="8128" sId="1" numFmtId="4">
    <oc r="F370">
      <v>4239.9832200000001</v>
    </oc>
    <nc r="F370">
      <v>14678.2</v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72">
    <dxf>
      <fill>
        <patternFill>
          <bgColor theme="0"/>
        </patternFill>
      </fill>
    </dxf>
  </rfmt>
  <rfmt sheetId="1" sqref="F383">
    <dxf>
      <fill>
        <patternFill>
          <bgColor theme="0"/>
        </patternFill>
      </fill>
    </dxf>
  </rfmt>
  <rcc rId="8129" sId="1">
    <oc r="F217">
      <f>F223+#REF!+F218</f>
    </oc>
    <nc r="F217">
      <f>F223+F218</f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30" sId="1">
    <oc r="F489">
      <v>3254128.4774000002</v>
    </oc>
    <nc r="F489">
      <f>224225+1667227.4-2058.275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1" sId="1" ref="A471:XFD471" action="deleteRow">
    <undo index="65535" exp="ref" v="1" dr="F471" r="F458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F472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2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SUM(F472:F475)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3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21.050999999999998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4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6.3574000000000002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31.33802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6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9.4640799999999992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37" sId="1">
    <oc r="F458">
      <f>F459+#REF!</f>
    </oc>
    <nc r="F458">
      <f>F459</f>
    </nc>
  </rcc>
  <rcc rId="8138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nc>
  </rcc>
</revisions>
</file>

<file path=xl/revisions/revisionLog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9" sId="1" ref="A135:XFD136" action="insertRow"/>
  <rfmt sheetId="1" sqref="A135" start="0" length="0">
    <dxf>
      <font>
        <i/>
        <color indexed="8"/>
        <name val="Times New Roman"/>
        <family val="1"/>
      </font>
    </dxf>
  </rfmt>
  <rfmt sheetId="1" sqref="B135" start="0" length="0">
    <dxf>
      <font>
        <i/>
        <name val="Times New Roman"/>
        <family val="1"/>
      </font>
    </dxf>
  </rfmt>
  <rfmt sheetId="1" sqref="C135" start="0" length="0">
    <dxf>
      <font>
        <i/>
        <name val="Times New Roman"/>
        <family val="1"/>
      </font>
    </dxf>
  </rfmt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fmt sheetId="1" sqref="F13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fmt sheetId="1" sqref="A136" start="0" length="0">
    <dxf>
      <font>
        <color indexed="8"/>
        <name val="Times New Roman"/>
        <family val="1"/>
      </font>
      <alignment vertical="top"/>
    </dxf>
  </rfmt>
  <rfmt sheetId="1" sqref="F136" start="0" length="0">
    <dxf>
      <fill>
        <patternFill patternType="none">
          <bgColor indexed="65"/>
        </patternFill>
      </fill>
    </dxf>
  </rfmt>
  <rcc rId="8140" sId="1">
    <nc r="A135" t="inlineStr">
      <is>
        <t>Реализация первоочередных мероприятий по модернизации,капитальному ремонту и подготовке к отопительному сезону объектов</t>
      </is>
    </nc>
  </rcc>
  <rcc rId="8141" sId="1" odxf="1" dxf="1">
    <nc r="A136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color indexed="8"/>
        <name val="Times New Roman"/>
        <family val="1"/>
      </font>
      <alignment vertical="center"/>
    </ndxf>
  </rcc>
  <rcc rId="8142" sId="1">
    <nc r="B135" t="inlineStr">
      <is>
        <t>01</t>
      </is>
    </nc>
  </rcc>
  <rcc rId="8143" sId="1">
    <nc r="C135" t="inlineStr">
      <is>
        <t>13</t>
      </is>
    </nc>
  </rcc>
  <rcc rId="8144" sId="1">
    <nc r="D135" t="inlineStr">
      <is>
        <t>99900 S2980</t>
      </is>
    </nc>
  </rcc>
  <rcc rId="8145" sId="1" odxf="1" dxf="1">
    <nc r="F135">
      <f>F136</f>
    </nc>
    <ndxf>
      <fill>
        <patternFill patternType="solid">
          <bgColor rgb="FF92D050"/>
        </patternFill>
      </fill>
    </ndxf>
  </rcc>
  <rcc rId="8146" sId="1">
    <nc r="B136" t="inlineStr">
      <is>
        <t>01</t>
      </is>
    </nc>
  </rcc>
  <rcc rId="8147" sId="1">
    <nc r="C136" t="inlineStr">
      <is>
        <t>13</t>
      </is>
    </nc>
  </rcc>
  <rcc rId="8148" sId="1">
    <nc r="D136" t="inlineStr">
      <is>
        <t>99900 S2980</t>
      </is>
    </nc>
  </rcc>
  <rcc rId="8149" sId="1">
    <nc r="E136" t="inlineStr">
      <is>
        <t>243</t>
      </is>
    </nc>
  </rcc>
  <rcc rId="8150" sId="1" odxf="1" dxf="1" numFmtId="4">
    <nc r="F136">
      <f>10869+543.5</f>
    </nc>
    <ndxf>
      <fill>
        <patternFill patternType="solid">
          <bgColor theme="0"/>
        </patternFill>
      </fill>
    </ndxf>
  </rcc>
  <rfmt sheetId="1" sqref="F135">
    <dxf>
      <fill>
        <patternFill>
          <bgColor theme="0"/>
        </patternFill>
      </fill>
    </dxf>
  </rfmt>
  <rcc rId="8151" sId="1">
    <oc r="F117">
      <f>F118+F121+F124+F130+F137+F139</f>
    </oc>
    <nc r="F117">
      <f>F118+F121+F124+F130+F137+F139+F135</f>
    </nc>
  </rcc>
  <rcc rId="8152" sId="1">
    <oc r="B220" t="inlineStr">
      <is>
        <t>04</t>
      </is>
    </oc>
    <nc r="B220" t="inlineStr">
      <is>
        <t>05</t>
      </is>
    </nc>
  </rcc>
  <rcc rId="8153" sId="1">
    <oc r="B221" t="inlineStr">
      <is>
        <t>04</t>
      </is>
    </oc>
    <nc r="B221" t="inlineStr">
      <is>
        <t>05</t>
      </is>
    </nc>
  </rcc>
  <rcc rId="8154" sId="1">
    <oc r="B222" t="inlineStr">
      <is>
        <t>04</t>
      </is>
    </oc>
    <nc r="B222" t="inlineStr">
      <is>
        <t>05</t>
      </is>
    </nc>
  </rcc>
  <rcc rId="8155" sId="1">
    <oc r="B223" t="inlineStr">
      <is>
        <t>04</t>
      </is>
    </oc>
    <nc r="B223" t="inlineStr">
      <is>
        <t>05</t>
      </is>
    </nc>
  </rcc>
  <rcc rId="8156" sId="1">
    <oc r="B224" t="inlineStr">
      <is>
        <t>04</t>
      </is>
    </oc>
    <nc r="B224" t="inlineStr">
      <is>
        <t>05</t>
      </is>
    </nc>
  </rcc>
  <rcc rId="8157" sId="1">
    <oc r="C220" t="inlineStr">
      <is>
        <t>05</t>
      </is>
    </oc>
    <nc r="C220" t="inlineStr">
      <is>
        <t>02</t>
      </is>
    </nc>
  </rcc>
  <rcc rId="8158" sId="1">
    <oc r="C221" t="inlineStr">
      <is>
        <t>05</t>
      </is>
    </oc>
    <nc r="C221" t="inlineStr">
      <is>
        <t>02</t>
      </is>
    </nc>
  </rcc>
  <rcc rId="8159" sId="1">
    <oc r="C222" t="inlineStr">
      <is>
        <t>05</t>
      </is>
    </oc>
    <nc r="C222" t="inlineStr">
      <is>
        <t>02</t>
      </is>
    </nc>
  </rcc>
  <rcc rId="8160" sId="1">
    <oc r="C223" t="inlineStr">
      <is>
        <t>05</t>
      </is>
    </oc>
    <nc r="C223" t="inlineStr">
      <is>
        <t>02</t>
      </is>
    </nc>
  </rcc>
  <rcc rId="8161" sId="1">
    <oc r="C224" t="inlineStr">
      <is>
        <t>05</t>
      </is>
    </oc>
    <nc r="C224" t="inlineStr">
      <is>
        <t>02</t>
      </is>
    </nc>
  </rcc>
</revisions>
</file>

<file path=xl/revisions/revisionLog4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2" sId="1">
    <oc r="F467">
      <f>SUM(F468:F472)</f>
    </oc>
    <nc r="F467">
      <f>SUM(F468:F472)</f>
    </nc>
  </rcc>
</revisions>
</file>

<file path=xl/revisions/revisionLog4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3" sId="1" numFmtId="4">
    <oc r="F257">
      <v>87969.64</v>
    </oc>
    <nc r="F257">
      <v>87969.600000000006</v>
    </nc>
  </rcc>
  <rcc rId="8164" sId="1">
    <oc r="F271">
      <f>116435</f>
    </oc>
    <nc r="F271">
      <f>116435+12328.1</f>
    </nc>
  </rcc>
  <rcc rId="8165" sId="1" numFmtId="4">
    <oc r="F267">
      <v>70531.960000000006</v>
    </oc>
    <nc r="F267">
      <f>70532-12328.1</f>
    </nc>
  </rcc>
</revisions>
</file>

<file path=xl/revisions/revisionLog4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6" sId="1">
    <oc r="F267">
      <f>70532-12328.1</f>
    </oc>
    <nc r="F267">
      <f>81763.5-8.1-10508-287.2-28.2-300-12328.1-200</f>
    </nc>
  </rcc>
  <rrc rId="8167" sId="1" ref="A135:XFD136" action="insertRow"/>
  <rfmt sheetId="1" sqref="A135" start="0" length="0">
    <dxf>
      <font>
        <i/>
        <color indexed="8"/>
        <name val="Times New Roman"/>
        <family val="1"/>
      </font>
    </dxf>
  </rfmt>
  <rcc rId="8168" sId="1" odxf="1" dxf="1">
    <nc r="B1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69" sId="1" odxf="1" dxf="1">
    <nc r="C13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cc rId="8170" sId="1" odxf="1" dxf="1">
    <nc r="F135">
      <f>F136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cc rId="8171" sId="1">
    <nc r="A136" t="inlineStr">
      <is>
        <t>Закупка товаров, работ, услуг в целях капитального ремонта государственного (муниципального) имущества</t>
      </is>
    </nc>
  </rcc>
  <rcc rId="8172" sId="1">
    <nc r="B136" t="inlineStr">
      <is>
        <t>01</t>
      </is>
    </nc>
  </rcc>
  <rcc rId="8173" sId="1">
    <nc r="C136" t="inlineStr">
      <is>
        <t>13</t>
      </is>
    </nc>
  </rcc>
  <rcc rId="8174" sId="1">
    <nc r="D136" t="inlineStr">
      <is>
        <t>99900 82900</t>
      </is>
    </nc>
  </rcc>
  <rcc rId="8175" sId="1">
    <nc r="D135" t="inlineStr">
      <is>
        <t>99900 82900</t>
      </is>
    </nc>
  </rcc>
  <rcc rId="8176" sId="1" numFmtId="4">
    <nc r="F136">
      <v>202.8</v>
    </nc>
  </rcc>
  <rcc rId="8177" sId="1">
    <nc r="E136" t="inlineStr">
      <is>
        <t>244</t>
      </is>
    </nc>
  </rcc>
  <rfmt sheetId="1" sqref="A135">
    <dxf>
      <fill>
        <patternFill patternType="solid">
          <bgColor theme="3" tint="0.39997558519241921"/>
        </patternFill>
      </fill>
    </dxf>
  </rfmt>
  <rcc rId="8178" sId="1">
    <oc r="F117">
      <f>F118+F121+F124+F130+F139+F141+F137</f>
    </oc>
    <nc r="F117">
      <f>F118+F121+F124+F130+F139+F141+F137+F135</f>
    </nc>
  </rcc>
  <rcc rId="8179" sId="1">
    <nc r="G483">
      <v>121.6</v>
    </nc>
  </rcc>
  <rcc rId="8180" sId="1">
    <oc r="F469">
      <f>SUM(F470:F474)</f>
    </oc>
    <nc r="F469">
      <f>SUM(F470:F474)</f>
    </nc>
  </rcc>
  <rcc rId="8181" sId="1">
    <nc r="G461">
      <v>13287.4</v>
    </nc>
  </rcc>
  <rcc rId="8182" sId="1">
    <nc r="G443">
      <v>118791.8</v>
    </nc>
  </rcc>
  <rcc rId="8183" sId="1">
    <nc r="G432">
      <v>421.8</v>
    </nc>
  </rcc>
  <rcc rId="8184" sId="1">
    <nc r="G427">
      <v>2696.7</v>
    </nc>
  </rcc>
  <rcc rId="8185" sId="1">
    <nc r="G422">
      <v>1618</v>
    </nc>
  </rcc>
  <rcc rId="8186" sId="1">
    <nc r="G417">
      <v>2602.1999999999998</v>
    </nc>
  </rcc>
  <rcc rId="8187" sId="1">
    <nc r="G415">
      <v>1702.8</v>
    </nc>
  </rcc>
  <rcc rId="8188" sId="1">
    <nc r="G387">
      <v>7707.5</v>
    </nc>
  </rcc>
  <rcc rId="8189" sId="1">
    <nc r="G376">
      <v>12942.4</v>
    </nc>
  </rcc>
  <rcc rId="8190" sId="1">
    <nc r="G370">
      <v>8270.1</v>
    </nc>
  </rcc>
  <rcc rId="8191" sId="1">
    <oc r="F346">
      <f>SUM(F347:F354)</f>
    </oc>
    <nc r="F346">
      <f>SUM(F347:F354)</f>
    </nc>
  </rcc>
  <rcc rId="8192" sId="1">
    <nc r="G342">
      <v>83.5</v>
    </nc>
  </rcc>
  <rcc rId="8193" sId="1">
    <nc r="G336">
      <v>80.3</v>
    </nc>
  </rcc>
  <rcc rId="8194" sId="1">
    <nc r="G329">
      <v>84.7</v>
    </nc>
  </rcc>
  <rcc rId="8195" sId="1">
    <nc r="G327">
      <v>5645.9</v>
    </nc>
  </rcc>
  <rcc rId="8196" sId="1">
    <nc r="G325">
      <v>5352.5</v>
    </nc>
  </rcc>
  <rcc rId="8197" sId="1">
    <nc r="G317">
      <v>100</v>
    </nc>
  </rcc>
  <rcc rId="8198" sId="1">
    <nc r="G311">
      <v>395</v>
    </nc>
  </rcc>
  <rcc rId="8199" sId="1">
    <nc r="G300">
      <v>10159.152</v>
    </nc>
  </rcc>
  <rcc rId="8200" sId="1">
    <nc r="G301">
      <v>32170.648000000001</v>
    </nc>
  </rcc>
  <rcc rId="8201" sId="1">
    <nc r="G292">
      <v>13346.3</v>
    </nc>
  </rcc>
  <rcc rId="8202" sId="1">
    <nc r="G284">
      <v>8380</v>
    </nc>
  </rcc>
  <rcc rId="8203" sId="1">
    <nc r="G277">
      <v>1380.2</v>
    </nc>
  </rcc>
  <rcc rId="8204" sId="1">
    <nc r="G275">
      <v>10508</v>
    </nc>
  </rcc>
  <rcc rId="8205" sId="1">
    <nc r="G273">
      <v>116435</v>
    </nc>
  </rcc>
  <rcc rId="8206" sId="1">
    <nc r="G271">
      <v>28424.799999999999</v>
    </nc>
  </rcc>
  <rcc rId="8207" sId="1">
    <nc r="G267">
      <v>5565.8</v>
    </nc>
  </rcc>
  <rcc rId="8208" sId="1">
    <nc r="G265">
      <v>256178</v>
    </nc>
  </rcc>
  <rcc rId="8209" sId="1">
    <nc r="G257">
      <v>563</v>
    </nc>
  </rcc>
  <rcc rId="8210" sId="1">
    <nc r="G255">
      <v>132002.9</v>
    </nc>
  </rcc>
  <rcc rId="8211" sId="1">
    <nc r="G248">
      <v>288058.2</v>
    </nc>
  </rcc>
  <rcc rId="8212" sId="1">
    <nc r="G236">
      <v>16857.3</v>
    </nc>
  </rcc>
  <rcc rId="8213" sId="1">
    <nc r="G231">
      <v>493</v>
    </nc>
  </rcc>
  <rcc rId="8214" sId="1" odxf="1" dxf="1">
    <nc r="A135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</revisions>
</file>

<file path=xl/revisions/revisionLog4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15" sId="1">
    <nc r="G226">
      <v>48032.800000000003</v>
    </nc>
  </rcc>
  <rcc rId="8216" sId="1">
    <nc r="G219">
      <v>3.8</v>
    </nc>
  </rcc>
  <rcc rId="8217" sId="1">
    <nc r="G216">
      <v>400</v>
    </nc>
  </rcc>
  <rcc rId="8218" sId="1">
    <nc r="G200">
      <v>120</v>
    </nc>
  </rcc>
  <rcc rId="8219" sId="1" numFmtId="4">
    <nc r="G194">
      <v>138906.1</v>
    </nc>
  </rcc>
  <rcc rId="8220" sId="1">
    <nc r="G192">
      <v>162122.6</v>
    </nc>
  </rcc>
  <rcc rId="8221" sId="1">
    <nc r="G175">
      <v>22.4</v>
    </nc>
  </rcc>
  <rcc rId="8222" sId="1">
    <nc r="G174">
      <v>3366.9</v>
    </nc>
  </rcc>
  <rcc rId="8223" sId="1">
    <nc r="G170">
      <v>50.5</v>
    </nc>
  </rcc>
  <rcc rId="8224" sId="1">
    <nc r="G168">
      <v>149.6</v>
    </nc>
  </rcc>
  <rcc rId="8225" sId="1">
    <nc r="G165">
      <v>1.7</v>
    </nc>
  </rcc>
  <rcc rId="8226" sId="1">
    <nc r="G163">
      <v>311</v>
    </nc>
  </rcc>
  <rcc rId="8227" sId="1">
    <nc r="G138">
      <v>10869</v>
    </nc>
  </rcc>
  <rcc rId="8228" sId="1">
    <nc r="G130">
      <v>513.5</v>
    </nc>
  </rcc>
  <rcc rId="8229" sId="1">
    <nc r="G124">
      <v>790.1</v>
    </nc>
  </rcc>
  <rcc rId="8230" sId="1">
    <nc r="G121">
      <v>300.5</v>
    </nc>
  </rcc>
  <rcc rId="8231" sId="1">
    <nc r="G79">
      <v>208</v>
    </nc>
  </rcc>
  <rcc rId="8232" sId="1">
    <nc r="G53">
      <v>11.7</v>
    </nc>
  </rcc>
  <rcc rId="8233" sId="1">
    <nc r="G487">
      <f>SUM(G18:G483)</f>
    </nc>
  </rcc>
</revisions>
</file>

<file path=xl/revisions/revisionLog4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4" sId="1">
    <nc r="H190" t="inlineStr">
      <is>
        <t>дор фонд</t>
      </is>
    </nc>
  </rcc>
  <rcc rId="8235" sId="1" numFmtId="4">
    <oc r="F256">
      <v>132002.9</v>
    </oc>
    <nc r="F256">
      <f>F257</f>
    </nc>
  </rcc>
  <rcc rId="8236" sId="1">
    <oc r="F258">
      <f>563</f>
    </oc>
    <nc r="F258">
      <f>F259</f>
    </nc>
  </rcc>
  <rcc rId="8237" sId="1">
    <oc r="F253">
      <f>F254+F258+F256</f>
    </oc>
    <nc r="F253">
      <f>F254+F256+F258</f>
    </nc>
  </rcc>
  <rcc rId="8238" sId="1" numFmtId="4">
    <oc r="F255">
      <f>F256</f>
    </oc>
    <nc r="F255">
      <v>132002.9</v>
    </nc>
  </rcc>
  <rcc rId="8239" sId="1" numFmtId="4">
    <oc r="F257">
      <f>F258</f>
    </oc>
    <nc r="F257">
      <v>563</v>
    </nc>
  </rcc>
  <rfmt sheetId="1" sqref="F258" start="0" length="2147483647">
    <dxf>
      <font>
        <i/>
      </font>
    </dxf>
  </rfmt>
  <rfmt sheetId="1" sqref="A256:F256" start="0" length="2147483647">
    <dxf>
      <font>
        <i val="0"/>
      </font>
    </dxf>
  </rfmt>
  <rfmt sheetId="1" sqref="A256:F256" start="0" length="2147483647">
    <dxf>
      <font>
        <i/>
      </font>
    </dxf>
  </rfmt>
  <rfmt sheetId="1" sqref="F255" start="0" length="2147483647">
    <dxf>
      <font>
        <i val="0"/>
      </font>
    </dxf>
  </rfmt>
  <rcc rId="8240" sId="1" numFmtId="4">
    <oc r="F350">
      <v>3062.8</v>
    </oc>
    <nc r="F350">
      <v>2348.6</v>
    </nc>
  </rcc>
</revisions>
</file>

<file path=xl/revisions/revisionLog4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41" sId="1">
    <oc r="F63">
      <v>470</v>
    </oc>
    <nc r="F63">
      <f>470-0.855</f>
    </nc>
  </rcc>
</revisions>
</file>

<file path=xl/revisions/revisionLog4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42" sId="1" ref="A230:XFD231" action="insertRow"/>
  <rcc rId="8243" sId="1" odxf="1" dxf="1">
    <nc r="A230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8244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5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6" sId="1" odxf="1" dxf="1">
    <nc r="D230" t="inlineStr">
      <is>
        <t>99900 82400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cc rId="8247" sId="1">
    <nc r="A231" t="inlineStr">
      <is>
        <t>Иные межбюджетные трансферты</t>
      </is>
    </nc>
  </rcc>
  <rcc rId="8248" sId="1">
    <nc r="B231" t="inlineStr">
      <is>
        <t>05</t>
      </is>
    </nc>
  </rcc>
  <rcc rId="8249" sId="1">
    <nc r="C231" t="inlineStr">
      <is>
        <t>02</t>
      </is>
    </nc>
  </rcc>
  <rcc rId="8250" sId="1">
    <nc r="D231" t="inlineStr">
      <is>
        <t>99900 82400</t>
      </is>
    </nc>
  </rcc>
  <rcc rId="8251" sId="1">
    <nc r="E231" t="inlineStr">
      <is>
        <t>540</t>
      </is>
    </nc>
  </rcc>
  <rcc rId="8252" sId="1" numFmtId="4">
    <nc r="F231">
      <v>685.17499999999995</v>
    </nc>
  </rcc>
  <rcc rId="8253" sId="1">
    <oc r="F227">
      <f>F228+F232</f>
    </oc>
    <nc r="F227">
      <f>F228+F232+F230</f>
    </nc>
  </rcc>
  <rcc rId="8254" sId="1">
    <nc r="F230">
      <f>SUM(F231:F231)</f>
    </nc>
  </rcc>
  <rcc rId="8255" sId="1" numFmtId="4">
    <oc r="F261">
      <v>87969.600000000006</v>
    </oc>
    <nc r="F261">
      <f>87969.6-685.175</f>
    </nc>
  </rcc>
  <rrc rId="8256" sId="1" ref="A228:XFD229" action="insertRow"/>
  <rm rId="8257" sheetId="1" source="A232:XFD233" destination="A228:XFD229" sourceSheetId="1">
    <rfmt sheetId="1" xfDxf="1" sqref="A228:XFD228" start="0" length="0">
      <dxf>
        <font>
          <i/>
          <name val="Times New Roman CYR"/>
          <family val="1"/>
        </font>
        <alignment wrapText="1"/>
      </dxf>
    </rfmt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sqref="A22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258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rc rId="8259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62" sId="1" numFmtId="4">
    <nc r="F28">
      <v>64.5</v>
    </nc>
  </rcc>
  <rcc rId="8263" sId="1" numFmtId="4">
    <nc r="F29">
      <v>19.5</v>
    </nc>
  </rcc>
  <rcc rId="8264" sId="1" numFmtId="4">
    <nc r="F66">
      <v>1943.7</v>
    </nc>
  </rcc>
  <rcc rId="8265" sId="1" numFmtId="4">
    <nc r="F67">
      <v>586.97</v>
    </nc>
  </rcc>
  <rcc rId="8266" sId="1" numFmtId="4">
    <nc r="F119">
      <v>408.2</v>
    </nc>
  </rcc>
  <rcc rId="8267" sId="1" numFmtId="4">
    <nc r="F120">
      <v>123.28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77" sId="1" numFmtId="4">
    <oc r="F19">
      <v>1641.1</v>
    </oc>
    <nc r="F19">
      <v>2176.4</v>
    </nc>
  </rcc>
  <rcc rId="8278" sId="1" numFmtId="4">
    <oc r="F20">
      <v>495.6</v>
    </oc>
    <nc r="F20">
      <v>657.3</v>
    </nc>
  </rcc>
  <rcc rId="8279" sId="1" numFmtId="4">
    <oc r="F28">
      <v>850.2</v>
    </oc>
    <nc r="F28">
      <v>1267.5999999999999</v>
    </nc>
  </rcc>
  <rcc rId="8280" sId="1" numFmtId="4">
    <oc r="F29">
      <v>150</v>
    </oc>
    <nc r="F29">
      <v>100</v>
    </nc>
  </rcc>
  <rcc rId="8281" sId="1" numFmtId="4">
    <oc r="F30">
      <v>256.7</v>
    </oc>
    <nc r="F30">
      <v>382.8</v>
    </nc>
  </rcc>
  <rcc rId="8282" sId="1" numFmtId="4">
    <oc r="F34">
      <v>1312.9</v>
    </oc>
    <nc r="F34">
      <v>1741.2</v>
    </nc>
  </rcc>
  <rcc rId="8283" sId="1" numFmtId="4">
    <oc r="F36">
      <v>396.5</v>
    </oc>
    <nc r="F36">
      <v>525.79999999999995</v>
    </nc>
  </rcc>
  <rdn rId="0" localSheetId="1" customView="1" name="Z_75AF9E75_1DBC_46CE_BD13_30E4CC2FB80B_.wvu.PrintArea" hidden="1" oldHidden="1">
    <formula>функцион.структура!$A$1:$F$482</formula>
  </rdn>
  <rdn rId="0" localSheetId="1" customView="1" name="Z_75AF9E75_1DBC_46CE_BD13_30E4CC2FB80B_.wvu.FilterData" hidden="1" oldHidden="1">
    <formula>функцион.структура!$A$13:$F$489</formula>
  </rdn>
  <rcv guid="{75AF9E75-1DBC-46CE-BD13-30E4CC2FB80B}" action="add"/>
</revisions>
</file>

<file path=xl/revisions/revisionLog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86" sId="1" numFmtId="4">
    <oc r="F41">
      <v>8690.7000000000007</v>
    </oc>
    <nc r="F41">
      <v>10757.3</v>
    </nc>
  </rcc>
  <rcc rId="8287" sId="1" numFmtId="4">
    <oc r="F42">
      <v>2624.6</v>
    </oc>
    <nc r="F42">
      <v>3248.6</v>
    </nc>
  </rcc>
  <rcc rId="8288" sId="1" numFmtId="4">
    <oc r="F49">
      <v>11.7</v>
    </oc>
    <nc r="F49">
      <v>48.7</v>
    </nc>
  </rcc>
  <rcc rId="8289" sId="1">
    <oc r="G49">
      <v>11.7</v>
    </oc>
    <nc r="G49">
      <v>48.7</v>
    </nc>
  </rcc>
  <rcc rId="8290" sId="1" numFmtId="4">
    <oc r="F55">
      <v>4051.7</v>
    </oc>
    <nc r="F55">
      <v>6087.3</v>
    </nc>
  </rcc>
  <rcc rId="8291" sId="1" numFmtId="4">
    <oc r="F57">
      <v>1223.5999999999999</v>
    </oc>
    <nc r="F57">
      <v>1838.3</v>
    </nc>
  </rcc>
  <rcc rId="8292" sId="1" numFmtId="4">
    <oc r="F59">
      <f>470-0.855</f>
    </oc>
    <nc r="F59">
      <v>500</v>
    </nc>
  </rcc>
  <rcc rId="8293" sId="1" odxf="1" dxf="1" numFmtId="4">
    <oc r="F62">
      <v>1943.7</v>
    </oc>
    <nc r="F62">
      <v>2199.6999999999998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294" sId="1" odxf="1" dxf="1" numFmtId="4">
    <oc r="F63">
      <v>586.97</v>
    </oc>
    <nc r="F63">
      <v>664.3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62:F63">
    <dxf>
      <fill>
        <patternFill>
          <bgColor theme="0"/>
        </patternFill>
      </fill>
    </dxf>
  </rfmt>
  <rrc rId="8295" sId="1" ref="A76:XFD78" action="insertRow"/>
  <rfmt sheetId="1" sqref="A76" start="0" length="0">
    <dxf>
      <font>
        <i/>
        <name val="Times New Roman"/>
        <family val="1"/>
      </font>
    </dxf>
  </rfmt>
  <rfmt sheetId="1" sqref="B76" start="0" length="0">
    <dxf>
      <font>
        <i/>
        <name val="Times New Roman"/>
        <family val="1"/>
      </font>
    </dxf>
  </rfmt>
  <rfmt sheetId="1" sqref="C76" start="0" length="0">
    <dxf>
      <font>
        <i/>
        <name val="Times New Roman"/>
        <family val="1"/>
      </font>
    </dxf>
  </rfmt>
  <rfmt sheetId="1" sqref="D76" start="0" length="0">
    <dxf>
      <font>
        <i/>
        <name val="Times New Roman"/>
        <family val="1"/>
      </font>
    </dxf>
  </rfmt>
  <rfmt sheetId="1" sqref="E76" start="0" length="0">
    <dxf>
      <font>
        <i/>
        <name val="Times New Roman"/>
        <family val="1"/>
      </font>
    </dxf>
  </rfmt>
  <rfmt sheetId="1" sqref="F7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i/>
        <name val="Times New Roman"/>
        <family val="1"/>
      </font>
      <alignment vertical="center"/>
    </dxf>
  </rfmt>
  <rfmt sheetId="1" sqref="B77" start="0" length="0">
    <dxf>
      <font>
        <i/>
        <name val="Times New Roman"/>
        <family val="1"/>
      </font>
    </dxf>
  </rfmt>
  <rfmt sheetId="1" sqref="C77" start="0" length="0">
    <dxf>
      <font>
        <i/>
        <name val="Times New Roman"/>
        <family val="1"/>
      </font>
    </dxf>
  </rfmt>
  <rfmt sheetId="1" sqref="D77" start="0" length="0">
    <dxf>
      <font>
        <i/>
        <name val="Times New Roman"/>
        <family val="1"/>
      </font>
    </dxf>
  </rfmt>
  <rfmt sheetId="1" sqref="E77" start="0" length="0">
    <dxf>
      <font>
        <i/>
        <name val="Times New Roman"/>
        <family val="1"/>
      </font>
    </dxf>
  </rfmt>
  <rfmt sheetId="1" sqref="F77" start="0" length="0">
    <dxf>
      <font>
        <i/>
        <name val="Times New Roman"/>
        <family val="1"/>
      </font>
    </dxf>
  </rfmt>
  <rfmt sheetId="1" sqref="G77" start="0" length="0">
    <dxf>
      <font>
        <i/>
        <name val="Times New Roman CYR"/>
        <family val="1"/>
      </font>
    </dxf>
  </rfmt>
  <rfmt sheetId="1" sqref="H77" start="0" length="0">
    <dxf>
      <font>
        <i/>
        <name val="Times New Roman CYR"/>
        <family val="1"/>
      </font>
    </dxf>
  </rfmt>
  <rfmt sheetId="1" sqref="I77" start="0" length="0">
    <dxf>
      <font>
        <i/>
        <name val="Times New Roman CYR"/>
        <family val="1"/>
      </font>
    </dxf>
  </rfmt>
  <rfmt sheetId="1" sqref="J77" start="0" length="0">
    <dxf>
      <font>
        <i/>
        <name val="Times New Roman CYR"/>
        <family val="1"/>
      </font>
    </dxf>
  </rfmt>
  <rfmt sheetId="1" sqref="A77:XFD77" start="0" length="0">
    <dxf>
      <font>
        <i/>
        <name val="Times New Roman CYR"/>
        <family val="1"/>
      </font>
    </dxf>
  </rfmt>
  <rcc rId="8296" sId="1">
    <nc r="G78">
      <v>208</v>
    </nc>
  </rcc>
  <rrc rId="8297" sId="1" ref="A79:XFD81" action="insertRow"/>
  <rfmt sheetId="1" sqref="A79" start="0" length="0">
    <dxf>
      <font>
        <i/>
        <name val="Times New Roman"/>
        <family val="1"/>
      </font>
    </dxf>
  </rfmt>
  <rfmt sheetId="1" sqref="B79" start="0" length="0">
    <dxf>
      <font>
        <i/>
        <name val="Times New Roman"/>
        <family val="1"/>
      </font>
    </dxf>
  </rfmt>
  <rfmt sheetId="1" sqref="C79" start="0" length="0">
    <dxf>
      <font>
        <i/>
        <name val="Times New Roman"/>
        <family val="1"/>
      </font>
    </dxf>
  </rfmt>
  <rfmt sheetId="1" sqref="D79" start="0" length="0">
    <dxf>
      <font>
        <i/>
        <name val="Times New Roman"/>
        <family val="1"/>
      </font>
    </dxf>
  </rfmt>
  <rfmt sheetId="1" sqref="E79" start="0" length="0">
    <dxf>
      <font>
        <i/>
        <name val="Times New Roman"/>
        <family val="1"/>
      </font>
    </dxf>
  </rfmt>
  <rfmt sheetId="1" sqref="F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i/>
        <name val="Times New Roman"/>
        <family val="1"/>
      </font>
      <alignment vertical="center"/>
    </dxf>
  </rfmt>
  <rfmt sheetId="1" sqref="B80" start="0" length="0">
    <dxf>
      <font>
        <i/>
        <name val="Times New Roman"/>
        <family val="1"/>
      </font>
    </dxf>
  </rfmt>
  <rfmt sheetId="1" sqref="C80" start="0" length="0">
    <dxf>
      <font>
        <i/>
        <name val="Times New Roman"/>
        <family val="1"/>
      </font>
    </dxf>
  </rfmt>
  <rfmt sheetId="1" sqref="D80" start="0" length="0">
    <dxf>
      <font>
        <i/>
        <name val="Times New Roman"/>
        <family val="1"/>
      </font>
    </dxf>
  </rfmt>
  <rfmt sheetId="1" sqref="E80" start="0" length="0">
    <dxf>
      <font>
        <i/>
        <name val="Times New Roman"/>
        <family val="1"/>
      </font>
    </dxf>
  </rfmt>
  <rfmt sheetId="1" sqref="F80" start="0" length="0">
    <dxf>
      <font>
        <i/>
        <name val="Times New Roman"/>
        <family val="1"/>
      </font>
    </dxf>
  </rfmt>
  <rfmt sheetId="1" sqref="G80" start="0" length="0">
    <dxf>
      <font>
        <i/>
        <name val="Times New Roman CYR"/>
        <family val="1"/>
      </font>
    </dxf>
  </rfmt>
  <rfmt sheetId="1" sqref="H80" start="0" length="0">
    <dxf>
      <font>
        <i/>
        <name val="Times New Roman CYR"/>
        <family val="1"/>
      </font>
    </dxf>
  </rfmt>
  <rfmt sheetId="1" sqref="I80" start="0" length="0">
    <dxf>
      <font>
        <i/>
        <name val="Times New Roman CYR"/>
        <family val="1"/>
      </font>
    </dxf>
  </rfmt>
  <rfmt sheetId="1" sqref="J80" start="0" length="0">
    <dxf>
      <font>
        <i/>
        <name val="Times New Roman CYR"/>
        <family val="1"/>
      </font>
    </dxf>
  </rfmt>
  <rfmt sheetId="1" sqref="A80:XFD80" start="0" length="0">
    <dxf>
      <font>
        <i/>
        <name val="Times New Roman CYR"/>
        <family val="1"/>
      </font>
    </dxf>
  </rfmt>
  <rcc rId="8298" sId="1">
    <nc r="G81">
      <v>208</v>
    </nc>
  </rcc>
  <rcc rId="8299" sId="1" odxf="1" dxf="1">
    <nc r="A76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8300" sId="1" odxf="1" dxf="1">
    <nc r="A77" t="inlineStr">
      <is>
        <t>Прочие мероприятия, связаные с выполнением обязательста ОМСУ</t>
      </is>
    </nc>
    <ndxf>
      <alignment vertical="top"/>
    </ndxf>
  </rcc>
  <rcc rId="8301" sId="1">
    <nc r="A78" t="inlineStr">
      <is>
        <t>Закупка товаров, работ и услуг для государственных (муниципальных) нужд</t>
      </is>
    </nc>
  </rcc>
  <rcc rId="8302" sId="1">
    <nc r="A79" t="inlineStr">
      <is>
        <t>Основное мероприятие "Изготовление атрибутики с логотипом Селенгинского района Республики Бурятия"</t>
      </is>
    </nc>
  </rcc>
  <rcc rId="8303" sId="1" odxf="1" dxf="1">
    <nc r="A80" t="inlineStr">
      <is>
        <t>Прочие мероприятия, связаные с выполнением обязательста ОМСУ</t>
      </is>
    </nc>
    <ndxf>
      <alignment vertical="top"/>
    </ndxf>
  </rcc>
  <rcc rId="8304" sId="1">
    <nc r="A81" t="inlineStr">
      <is>
        <t>Закупка товаров, работ и услуг для государственных (муниципальных) нужд</t>
      </is>
    </nc>
  </rcc>
  <rcc rId="8305" sId="1">
    <nc r="B76" t="inlineStr">
      <is>
        <t>01</t>
      </is>
    </nc>
  </rcc>
  <rcc rId="8306" sId="1">
    <nc r="C76" t="inlineStr">
      <is>
        <t>13</t>
      </is>
    </nc>
  </rcc>
  <rcc rId="8307" sId="1">
    <nc r="D76" t="inlineStr">
      <is>
        <t>01003 00000</t>
      </is>
    </nc>
  </rcc>
  <rfmt sheetId="1" sqref="E76" start="0" length="0">
    <dxf>
      <fill>
        <patternFill patternType="solid">
          <bgColor theme="0"/>
        </patternFill>
      </fill>
    </dxf>
  </rfmt>
  <rcc rId="8308" sId="1" odxf="1" dxf="1">
    <nc r="F76">
      <f>F77</f>
    </nc>
    <ndxf>
      <fill>
        <patternFill patternType="solid">
          <bgColor theme="0"/>
        </patternFill>
      </fill>
    </ndxf>
  </rcc>
  <rcc rId="8309" sId="1">
    <nc r="B77" t="inlineStr">
      <is>
        <t>01</t>
      </is>
    </nc>
  </rcc>
  <rcc rId="8310" sId="1">
    <nc r="C77" t="inlineStr">
      <is>
        <t>13</t>
      </is>
    </nc>
  </rcc>
  <rcc rId="8311" sId="1">
    <nc r="D77" t="inlineStr">
      <is>
        <t>01003 82900</t>
      </is>
    </nc>
  </rcc>
  <rfmt sheetId="1" sqref="E77" start="0" length="0">
    <dxf>
      <fill>
        <patternFill patternType="solid">
          <bgColor theme="0"/>
        </patternFill>
      </fill>
    </dxf>
  </rfmt>
  <rcc rId="8312" sId="1">
    <nc r="F77">
      <f>F78</f>
    </nc>
  </rcc>
  <rcc rId="8313" sId="1">
    <nc r="B78" t="inlineStr">
      <is>
        <t>01</t>
      </is>
    </nc>
  </rcc>
  <rcc rId="8314" sId="1">
    <nc r="C78" t="inlineStr">
      <is>
        <t>13</t>
      </is>
    </nc>
  </rcc>
  <rcc rId="8315" sId="1">
    <nc r="D78" t="inlineStr">
      <is>
        <t>01003 82900</t>
      </is>
    </nc>
  </rcc>
  <rcc rId="8316" sId="1" odxf="1" dxf="1">
    <nc r="E78" t="inlineStr">
      <is>
        <t>244</t>
      </is>
    </nc>
    <ndxf>
      <fill>
        <patternFill patternType="solid">
          <bgColor theme="0"/>
        </patternFill>
      </fill>
    </ndxf>
  </rcc>
  <rcc rId="8317" sId="1" numFmtId="4">
    <nc r="F78">
      <f>650</f>
    </nc>
  </rcc>
  <rcc rId="8318" sId="1">
    <nc r="B79" t="inlineStr">
      <is>
        <t>01</t>
      </is>
    </nc>
  </rcc>
  <rcc rId="8319" sId="1">
    <nc r="C79" t="inlineStr">
      <is>
        <t>13</t>
      </is>
    </nc>
  </rcc>
  <rcc rId="8320" sId="1">
    <nc r="D79" t="inlineStr">
      <is>
        <t>01004 00000</t>
      </is>
    </nc>
  </rcc>
  <rfmt sheetId="1" sqref="E7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1" sId="1" odxf="1" dxf="1">
    <nc r="F79">
      <f>F80</f>
    </nc>
    <ndxf>
      <fill>
        <patternFill patternType="solid">
          <bgColor theme="0"/>
        </patternFill>
      </fill>
    </ndxf>
  </rcc>
  <rcc rId="8322" sId="1">
    <nc r="B80" t="inlineStr">
      <is>
        <t>01</t>
      </is>
    </nc>
  </rcc>
  <rcc rId="8323" sId="1">
    <nc r="C80" t="inlineStr">
      <is>
        <t>13</t>
      </is>
    </nc>
  </rcc>
  <rcc rId="8324" sId="1">
    <nc r="D80" t="inlineStr">
      <is>
        <t>01004 82900</t>
      </is>
    </nc>
  </rcc>
  <rfmt sheetId="1" sqref="E80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5" sId="1">
    <nc r="F80">
      <f>F81</f>
    </nc>
  </rcc>
  <rcc rId="8326" sId="1">
    <nc r="B81" t="inlineStr">
      <is>
        <t>01</t>
      </is>
    </nc>
  </rcc>
  <rcc rId="8327" sId="1">
    <nc r="C81" t="inlineStr">
      <is>
        <t>13</t>
      </is>
    </nc>
  </rcc>
  <rcc rId="8328" sId="1">
    <nc r="D81" t="inlineStr">
      <is>
        <t>01004 82900</t>
      </is>
    </nc>
  </rcc>
  <rcc rId="8329" sId="1" odxf="1" dxf="1">
    <nc r="E81" t="inlineStr">
      <is>
        <t>244</t>
      </is>
    </nc>
    <ndxf>
      <fill>
        <patternFill patternType="solid">
          <bgColor theme="0"/>
        </patternFill>
      </fill>
    </ndxf>
  </rcc>
  <rcc rId="8330" sId="1" numFmtId="4">
    <nc r="F81">
      <v>300</v>
    </nc>
  </rcc>
  <rcc rId="8331" sId="1">
    <oc r="F69">
      <f>F70+F73+F82</f>
    </oc>
    <nc r="F69">
      <f>F70+F73+F82+F76+F79</f>
    </nc>
  </rcc>
  <rcc rId="8332" sId="1" numFmtId="4">
    <oc r="F75">
      <v>416</v>
    </oc>
    <nc r="F75">
      <f>211</f>
    </nc>
  </rcc>
</revisions>
</file>

<file path=xl/revisions/revisionLog4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33" sId="1" numFmtId="4">
    <oc r="F93">
      <v>3603.1</v>
    </oc>
    <nc r="F93">
      <v>5337.7</v>
    </nc>
  </rcc>
  <rcc rId="8334" sId="1" numFmtId="4">
    <oc r="F94">
      <v>13</v>
    </oc>
    <nc r="F94">
      <v>32</v>
    </nc>
  </rcc>
  <rcc rId="8335" sId="1" numFmtId="4">
    <oc r="F95">
      <v>1088.0999999999999</v>
    </oc>
    <nc r="F95">
      <v>1612</v>
    </nc>
  </rcc>
  <rcc rId="8336" sId="1" numFmtId="4">
    <oc r="F97">
      <v>205.3</v>
    </oc>
    <nc r="F97">
      <v>207</v>
    </nc>
  </rcc>
  <rcc rId="8337" sId="1" numFmtId="4">
    <oc r="F98">
      <v>37</v>
    </oc>
    <nc r="F98">
      <v>65</v>
    </nc>
  </rcc>
  <rcc rId="8338" sId="1" numFmtId="4">
    <oc r="F101">
      <v>260</v>
    </oc>
    <nc r="F101">
      <f>250+30+30</f>
    </nc>
  </rcc>
  <rcc rId="8339" sId="1" numFmtId="4">
    <oc r="F110">
      <v>180</v>
    </oc>
    <nc r="F110">
      <v>265</v>
    </nc>
  </rcc>
  <rrc rId="8340" sId="1" ref="A115:XFD115" action="deleteRow">
    <undo index="65535" exp="ref" v="1" dr="F115" r="F68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11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1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2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3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5">
        <v>390.62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4" sId="1">
    <oc r="F68">
      <f>F69+F89+F102+F107+F111+F115+F85+#REF!</f>
    </oc>
    <nc r="F68">
      <f>F69+F89+F102+F107+F111+F115+F85</f>
    </nc>
  </rcc>
  <rcc rId="8345" sId="1" odxf="1" dxf="1" numFmtId="4">
    <oc r="F117">
      <v>408.2</v>
    </oc>
    <nc r="F117">
      <v>241.9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346" sId="1" odxf="1" dxf="1" numFmtId="4">
    <oc r="F118">
      <v>123.28</v>
    </oc>
    <nc r="F118">
      <v>73.099999999999994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117:F118">
    <dxf>
      <fill>
        <patternFill>
          <bgColor theme="0"/>
        </patternFill>
      </fill>
    </dxf>
  </rfmt>
  <rcc rId="8347" sId="1" numFmtId="4">
    <oc r="F120">
      <v>230.8</v>
    </oc>
    <nc r="F120">
      <v>412.2</v>
    </nc>
  </rcc>
  <rcc rId="8348" sId="1" numFmtId="4">
    <oc r="F121">
      <v>69.7</v>
    </oc>
    <nc r="F121"/>
  </rcc>
  <rcc rId="8349" sId="1">
    <oc r="G119">
      <v>300.5</v>
    </oc>
    <nc r="G119">
      <v>412.2</v>
    </nc>
  </rcc>
  <rcc rId="8350" sId="1" numFmtId="4">
    <oc r="F123">
      <v>501.3</v>
    </oc>
    <nc r="F123">
      <v>603.70000000000005</v>
    </nc>
  </rcc>
  <rcc rId="8351" sId="1" numFmtId="4">
    <oc r="F124">
      <v>4</v>
    </oc>
    <nc r="F124">
      <v>5</v>
    </nc>
  </rcc>
  <rcc rId="8352" sId="1" numFmtId="4">
    <oc r="F125">
      <v>151.30000000000001</v>
    </oc>
    <nc r="F125">
      <v>182.3</v>
    </nc>
  </rcc>
  <rcc rId="8353" sId="1" numFmtId="4">
    <oc r="F126">
      <v>40.6</v>
    </oc>
    <nc r="F126">
      <v>36.5</v>
    </nc>
  </rcc>
  <rcc rId="8354" sId="1" numFmtId="4">
    <oc r="F127">
      <v>92.9</v>
    </oc>
    <nc r="F127">
      <f>50+46</f>
    </nc>
  </rcc>
  <rcc rId="8355" sId="1">
    <oc r="G122">
      <v>790.1</v>
    </oc>
    <nc r="G122">
      <v>923.5</v>
    </nc>
  </rcc>
  <rcc rId="8356" sId="1" numFmtId="4">
    <oc r="F129">
      <v>358.9</v>
    </oc>
    <nc r="F129">
      <v>380.8</v>
    </nc>
  </rcc>
  <rcc rId="8357" sId="1" numFmtId="4">
    <oc r="F130">
      <v>108.39</v>
    </oc>
    <nc r="F130">
      <v>114.99</v>
    </nc>
  </rcc>
  <rcc rId="8358" sId="1" numFmtId="4">
    <oc r="F131">
      <v>22</v>
    </oc>
    <nc r="F131">
      <v>2.21</v>
    </nc>
  </rcc>
  <rcc rId="8359" sId="1" numFmtId="4">
    <oc r="F132">
      <v>24.21</v>
    </oc>
    <nc r="F132">
      <f>17+85</f>
    </nc>
  </rcc>
  <rcc rId="8360" sId="1">
    <oc r="G128">
      <v>513.5</v>
    </oc>
    <nc r="G128">
      <v>600</v>
    </nc>
  </rcc>
  <rcc rId="8361" sId="1">
    <oc r="F136">
      <f>10869+543.5</f>
    </oc>
    <nc r="F136">
      <f>9321+288.3</f>
    </nc>
  </rcc>
  <rcc rId="8362" sId="1" numFmtId="4">
    <oc r="F134">
      <v>202.8</v>
    </oc>
    <nc r="F134">
      <v>198.9</v>
    </nc>
  </rcc>
  <rcc rId="8363" sId="1" numFmtId="4">
    <oc r="F138">
      <v>2352.8000000000002</v>
    </oc>
    <nc r="F138">
      <v>2236.5</v>
    </nc>
  </rcc>
  <rcc rId="8364" sId="1" numFmtId="4">
    <oc r="F141">
      <v>12515.8</v>
    </oc>
    <nc r="F141">
      <v>15924.2</v>
    </nc>
  </rcc>
  <rcc rId="8365" sId="1" numFmtId="4">
    <oc r="F142">
      <v>300</v>
    </oc>
    <nc r="F142"/>
  </rcc>
  <rcc rId="8366" sId="1" numFmtId="4">
    <oc r="F143">
      <v>3779.7</v>
    </oc>
    <nc r="F143">
      <v>4809.1000000000004</v>
    </nc>
  </rcc>
  <rcc rId="8367" sId="1" numFmtId="4">
    <oc r="F144">
      <v>884</v>
    </oc>
    <nc r="F144"/>
  </rcc>
  <rcc rId="8368" sId="1">
    <oc r="F145">
      <f>3197.1+30</f>
    </oc>
    <nc r="F145">
      <f>200+110</f>
    </nc>
  </rcc>
  <rcc rId="8369" sId="1" numFmtId="4">
    <oc r="F146">
      <v>1224</v>
    </oc>
    <nc r="F146"/>
  </rcc>
  <rcc rId="8370" sId="1" numFmtId="4">
    <oc r="F147">
      <v>50</v>
    </oc>
    <nc r="F147"/>
  </rcc>
  <rcc rId="8371" sId="1" numFmtId="4">
    <oc r="F153">
      <v>1500</v>
    </oc>
    <nc r="F153">
      <v>1404.1</v>
    </nc>
  </rcc>
  <rrc rId="8372" sId="1" ref="A160:XFD162" action="insertRow"/>
  <rfmt sheetId="1" sqref="A160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0" start="0" length="0">
    <dxf>
      <font>
        <i/>
        <name val="Times New Roman"/>
        <family val="1"/>
      </font>
    </dxf>
  </rfmt>
  <rfmt sheetId="1" sqref="C160" start="0" length="0">
    <dxf>
      <font>
        <i/>
        <name val="Times New Roman"/>
        <family val="1"/>
      </font>
    </dxf>
  </rfmt>
  <rfmt sheetId="1" sqref="D160" start="0" length="0">
    <dxf>
      <font>
        <i/>
        <name val="Times New Roman"/>
        <family val="1"/>
      </font>
    </dxf>
  </rfmt>
  <rfmt sheetId="1" sqref="E160" start="0" length="0">
    <dxf>
      <font>
        <i/>
        <name val="Times New Roman"/>
        <family val="1"/>
      </font>
    </dxf>
  </rfmt>
  <rfmt sheetId="1" sqref="F160" start="0" length="0">
    <dxf>
      <font>
        <i/>
        <name val="Times New Roman"/>
        <family val="1"/>
      </font>
    </dxf>
  </rfmt>
  <rfmt sheetId="1" sqref="A16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fmt sheetId="1" sqref="D161" start="0" length="0">
    <dxf>
      <font>
        <i/>
        <name val="Times New Roman"/>
        <family val="1"/>
      </font>
    </dxf>
  </rfmt>
  <rfmt sheetId="1" sqref="E161" start="0" length="0">
    <dxf>
      <font>
        <i/>
        <name val="Times New Roman"/>
        <family val="1"/>
      </font>
    </dxf>
  </rfmt>
  <rfmt sheetId="1" sqref="F161" start="0" length="0">
    <dxf>
      <font>
        <i/>
        <name val="Times New Roman"/>
        <family val="1"/>
      </font>
    </dxf>
  </rfmt>
  <rrc rId="8373" sId="1" ref="A163:XFD165" action="insertRow"/>
  <rfmt sheetId="1" sqref="A16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3" start="0" length="0">
    <dxf>
      <font>
        <i/>
        <name val="Times New Roman"/>
        <family val="1"/>
      </font>
    </dxf>
  </rfmt>
  <rfmt sheetId="1" sqref="C163" start="0" length="0">
    <dxf>
      <font>
        <i/>
        <name val="Times New Roman"/>
        <family val="1"/>
      </font>
    </dxf>
  </rfmt>
  <rfmt sheetId="1" sqref="D163" start="0" length="0">
    <dxf>
      <font>
        <i/>
        <name val="Times New Roman"/>
        <family val="1"/>
      </font>
    </dxf>
  </rfmt>
  <rfmt sheetId="1" sqref="E163" start="0" length="0">
    <dxf>
      <font>
        <i/>
        <name val="Times New Roman"/>
        <family val="1"/>
      </font>
    </dxf>
  </rfmt>
  <rfmt sheetId="1" sqref="F163" start="0" length="0">
    <dxf>
      <font>
        <i/>
        <name val="Times New Roman"/>
        <family val="1"/>
      </font>
    </dxf>
  </rfmt>
  <rfmt sheetId="1" sqref="A16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4" start="0" length="0">
    <dxf>
      <font>
        <i/>
        <name val="Times New Roman"/>
        <family val="1"/>
      </font>
    </dxf>
  </rfmt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</dxf>
  </rfmt>
  <rcc rId="8374" sId="1" odxf="1" dxf="1">
    <nc r="A160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name val="Times New Roman"/>
        <family val="1"/>
      </font>
    </ndxf>
  </rcc>
  <rcc rId="8375" sId="1" odxf="1" dxf="1">
    <nc r="A161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6" sId="1" odxf="1" dxf="1">
    <nc r="A16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77" sId="1" odxf="1" dxf="1">
    <nc r="A163" t="inlineStr">
      <is>
        <t>Основное мероприятие "Фестиваль фермерской продукции - Ферм-Фест 2024"</t>
      </is>
    </nc>
    <ndxf>
      <font>
        <name val="Times New Roman"/>
        <family val="1"/>
      </font>
    </ndxf>
  </rcc>
  <rcc rId="8378" sId="1" odxf="1" dxf="1">
    <nc r="A164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9" sId="1" odxf="1" dxf="1">
    <nc r="A165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80" sId="1" odxf="1" dxf="1">
    <nc r="B160" t="inlineStr">
      <is>
        <t>04</t>
      </is>
    </nc>
    <ndxf>
      <font>
        <name val="Times New Roman"/>
        <family val="1"/>
      </font>
    </ndxf>
  </rcc>
  <rcc rId="8381" sId="1" odxf="1" dxf="1">
    <nc r="C160" t="inlineStr">
      <is>
        <t>05</t>
      </is>
    </nc>
    <ndxf>
      <font>
        <name val="Times New Roman"/>
        <family val="1"/>
      </font>
    </ndxf>
  </rcc>
  <rcc rId="8382" sId="1">
    <nc r="D160" t="inlineStr">
      <is>
        <t>06080 00000</t>
      </is>
    </nc>
  </rcc>
  <rfmt sheetId="1" sqref="E160" start="0" length="0">
    <dxf>
      <font>
        <name val="Times New Roman"/>
        <family val="1"/>
      </font>
    </dxf>
  </rfmt>
  <rcc rId="8383" sId="1" odxf="1" dxf="1">
    <nc r="F160">
      <f>F161</f>
    </nc>
    <ndxf>
      <font>
        <name val="Times New Roman"/>
        <family val="1"/>
      </font>
    </ndxf>
  </rcc>
  <rcc rId="8384" sId="1" odxf="1" dxf="1">
    <nc r="B161" t="inlineStr">
      <is>
        <t>04</t>
      </is>
    </nc>
    <ndxf>
      <font>
        <name val="Times New Roman"/>
        <family val="1"/>
      </font>
    </ndxf>
  </rcc>
  <rcc rId="8385" sId="1" odxf="1" dxf="1">
    <nc r="C161" t="inlineStr">
      <is>
        <t>05</t>
      </is>
    </nc>
    <ndxf>
      <font>
        <name val="Times New Roman"/>
        <family val="1"/>
      </font>
    </ndxf>
  </rcc>
  <rcc rId="8386" sId="1">
    <nc r="D161" t="inlineStr">
      <is>
        <t>06080 82900</t>
      </is>
    </nc>
  </rcc>
  <rfmt sheetId="1" sqref="E161" start="0" length="0">
    <dxf>
      <font>
        <name val="Times New Roman"/>
        <family val="1"/>
      </font>
    </dxf>
  </rfmt>
  <rcc rId="8387" sId="1" odxf="1" dxf="1">
    <nc r="F161">
      <f>F162</f>
    </nc>
    <ndxf>
      <font>
        <name val="Times New Roman"/>
        <family val="1"/>
      </font>
    </ndxf>
  </rcc>
  <rcc rId="8388" sId="1" odxf="1" dxf="1">
    <nc r="B162" t="inlineStr">
      <is>
        <t>04</t>
      </is>
    </nc>
    <ndxf>
      <font>
        <name val="Times New Roman"/>
        <family val="1"/>
      </font>
    </ndxf>
  </rcc>
  <rcc rId="8389" sId="1" odxf="1" dxf="1">
    <nc r="C162" t="inlineStr">
      <is>
        <t>05</t>
      </is>
    </nc>
    <ndxf>
      <font>
        <name val="Times New Roman"/>
        <family val="1"/>
      </font>
    </ndxf>
  </rcc>
  <rcc rId="8390" sId="1">
    <nc r="D162" t="inlineStr">
      <is>
        <t>06080 82900</t>
      </is>
    </nc>
  </rcc>
  <rcc rId="8391" sId="1" odxf="1" dxf="1">
    <nc r="E162" t="inlineStr">
      <is>
        <t>244</t>
      </is>
    </nc>
    <ndxf>
      <font>
        <name val="Times New Roman"/>
        <family val="1"/>
      </font>
    </ndxf>
  </rcc>
  <rcc rId="8392" sId="1" odxf="1" dxf="1" numFmtId="4">
    <nc r="F162">
      <v>100</v>
    </nc>
    <ndxf>
      <font>
        <name val="Times New Roman"/>
        <family val="1"/>
      </font>
    </ndxf>
  </rcc>
  <rcc rId="8393" sId="1" odxf="1" dxf="1">
    <nc r="B163" t="inlineStr">
      <is>
        <t>04</t>
      </is>
    </nc>
    <ndxf>
      <font>
        <name val="Times New Roman"/>
        <family val="1"/>
      </font>
    </ndxf>
  </rcc>
  <rcc rId="8394" sId="1" odxf="1" dxf="1">
    <nc r="C163" t="inlineStr">
      <is>
        <t>05</t>
      </is>
    </nc>
    <ndxf>
      <font>
        <name val="Times New Roman"/>
        <family val="1"/>
      </font>
    </ndxf>
  </rcc>
  <rcc rId="8395" sId="1">
    <nc r="D163" t="inlineStr">
      <is>
        <t>06090 00000</t>
      </is>
    </nc>
  </rcc>
  <rfmt sheetId="1" sqref="E163" start="0" length="0">
    <dxf>
      <font>
        <name val="Times New Roman"/>
        <family val="1"/>
      </font>
    </dxf>
  </rfmt>
  <rcc rId="8396" sId="1" odxf="1" dxf="1">
    <nc r="F163">
      <f>F164</f>
    </nc>
    <ndxf>
      <font>
        <name val="Times New Roman"/>
        <family val="1"/>
      </font>
    </ndxf>
  </rcc>
  <rcc rId="8397" sId="1" odxf="1" dxf="1">
    <nc r="B164" t="inlineStr">
      <is>
        <t>04</t>
      </is>
    </nc>
    <ndxf>
      <font>
        <name val="Times New Roman"/>
        <family val="1"/>
      </font>
    </ndxf>
  </rcc>
  <rcc rId="8398" sId="1" odxf="1" dxf="1">
    <nc r="C164" t="inlineStr">
      <is>
        <t>05</t>
      </is>
    </nc>
    <ndxf>
      <font>
        <name val="Times New Roman"/>
        <family val="1"/>
      </font>
    </ndxf>
  </rcc>
  <rcc rId="8399" sId="1">
    <nc r="D164" t="inlineStr">
      <is>
        <t>06090 82900</t>
      </is>
    </nc>
  </rcc>
  <rfmt sheetId="1" sqref="E164" start="0" length="0">
    <dxf>
      <font>
        <name val="Times New Roman"/>
        <family val="1"/>
      </font>
    </dxf>
  </rfmt>
  <rcc rId="8400" sId="1" odxf="1" dxf="1">
    <nc r="F164">
      <f>F165</f>
    </nc>
    <ndxf>
      <font>
        <name val="Times New Roman"/>
        <family val="1"/>
      </font>
    </ndxf>
  </rcc>
  <rcc rId="8401" sId="1" odxf="1" dxf="1">
    <nc r="B165" t="inlineStr">
      <is>
        <t>04</t>
      </is>
    </nc>
    <ndxf>
      <font>
        <name val="Times New Roman"/>
        <family val="1"/>
      </font>
    </ndxf>
  </rcc>
  <rcc rId="8402" sId="1" odxf="1" dxf="1">
    <nc r="C165" t="inlineStr">
      <is>
        <t>05</t>
      </is>
    </nc>
    <ndxf>
      <font>
        <name val="Times New Roman"/>
        <family val="1"/>
      </font>
    </ndxf>
  </rcc>
  <rcc rId="8403" sId="1">
    <nc r="D165" t="inlineStr">
      <is>
        <t>06090 82900</t>
      </is>
    </nc>
  </rcc>
  <rcc rId="8404" sId="1" odxf="1" dxf="1">
    <nc r="E165" t="inlineStr">
      <is>
        <t>244</t>
      </is>
    </nc>
    <ndxf>
      <font>
        <name val="Times New Roman"/>
        <family val="1"/>
      </font>
    </ndxf>
  </rcc>
  <rcc rId="8405" sId="1" odxf="1" dxf="1" numFmtId="4">
    <nc r="F165">
      <v>100</v>
    </nc>
    <ndxf>
      <font>
        <name val="Times New Roman"/>
        <family val="1"/>
      </font>
    </ndxf>
  </rcc>
  <rcc rId="8406" sId="1">
    <oc r="F156">
      <f>F157</f>
    </oc>
    <nc r="F156">
      <f>F157+F160+F163</f>
    </nc>
  </rcc>
</revisions>
</file>

<file path=xl/revisions/revisionLog4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07" sId="1" numFmtId="4">
    <oc r="F168">
      <v>311</v>
    </oc>
    <nc r="F168">
      <v>95</v>
    </nc>
  </rcc>
  <rcc rId="8408" sId="1" numFmtId="4">
    <oc r="F173">
      <v>149.6</v>
    </oc>
    <nc r="F173">
      <v>151.5</v>
    </nc>
  </rcc>
  <rcc rId="8409" sId="1" numFmtId="4">
    <oc r="F180">
      <v>17.2</v>
    </oc>
    <nc r="F180">
      <v>17.399999999999999</v>
    </nc>
  </rcc>
  <rcc rId="8410" sId="1" numFmtId="4">
    <oc r="F181">
      <v>5.2</v>
    </oc>
    <nc r="F181">
      <v>5.3</v>
    </nc>
  </rcc>
  <rcc rId="8411" sId="1" numFmtId="4">
    <oc r="F175">
      <v>38.786000000000001</v>
    </oc>
    <nc r="F175">
      <v>17.2</v>
    </nc>
  </rcc>
  <rcc rId="8412" sId="1" numFmtId="4">
    <oc r="F176">
      <v>11.714</v>
    </oc>
    <nc r="F176">
      <v>5.2</v>
    </nc>
  </rcc>
  <rcc rId="8413" sId="1" numFmtId="4">
    <oc r="F178">
      <v>3366.9</v>
    </oc>
    <nc r="F178">
      <v>1493.4</v>
    </nc>
  </rcc>
</revisions>
</file>

<file path=xl/revisions/revisionLog4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4" sId="1" ref="A189:XFD189" action="insertRow"/>
  <rcc rId="8415" sId="1">
    <nc r="B189" t="inlineStr">
      <is>
        <t>04</t>
      </is>
    </nc>
  </rcc>
  <rcc rId="8416" sId="1">
    <nc r="C189" t="inlineStr">
      <is>
        <t>05</t>
      </is>
    </nc>
  </rcc>
  <rcc rId="8417" sId="1">
    <nc r="D189" t="inlineStr">
      <is>
        <t>99900 83510</t>
      </is>
    </nc>
  </rcc>
  <rcc rId="8418" sId="1">
    <nc r="E189" t="inlineStr">
      <is>
        <t>852</t>
      </is>
    </nc>
  </rcc>
  <rcc rId="8419" sId="1">
    <nc r="A189" t="inlineStr">
      <is>
        <t>Уплата прочих налогов, сборов</t>
      </is>
    </nc>
  </rcc>
  <rcc rId="8420" sId="1" numFmtId="4">
    <oc r="F184">
      <v>1302.0999999999999</v>
    </oc>
    <nc r="F184">
      <v>2134.1</v>
    </nc>
  </rcc>
  <rcc rId="8421" sId="1" numFmtId="4">
    <oc r="F186">
      <v>393.2</v>
    </oc>
    <nc r="F186">
      <v>644.5</v>
    </nc>
  </rcc>
  <rcc rId="8422" sId="1" numFmtId="4">
    <oc r="F187">
      <v>62.3</v>
    </oc>
    <nc r="F187">
      <v>74.7</v>
    </nc>
  </rcc>
  <rcc rId="8423" sId="1" numFmtId="4">
    <oc r="F188">
      <v>17.899999999999999</v>
    </oc>
    <nc r="F188">
      <f>30+215</f>
    </nc>
  </rcc>
  <rcc rId="8424" sId="1" numFmtId="4">
    <nc r="F189">
      <v>2</v>
    </nc>
  </rcc>
</revisions>
</file>

<file path=xl/revisions/revisionLog4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25" sId="1" numFmtId="4">
    <oc r="F195">
      <v>16733.400000000001</v>
    </oc>
    <nc r="F195">
      <f>17764.6-3000-22.08-997.79</f>
    </nc>
  </rcc>
  <rfmt sheetId="1" sqref="A196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8426" sId="1" odxf="1" dxf="1">
    <oc r="A197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7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96" start="0" length="0">
    <dxf>
      <fill>
        <patternFill>
          <bgColor theme="0"/>
        </patternFill>
      </fill>
    </dxf>
  </rfmt>
  <rfmt sheetId="1" sqref="C196" start="0" length="0">
    <dxf>
      <fill>
        <patternFill>
          <bgColor theme="0"/>
        </patternFill>
      </fill>
    </dxf>
  </rfmt>
  <rcc rId="8427" sId="1" odxf="1" dxf="1">
    <oc r="D196" t="inlineStr">
      <is>
        <t>04304 S21Д0</t>
      </is>
    </oc>
    <nc r="D196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6" start="0" length="0">
    <dxf>
      <fill>
        <patternFill>
          <bgColor theme="0"/>
        </patternFill>
      </fill>
    </dxf>
  </rfmt>
  <rcc rId="8428" sId="1" odxf="1" dxf="1">
    <oc r="F196">
      <f>SUM(F197:F197)</f>
    </oc>
    <nc r="F196">
      <f>F197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7" start="0" length="0">
    <dxf>
      <fill>
        <patternFill>
          <bgColor theme="0"/>
        </patternFill>
      </fill>
    </dxf>
  </rfmt>
  <rfmt sheetId="1" sqref="C197" start="0" length="0">
    <dxf>
      <fill>
        <patternFill>
          <bgColor theme="0"/>
        </patternFill>
      </fill>
    </dxf>
  </rfmt>
  <rcc rId="8429" sId="1" odxf="1" dxf="1">
    <oc r="D197" t="inlineStr">
      <is>
        <t>04304 S21Д0</t>
      </is>
    </oc>
    <nc r="D19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30" sId="1">
    <oc r="E197" t="inlineStr">
      <is>
        <t>465</t>
      </is>
    </oc>
    <nc r="E197" t="inlineStr">
      <is>
        <t>540</t>
      </is>
    </nc>
  </rcc>
  <rcc rId="8431" sId="1">
    <oc r="F197">
      <v>162122.6</v>
    </oc>
    <nc r="F197">
      <f>713.9+22.08+33259.49</f>
    </nc>
  </rcc>
  <rcc rId="8432" sId="1" odxf="1" dxf="1">
    <oc r="A198" t="inlineStr">
      <is>
        <t>Развитие транспортной инфраструктуры на сельских территориях</t>
      </is>
    </oc>
    <nc r="A19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name val="Times New Roman"/>
        <family val="1"/>
      </font>
      <fill>
        <patternFill>
          <bgColor theme="0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/>
      </border>
    </ndxf>
  </rcc>
  <rcc rId="8433" sId="1" odxf="1" dxf="1">
    <oc r="A19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/>
      </border>
    </ndxf>
  </rcc>
  <rcc rId="8434" sId="1" odxf="1" dxf="1">
    <oc r="D198" t="inlineStr">
      <is>
        <t>04304 R3720</t>
      </is>
    </oc>
    <nc r="D198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5" sId="1">
    <oc r="F198">
      <f>F199</f>
    </oc>
    <nc r="F198">
      <f>F199</f>
    </nc>
  </rcc>
  <rcc rId="8436" sId="1" odxf="1" dxf="1">
    <oc r="D199" t="inlineStr">
      <is>
        <t>04304 R3720</t>
      </is>
    </oc>
    <nc r="D199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7" sId="1">
    <oc r="E199" t="inlineStr">
      <is>
        <t>465</t>
      </is>
    </oc>
    <nc r="E199" t="inlineStr">
      <is>
        <t>622</t>
      </is>
    </nc>
  </rcc>
  <rcc rId="8438" sId="1">
    <oc r="F199">
      <f>138906.1</f>
    </oc>
    <nc r="F199">
      <f>100000+3000</f>
    </nc>
  </rcc>
  <rfmt sheetId="1" sqref="F196">
    <dxf>
      <fill>
        <patternFill>
          <bgColor theme="0"/>
        </patternFill>
      </fill>
    </dxf>
  </rfmt>
  <rcc rId="8439" sId="1">
    <oc r="F193">
      <f>F194+F196+F198</f>
    </oc>
    <nc r="F193">
      <f>F194+F196</f>
    </nc>
  </rcc>
  <rcc rId="8440" sId="1">
    <oc r="F192">
      <f>F193</f>
    </oc>
    <nc r="F192">
      <f>F193+F198</f>
    </nc>
  </rcc>
</revisions>
</file>

<file path=xl/revisions/revisionLog4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41" sId="1">
    <oc r="F205">
      <f>150</f>
    </oc>
    <nc r="F205"/>
  </rcc>
  <rrc rId="8442" sId="1" ref="A202:XFD202" action="deleteRow">
    <undo index="0" exp="ref" v="1" dr="F202" r="F201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3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02">
        <v>120</v>
      </nc>
    </rcc>
  </rrc>
  <rcc rId="8446" sId="1">
    <oc r="F201">
      <f>#REF!+F202</f>
    </oc>
    <nc r="F201">
      <f>F202</f>
    </nc>
  </rcc>
  <rcc rId="8447" sId="1">
    <oc r="E209" t="inlineStr">
      <is>
        <t>244</t>
      </is>
    </oc>
    <nc r="E209" t="inlineStr">
      <is>
        <t>622</t>
      </is>
    </nc>
  </rcc>
  <rcc rId="8448" sId="1" odxf="1" dxf="1">
    <oc r="A209" t="inlineStr">
      <is>
        <t>Прочие закупки товаров, работ и услуг для государственных (муниципальных) нужд</t>
      </is>
    </oc>
    <nc r="A209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8449" sId="1">
    <oc r="F217">
      <f>800</f>
    </oc>
    <nc r="F217">
      <f>400</f>
    </nc>
  </rcc>
  <rcc rId="8450" sId="1">
    <oc r="G217">
      <v>400</v>
    </oc>
    <nc r="G217"/>
  </rcc>
  <rcc rId="8451" sId="1" numFmtId="4">
    <oc r="F220">
      <v>3.8</v>
    </oc>
    <nc r="F220">
      <v>4.5</v>
    </nc>
  </rcc>
  <rrc rId="8452" sId="1" ref="A223:XFD223" action="deleteRow">
    <undo index="65535" exp="ref" v="1" dr="F223" r="F222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3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4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5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SUM(F224:F224)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6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>
        <f>47072+960.8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3">
        <v>48032.800000000003</v>
      </nc>
    </rcc>
  </rrc>
  <rcc rId="8457" sId="1" odxf="1" dxf="1" numFmtId="4">
    <oc r="F225">
      <v>685.17499999999995</v>
    </oc>
    <nc r="F225">
      <v>963.3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8" sId="1" odxf="1" dxf="1">
    <oc r="F229">
      <f>493+493</f>
    </oc>
    <nc r="F229">
      <f>511.5+511.5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9" sId="1" numFmtId="4">
    <oc r="F227">
      <v>200</v>
    </oc>
    <nc r="F227"/>
  </rcc>
  <rrc rId="8460" sId="1" ref="A226:XFD226" action="deleteRow">
    <undo index="0" exp="ref" v="1" dr="F226" r="F223" sId="1"/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6">
        <f>SUM(F227:F227)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61" sId="1" ref="A226:XFD226" action="deleteRow"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2" sId="1">
    <oc r="F223">
      <f>#REF!+F226+F224</f>
    </oc>
    <nc r="F223">
      <f>F226+F224</f>
    </nc>
  </rcc>
  <rrc rId="8463" sId="1" ref="A223:XFD226" action="insertRow"/>
  <rfmt sheetId="1" sqref="A223" start="0" length="0">
    <dxf>
      <fill>
        <patternFill patternType="none">
          <bgColor indexed="65"/>
        </patternFill>
      </fill>
      <alignment horizontal="left"/>
    </dxf>
  </rfmt>
  <rfmt sheetId="1" sqref="B223" start="0" length="0">
    <dxf>
      <fill>
        <patternFill patternType="none">
          <bgColor indexed="65"/>
        </patternFill>
      </fill>
    </dxf>
  </rfmt>
  <rfmt sheetId="1" sqref="C223" start="0" length="0">
    <dxf>
      <fill>
        <patternFill patternType="none">
          <bgColor indexed="65"/>
        </patternFill>
      </fill>
    </dxf>
  </rfmt>
  <rfmt sheetId="1" sqref="D223" start="0" length="0">
    <dxf>
      <fill>
        <patternFill patternType="none">
          <bgColor indexed="65"/>
        </patternFill>
      </fill>
    </dxf>
  </rfmt>
  <rfmt sheetId="1" sqref="E223" start="0" length="0">
    <dxf>
      <fill>
        <patternFill patternType="none">
          <bgColor indexed="65"/>
        </patternFill>
      </fill>
    </dxf>
  </rfmt>
  <rfmt sheetId="1" sqref="F223" start="0" length="0">
    <dxf>
      <fill>
        <patternFill patternType="none">
          <bgColor indexed="65"/>
        </patternFill>
      </fill>
    </dxf>
  </rfmt>
  <rfmt sheetId="1" sqref="G223" start="0" length="0">
    <dxf>
      <font>
        <i/>
        <name val="Times New Roman CYR"/>
        <family val="1"/>
      </font>
    </dxf>
  </rfmt>
  <rfmt sheetId="1" sqref="H223" start="0" length="0">
    <dxf>
      <font>
        <i/>
        <name val="Times New Roman CYR"/>
        <family val="1"/>
      </font>
    </dxf>
  </rfmt>
  <rfmt sheetId="1" sqref="I223" start="0" length="0">
    <dxf>
      <font>
        <i/>
        <name val="Times New Roman CYR"/>
        <family val="1"/>
      </font>
    </dxf>
  </rfmt>
  <rfmt sheetId="1" sqref="J223" start="0" length="0">
    <dxf>
      <font>
        <i/>
        <name val="Times New Roman CYR"/>
        <family val="1"/>
      </font>
    </dxf>
  </rfmt>
  <rfmt sheetId="1" sqref="A223:XFD223" start="0" length="0">
    <dxf>
      <font>
        <i/>
        <name val="Times New Roman CYR"/>
        <family val="1"/>
      </font>
    </dxf>
  </rfmt>
  <rfmt sheetId="1" sqref="A224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4" start="0" length="0">
    <dxf>
      <font>
        <i/>
        <name val="Times New Roman CYR"/>
        <family val="1"/>
      </font>
    </dxf>
  </rfmt>
  <rfmt sheetId="1" sqref="H224" start="0" length="0">
    <dxf>
      <font>
        <i/>
        <name val="Times New Roman CYR"/>
        <family val="1"/>
      </font>
    </dxf>
  </rfmt>
  <rfmt sheetId="1" sqref="I224" start="0" length="0">
    <dxf>
      <font>
        <i/>
        <name val="Times New Roman CYR"/>
        <family val="1"/>
      </font>
    </dxf>
  </rfmt>
  <rfmt sheetId="1" sqref="J224" start="0" length="0">
    <dxf>
      <font>
        <i/>
        <name val="Times New Roman CYR"/>
        <family val="1"/>
      </font>
    </dxf>
  </rfmt>
  <rfmt sheetId="1" sqref="A224:XFD224" start="0" length="0">
    <dxf>
      <font>
        <i/>
        <name val="Times New Roman CYR"/>
        <family val="1"/>
      </font>
    </dxf>
  </rfmt>
  <rfmt sheetId="1" sqref="A225" start="0" length="0">
    <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22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25" start="0" length="0">
    <dxf>
      <font>
        <i/>
        <name val="Times New Roman CYR"/>
        <family val="1"/>
      </font>
    </dxf>
  </rfmt>
  <rfmt sheetId="1" sqref="H225" start="0" length="0">
    <dxf>
      <font>
        <i/>
        <name val="Times New Roman CYR"/>
        <family val="1"/>
      </font>
    </dxf>
  </rfmt>
  <rfmt sheetId="1" sqref="I225" start="0" length="0">
    <dxf>
      <font>
        <i/>
        <name val="Times New Roman CYR"/>
        <family val="1"/>
      </font>
    </dxf>
  </rfmt>
  <rfmt sheetId="1" sqref="J225" start="0" length="0">
    <dxf>
      <font>
        <i/>
        <name val="Times New Roman CYR"/>
        <family val="1"/>
      </font>
    </dxf>
  </rfmt>
  <rfmt sheetId="1" sqref="A225:XFD225" start="0" length="0">
    <dxf>
      <font>
        <i/>
        <name val="Times New Roman CYR"/>
        <family val="1"/>
      </font>
    </dxf>
  </rfmt>
  <rfmt sheetId="1" sqref="A226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6" start="0" length="0">
    <dxf>
      <font>
        <i/>
        <name val="Times New Roman CYR"/>
        <family val="1"/>
      </font>
    </dxf>
  </rfmt>
  <rfmt sheetId="1" sqref="H226" start="0" length="0">
    <dxf>
      <font>
        <i/>
        <name val="Times New Roman CYR"/>
        <family val="1"/>
      </font>
    </dxf>
  </rfmt>
  <rfmt sheetId="1" sqref="I226" start="0" length="0">
    <dxf>
      <font>
        <i/>
        <name val="Times New Roman CYR"/>
        <family val="1"/>
      </font>
    </dxf>
  </rfmt>
  <rfmt sheetId="1" sqref="J226" start="0" length="0">
    <dxf>
      <font>
        <i/>
        <name val="Times New Roman CYR"/>
        <family val="1"/>
      </font>
    </dxf>
  </rfmt>
  <rfmt sheetId="1" sqref="A226:XFD226" start="0" length="0">
    <dxf>
      <font>
        <i/>
        <name val="Times New Roman CYR"/>
        <family val="1"/>
      </font>
    </dxf>
  </rfmt>
  <rcc rId="8464" sId="1" odxf="1" dxf="1">
    <nc r="A223" t="inlineStr">
      <is>
        <t>Муниципальная программа "Чистая вода на 2020-2025 годы"</t>
      </is>
    </nc>
    <ndxf>
      <alignment horizontal="center" vertical="top"/>
      <border outline="0">
        <left/>
        <right/>
        <top/>
        <bottom/>
      </border>
    </ndxf>
  </rcc>
  <rcc rId="8465" sId="1" odxf="1" dxf="1">
    <nc r="A224" t="inlineStr">
      <is>
        <t>Основное мероприятие "Улучшение качества питьевой воды"</t>
      </is>
    </nc>
    <ndxf>
      <fill>
        <patternFill>
          <bgColor indexed="9"/>
        </patternFill>
      </fill>
    </ndxf>
  </rcc>
  <rcc rId="8466" sId="1" odxf="1" dxf="1">
    <nc r="A225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8467" sId="1" odxf="1" dxf="1">
    <nc r="A226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468" sId="1">
    <nc r="B223" t="inlineStr">
      <is>
        <t>05</t>
      </is>
    </nc>
  </rcc>
  <rcc rId="8469" sId="1">
    <nc r="C223" t="inlineStr">
      <is>
        <t>02</t>
      </is>
    </nc>
  </rcc>
  <rcc rId="8470" sId="1">
    <nc r="D223" t="inlineStr">
      <is>
        <t>17000 00000</t>
      </is>
    </nc>
  </rcc>
  <rcc rId="8471" sId="1">
    <nc r="F223">
      <f>F224</f>
    </nc>
  </rcc>
  <rcc rId="8472" sId="1" odxf="1" dxf="1">
    <nc r="B224" t="inlineStr">
      <is>
        <t>05</t>
      </is>
    </nc>
    <ndxf>
      <fill>
        <patternFill patternType="none">
          <bgColor indexed="65"/>
        </patternFill>
      </fill>
    </ndxf>
  </rcc>
  <rcc rId="8473" sId="1" odxf="1" dxf="1">
    <nc r="C224" t="inlineStr">
      <is>
        <t>02</t>
      </is>
    </nc>
    <ndxf>
      <fill>
        <patternFill patternType="none">
          <bgColor indexed="65"/>
        </patternFill>
      </fill>
    </ndxf>
  </rcc>
  <rcc rId="8474" sId="1" odxf="1" dxf="1">
    <nc r="D224" t="inlineStr">
      <is>
        <t>17001 00000</t>
      </is>
    </nc>
    <ndxf>
      <fill>
        <patternFill patternType="none">
          <bgColor indexed="65"/>
        </patternFill>
      </fill>
    </ndxf>
  </rcc>
  <rfmt sheetId="1" sqref="E224" start="0" length="0">
    <dxf>
      <fill>
        <patternFill patternType="none">
          <bgColor indexed="65"/>
        </patternFill>
      </fill>
    </dxf>
  </rfmt>
  <rcc rId="8475" sId="1" odxf="1" dxf="1">
    <nc r="F224">
      <f>F225</f>
    </nc>
    <ndxf>
      <fill>
        <patternFill patternType="none">
          <bgColor indexed="65"/>
        </patternFill>
      </fill>
    </ndxf>
  </rcc>
  <rcc rId="8476" sId="1" odxf="1" dxf="1">
    <nc r="B225" t="inlineStr">
      <is>
        <t>05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7" sId="1" odxf="1" dxf="1">
    <nc r="C225" t="inlineStr">
      <is>
        <t>02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8" sId="1" odxf="1" dxf="1">
    <nc r="D225" t="inlineStr">
      <is>
        <t>17001 82900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2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479" sId="1" odxf="1" dxf="1" numFmtId="4">
    <nc r="F225">
      <f>SUM(F226:F226)</f>
    </nc>
    <ndxf>
      <font>
        <i/>
        <name val="Times New Roman"/>
        <family val="1"/>
      </font>
    </ndxf>
  </rcc>
  <rcc rId="8480" sId="1" odxf="1" dxf="1">
    <nc r="B226" t="inlineStr">
      <is>
        <t>05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1" sId="1" odxf="1" dxf="1">
    <nc r="C226" t="inlineStr">
      <is>
        <t>02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2" sId="1" odxf="1" dxf="1">
    <nc r="D226" t="inlineStr">
      <is>
        <t>17001 82900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3" sId="1" odxf="1" dxf="1">
    <nc r="E226" t="inlineStr">
      <is>
        <t>244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4" sId="1" odxf="1" dxf="1" numFmtId="4">
    <nc r="F226">
      <v>600</v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5" sId="1">
    <oc r="F222">
      <f>F223+#REF!</f>
    </oc>
    <nc r="F222">
      <f>F227+F223</f>
    </nc>
  </rcc>
</revisions>
</file>

<file path=xl/revisions/revisionLog4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86" sId="1">
    <oc r="F236">
      <f>16520.2+337.1+16.9</f>
    </oc>
    <nc r="F236"/>
  </rcc>
  <rrc rId="8487" sId="1" ref="A233:XFD233" action="deleteRow">
    <undo index="0" exp="ref" v="1" dr="F233" r="F232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3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8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9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SUM(F234:F234)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0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3">
        <v>16857.3</v>
      </nc>
    </rcc>
  </rrc>
  <rcc rId="8491" sId="1">
    <oc r="F232">
      <f>#REF!+F233</f>
    </oc>
    <nc r="F232">
      <f>F233</f>
    </nc>
  </rcc>
  <rcc rId="8492" sId="1" odxf="1" dxf="1">
    <oc r="F236">
      <f>16327.6-240-390.62</f>
    </oc>
    <nc r="F236">
      <f>16327.6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8493" sId="1" ref="A237:XFD237" action="deleteRow">
    <undo index="65535" exp="ref" v="1" dr="F237" r="F233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4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5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7">
        <v>240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496" sId="1">
    <oc r="F233">
      <f>F234+#REF!</f>
    </oc>
    <nc r="F233">
      <f>F234</f>
    </nc>
  </rcc>
</revisions>
</file>

<file path=xl/revisions/revisionLog4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97" sId="1">
    <oc r="F241">
      <f>282325.3+5732.9+0.98</f>
    </oc>
    <nc r="F241"/>
  </rcc>
  <rrc rId="8498" sId="1" ref="A237:XFD237" action="deleteRow">
    <undo index="65535" exp="ref" v="1" dr="F237" r="F221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9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0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1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2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7">
        <v>288058.2</v>
      </nc>
    </rcc>
  </rrc>
  <rcc rId="8503" sId="1">
    <oc r="F221">
      <f>F222+F232+#REF!</f>
    </oc>
    <nc r="F221">
      <f>F222+F232</f>
    </nc>
  </rcc>
</revisions>
</file>

<file path=xl/revisions/revisionLog4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04" sId="1" numFmtId="4">
    <oc r="F243">
      <v>132002.9</v>
    </oc>
    <nc r="F243">
      <v>157463.1</v>
    </nc>
  </rcc>
  <rcc rId="8505" sId="1" odxf="1" dxf="1" numFmtId="4">
    <oc r="F245">
      <v>563</v>
    </oc>
    <nc r="F245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506" sId="1" ref="A246:XFD247" action="insertRow"/>
  <rfmt sheetId="1" sqref="A246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cc rId="8507" sId="1" odxf="1" dxf="1">
    <nc r="B24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8" sId="1" odxf="1" dxf="1">
    <nc r="C24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46" start="0" length="0">
    <dxf>
      <font>
        <i/>
        <name val="Times New Roman"/>
        <family val="1"/>
      </font>
    </dxf>
  </rfmt>
  <rfmt sheetId="1" sqref="E246" start="0" length="0">
    <dxf>
      <font>
        <i/>
        <name val="Times New Roman"/>
        <family val="1"/>
      </font>
    </dxf>
  </rfmt>
  <rcc rId="8509" sId="1" odxf="1" dxf="1">
    <nc r="F246">
      <f>F247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10" sId="1">
    <nc r="B247" t="inlineStr">
      <is>
        <t>07</t>
      </is>
    </nc>
  </rcc>
  <rcc rId="8511" sId="1">
    <nc r="C247" t="inlineStr">
      <is>
        <t>01</t>
      </is>
    </nc>
  </rcc>
  <rcc rId="8512" sId="1">
    <nc r="E247" t="inlineStr">
      <is>
        <t>611</t>
      </is>
    </nc>
  </rcc>
  <rcc rId="8513" sId="1">
    <nc r="G247">
      <v>563</v>
    </nc>
  </rcc>
  <rcc rId="8514" sId="1" odxf="1" dxf="1">
    <nc r="A246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8515" sId="1" odxf="1" dxf="1">
    <nc r="A24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8516" sId="1">
    <nc r="D246" t="inlineStr">
      <is>
        <t>10101 74880</t>
      </is>
    </nc>
  </rcc>
  <rcc rId="8517" sId="1">
    <nc r="D247" t="inlineStr">
      <is>
        <t>10101 74880</t>
      </is>
    </nc>
  </rcc>
  <rcc rId="8518" sId="1" numFmtId="4">
    <nc r="F247">
      <f>324+324</f>
    </nc>
  </rcc>
  <rcc rId="8519" sId="1">
    <oc r="F241">
      <f>F242+F244+F248</f>
    </oc>
    <nc r="F241">
      <f>F242+F244+F248+F246</f>
    </nc>
  </rcc>
  <rcc rId="8520" sId="1" numFmtId="4">
    <oc r="F249">
      <f>87969.6-685.175</f>
    </oc>
    <nc r="F249">
      <v>42225.4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521" sId="1" ref="A250:XFD251" action="insertRow"/>
  <rfmt sheetId="1" sqref="A250" start="0" length="0">
    <dxf>
      <font>
        <i/>
        <name val="Times New Roman"/>
        <family val="1"/>
      </font>
    </dxf>
  </rfmt>
  <rfmt sheetId="1" sqref="B250" start="0" length="0">
    <dxf>
      <font>
        <i/>
        <name val="Times New Roman"/>
        <family val="1"/>
      </font>
    </dxf>
  </rfmt>
  <rfmt sheetId="1" sqref="C250" start="0" length="0">
    <dxf>
      <font>
        <i/>
        <name val="Times New Roman"/>
        <family val="1"/>
      </font>
    </dxf>
  </rfmt>
  <rfmt sheetId="1" sqref="D250" start="0" length="0">
    <dxf>
      <font>
        <i/>
        <name val="Times New Roman"/>
        <family val="1"/>
      </font>
    </dxf>
  </rfmt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</dxf>
  </rfmt>
  <rcc rId="8522" sId="1">
    <nc r="A250" t="inlineStr">
      <is>
        <t>Исполнение расходных обязательств муниципальных районов (городских округов)</t>
      </is>
    </nc>
  </rcc>
  <rcc rId="8523" sId="1">
    <nc r="A2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24" sId="1">
    <nc r="B250" t="inlineStr">
      <is>
        <t>07</t>
      </is>
    </nc>
  </rcc>
  <rcc rId="8525" sId="1">
    <nc r="C250" t="inlineStr">
      <is>
        <t>01</t>
      </is>
    </nc>
  </rcc>
  <rcc rId="8526" sId="1">
    <nc r="D250" t="inlineStr">
      <is>
        <t>10101 S2160</t>
      </is>
    </nc>
  </rcc>
  <rcc rId="8527" sId="1" odxf="1" dxf="1">
    <nc r="F250">
      <f>SUM(F251)</f>
    </nc>
    <ndxf>
      <fill>
        <patternFill patternType="none">
          <bgColor indexed="65"/>
        </patternFill>
      </fill>
    </ndxf>
  </rcc>
  <rcc rId="8528" sId="1">
    <nc r="B251" t="inlineStr">
      <is>
        <t>07</t>
      </is>
    </nc>
  </rcc>
  <rcc rId="8529" sId="1">
    <nc r="C251" t="inlineStr">
      <is>
        <t>01</t>
      </is>
    </nc>
  </rcc>
  <rcc rId="8530" sId="1">
    <nc r="D251" t="inlineStr">
      <is>
        <t>10101 S2160</t>
      </is>
    </nc>
  </rcc>
  <rcc rId="8531" sId="1">
    <nc r="E251" t="inlineStr">
      <is>
        <t>611</t>
      </is>
    </nc>
  </rcc>
  <rcc rId="8532" sId="1" numFmtId="4">
    <nc r="F251">
      <f>95194.9+5726.8+25989.7</f>
    </nc>
  </rcc>
  <rcc rId="8533" sId="1">
    <oc r="F241">
      <f>F242+F244+F248+F246</f>
    </oc>
    <nc r="F241">
      <f>F242+F244+F248+F246+F250</f>
    </nc>
  </rcc>
</revisions>
</file>

<file path=xl/revisions/revisionLog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34" sId="1" numFmtId="4">
    <oc r="F257">
      <v>256178</v>
    </oc>
    <nc r="F257">
      <v>300594.09999999998</v>
    </nc>
  </rcc>
  <rcc rId="8535" sId="1">
    <oc r="F261">
      <f>81763.5-8.1-10508-287.2-28.2-300-12328.1-200</f>
    </oc>
    <nc r="F261">
      <f>91617.2</f>
    </nc>
  </rcc>
  <rrc rId="8536" sId="1" ref="A262:XFD263" action="insertRow"/>
  <rfmt sheetId="1" sqref="A262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62" start="0" length="0">
    <dxf>
      <font>
        <i/>
        <name val="Times New Roman"/>
        <family val="1"/>
      </font>
    </dxf>
  </rfmt>
  <rfmt sheetId="1" sqref="C262" start="0" length="0">
    <dxf>
      <font>
        <i/>
        <name val="Times New Roman"/>
        <family val="1"/>
      </font>
    </dxf>
  </rfmt>
  <rfmt sheetId="1" sqref="D262" start="0" length="0">
    <dxf>
      <font>
        <i/>
        <name val="Times New Roman"/>
        <family val="1"/>
      </font>
    </dxf>
  </rfmt>
  <rfmt sheetId="1" sqref="E262" start="0" length="0">
    <dxf>
      <font>
        <i/>
        <name val="Times New Roman"/>
        <family val="1"/>
      </font>
    </dxf>
  </rfmt>
  <rfmt sheetId="1" sqref="F262" start="0" length="0">
    <dxf>
      <font>
        <i/>
        <name val="Times New Roman"/>
        <family val="1"/>
      </font>
    </dxf>
  </rfmt>
  <rfmt sheetId="1" sqref="A263" start="0" length="0">
    <dxf>
      <font>
        <color indexed="8"/>
        <name val="Times New Roman"/>
        <family val="1"/>
      </font>
      <fill>
        <patternFill patternType="solid"/>
      </fill>
    </dxf>
  </rfmt>
  <rcc rId="8537" sId="1">
    <nc r="G263">
      <v>28424.799999999999</v>
    </nc>
  </rcc>
  <rcc rId="8538" sId="1" odxf="1" dxf="1">
    <nc r="A262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39" sId="1">
    <nc r="A263" t="inlineStr">
      <is>
        <t>Субсидии бюджетным учреждениям на иные цели</t>
      </is>
    </nc>
  </rcc>
  <rcc rId="8540" sId="1">
    <nc r="B262" t="inlineStr">
      <is>
        <t>07</t>
      </is>
    </nc>
  </rcc>
  <rcc rId="8541" sId="1">
    <nc r="C262" t="inlineStr">
      <is>
        <t>02</t>
      </is>
    </nc>
  </rcc>
  <rcc rId="8542" sId="1">
    <nc r="D262" t="inlineStr">
      <is>
        <t>10201 L3030</t>
      </is>
    </nc>
  </rcc>
  <rcc rId="8543" sId="1" odxf="1" dxf="1">
    <nc r="F262">
      <f>F263</f>
    </nc>
    <ndxf>
      <fill>
        <patternFill>
          <bgColor rgb="FF92D050"/>
        </patternFill>
      </fill>
    </ndxf>
  </rcc>
  <rcc rId="8544" sId="1">
    <nc r="B263" t="inlineStr">
      <is>
        <t>07</t>
      </is>
    </nc>
  </rcc>
  <rcc rId="8545" sId="1">
    <nc r="C263" t="inlineStr">
      <is>
        <t>02</t>
      </is>
    </nc>
  </rcc>
  <rcc rId="8546" sId="1">
    <nc r="D263" t="inlineStr">
      <is>
        <t>10201 L3030</t>
      </is>
    </nc>
  </rcc>
  <rcc rId="8547" sId="1">
    <nc r="E263" t="inlineStr">
      <is>
        <t>612</t>
      </is>
    </nc>
  </rcc>
  <rcc rId="8548" sId="1" odxf="1" dxf="1" numFmtId="4">
    <nc r="F263">
      <v>31351.9</v>
    </nc>
    <ndxf>
      <fill>
        <patternFill patternType="none">
          <bgColor indexed="65"/>
        </patternFill>
      </fill>
    </ndxf>
  </rcc>
  <rfmt sheetId="1" sqref="F262">
    <dxf>
      <fill>
        <patternFill>
          <bgColor theme="0"/>
        </patternFill>
      </fill>
    </dxf>
  </rfmt>
  <rcc rId="8549" sId="1">
    <oc r="F265">
      <f>28424.8+287.2</f>
    </oc>
    <nc r="F265">
      <f>28827.2+291.2</f>
    </nc>
  </rcc>
  <rcc rId="8550" sId="1">
    <oc r="F267">
      <f>116435+12328.1</f>
    </oc>
    <nc r="F267">
      <f>136340.4+14200</f>
    </nc>
  </rcc>
  <rcc rId="8551" sId="1">
    <oc r="F269">
      <f>10508+10508</f>
    </oc>
    <nc r="F269">
      <f>10804.3+10804.3</f>
    </nc>
  </rcc>
  <rcc rId="8552" sId="1">
    <oc r="F271">
      <f>1380.2+28.2</f>
    </oc>
    <nc r="F271">
      <f>1523.6+47.1</f>
    </nc>
  </rcc>
  <rrc rId="8553" sId="1" ref="A272:XFD273" action="insertRow"/>
  <rfmt sheetId="1" sqref="A272" start="0" length="0">
    <dxf>
      <font>
        <i/>
        <color indexed="8"/>
        <name val="Times New Roman"/>
        <family val="1"/>
      </font>
    </dxf>
  </rfmt>
  <rfmt sheetId="1" sqref="B272" start="0" length="0">
    <dxf>
      <font>
        <i/>
        <name val="Times New Roman"/>
        <family val="1"/>
      </font>
    </dxf>
  </rfmt>
  <rfmt sheetId="1" sqref="C272" start="0" length="0">
    <dxf>
      <font>
        <i/>
        <name val="Times New Roman"/>
        <family val="1"/>
      </font>
    </dxf>
  </rfmt>
  <rfmt sheetId="1" sqref="D272" start="0" length="0">
    <dxf>
      <font>
        <i/>
        <name val="Times New Roman"/>
        <family val="1"/>
      </font>
    </dxf>
  </rfmt>
  <rfmt sheetId="1" sqref="E272" start="0" length="0">
    <dxf>
      <font>
        <i/>
        <name val="Times New Roman"/>
        <family val="1"/>
      </font>
    </dxf>
  </rfmt>
  <rfmt sheetId="1" sqref="F272" start="0" length="0">
    <dxf>
      <font>
        <i/>
        <name val="Times New Roman"/>
        <family val="1"/>
      </font>
    </dxf>
  </rfmt>
  <rcc rId="8554" sId="1">
    <nc r="G273">
      <v>1380.2</v>
    </nc>
  </rcc>
  <rcc rId="8555" sId="1" odxf="1" dxf="1">
    <nc r="A272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cc rId="8556" sId="1">
    <nc r="A273" t="inlineStr">
      <is>
        <t>Субсидии бюджетным учреждениям на иные цели</t>
      </is>
    </nc>
  </rcc>
  <rcc rId="8557" sId="1">
    <nc r="B272" t="inlineStr">
      <is>
        <t>07</t>
      </is>
    </nc>
  </rcc>
  <rcc rId="8558" sId="1">
    <nc r="C272" t="inlineStr">
      <is>
        <t>02</t>
      </is>
    </nc>
  </rcc>
  <rcc rId="8559" sId="1">
    <nc r="D272" t="inlineStr">
      <is>
        <t>102EB 51790</t>
      </is>
    </nc>
  </rcc>
  <rcc rId="8560" sId="1" odxf="1" dxf="1">
    <nc r="F272">
      <f>F273</f>
    </nc>
    <ndxf>
      <fill>
        <patternFill>
          <bgColor rgb="FF92D050"/>
        </patternFill>
      </fill>
    </ndxf>
  </rcc>
  <rcc rId="8561" sId="1">
    <nc r="B273" t="inlineStr">
      <is>
        <t>07</t>
      </is>
    </nc>
  </rcc>
  <rcc rId="8562" sId="1">
    <nc r="C273" t="inlineStr">
      <is>
        <t>02</t>
      </is>
    </nc>
  </rcc>
  <rcc rId="8563" sId="1">
    <nc r="D273" t="inlineStr">
      <is>
        <t>102EB 51790</t>
      </is>
    </nc>
  </rcc>
  <rcc rId="8564" sId="1">
    <nc r="E273" t="inlineStr">
      <is>
        <t>612</t>
      </is>
    </nc>
  </rcc>
  <rcc rId="8565" sId="1" numFmtId="4">
    <nc r="F273">
      <v>4382.3999999999996</v>
    </nc>
  </rcc>
  <rfmt sheetId="1" sqref="F272">
    <dxf>
      <fill>
        <patternFill>
          <bgColor theme="0"/>
        </patternFill>
      </fill>
    </dxf>
  </rfmt>
  <rcc rId="8566" sId="1">
    <oc r="F255">
      <f>F256+F258+F260+F268+F266+F264+F270</f>
    </oc>
    <nc r="F255">
      <f>F256+F258+F260+F268+F266+F264+F270+F262+F272</f>
    </nc>
  </rcc>
  <rcc rId="8567" sId="1" odxf="1" dxf="1" numFmtId="4">
    <oc r="F276">
      <v>300</v>
    </oc>
    <nc r="F276">
      <v>374.4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568" sId="1" odxf="1" dxf="1">
    <oc r="A27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277" t="inlineStr">
      <is>
        <t>Основное мероприятие "Капитальный ремонт учреждений общего образования"</t>
      </is>
    </nc>
    <odxf>
      <font>
        <b/>
        <i val="0"/>
        <color indexed="8"/>
        <name val="Times New Roman"/>
        <family val="1"/>
      </font>
      <fill>
        <patternFill patternType="solid"/>
      </fill>
    </odxf>
    <ndxf>
      <font>
        <b val="0"/>
        <i/>
        <color indexed="8"/>
        <name val="Times New Roman"/>
        <family val="1"/>
      </font>
      <fill>
        <patternFill patternType="none"/>
      </fill>
    </ndxf>
  </rcc>
  <rcc rId="8569" sId="1" odxf="1" dxf="1">
    <oc r="A278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27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8570" sId="1" odxf="1" dxf="1">
    <oc r="A27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27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rc rId="8571" sId="1" ref="A280:XFD280" action="deleteRow">
    <undo index="65535" exp="ref" v="1" dr="F280" r="F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80">
        <v>8380</v>
      </nc>
    </rcc>
  </rrc>
  <rfmt sheetId="1" sqref="B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8572" sId="1" odxf="1" dxf="1">
    <oc r="D277" t="inlineStr">
      <is>
        <t>19000 00000</t>
      </is>
    </oc>
    <nc r="D277" t="inlineStr">
      <is>
        <t>10203 00000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8573" sId="1" odxf="1" dxf="1">
    <oc r="F277">
      <f>F278</f>
    </oc>
    <nc r="F277">
      <f>F278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8574" sId="1" odxf="1" dxf="1">
    <oc r="D278" t="inlineStr">
      <is>
        <t>19002 00000</t>
      </is>
    </oc>
    <nc r="D278" t="inlineStr">
      <is>
        <t>10203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78" start="0" length="0">
    <dxf>
      <fill>
        <patternFill patternType="none">
          <bgColor indexed="65"/>
        </patternFill>
      </fill>
    </dxf>
  </rfmt>
  <rcc rId="8575" sId="1" odxf="1" dxf="1">
    <oc r="F278">
      <f>F279</f>
    </oc>
    <nc r="F278">
      <f>F279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279" start="0" length="0">
    <dxf>
      <font>
        <i val="0"/>
        <name val="Times New Roman"/>
        <family val="1"/>
      </font>
    </dxf>
  </rfmt>
  <rfmt sheetId="1" sqref="C279" start="0" length="0">
    <dxf>
      <font>
        <i val="0"/>
        <name val="Times New Roman"/>
        <family val="1"/>
      </font>
    </dxf>
  </rfmt>
  <rcc rId="8576" sId="1" odxf="1" dxf="1">
    <oc r="D279" t="inlineStr">
      <is>
        <t>19002 S2140</t>
      </is>
    </oc>
    <nc r="D279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7" sId="1" odxf="1" dxf="1">
    <nc r="E27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8" sId="1" odxf="1" dxf="1">
    <oc r="F279">
      <f>#REF!</f>
    </oc>
    <nc r="F279">
      <f>8319+437.8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78">
    <dxf>
      <fill>
        <patternFill>
          <bgColor theme="0"/>
        </patternFill>
      </fill>
    </dxf>
  </rfmt>
  <rcc rId="8579" sId="1">
    <oc r="F254">
      <f>F255+F274</f>
    </oc>
    <nc r="F254">
      <f>F255+F274+F277</f>
    </nc>
  </rcc>
  <rcc rId="8580" sId="1" numFmtId="4">
    <oc r="F292">
      <v>643.9</v>
    </oc>
    <nc r="F292">
      <v>863.3</v>
    </nc>
  </rcc>
  <rcc rId="8581" sId="1" numFmtId="4">
    <oc r="F293">
      <v>1428.9</v>
    </oc>
    <nc r="F293">
      <v>1506.8</v>
    </nc>
  </rcc>
  <rcc rId="8582" sId="1" numFmtId="4">
    <oc r="F295">
      <f>10159.152+8384</f>
    </oc>
    <nc r="F295">
      <v>7262.6</v>
    </nc>
  </rcc>
  <rcc rId="8583" sId="1" numFmtId="4">
    <oc r="F296">
      <f>32170.648+16961.7</f>
    </oc>
    <nc r="F296">
      <v>22998.1</v>
    </nc>
  </rcc>
  <rrc rId="8584" sId="1" ref="A297:XFD299" action="insertRow"/>
  <rfmt sheetId="1" sqref="A29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297" start="0" length="0">
    <dxf>
      <font>
        <i/>
        <name val="Times New Roman"/>
        <family val="1"/>
      </font>
    </dxf>
  </rfmt>
  <rfmt sheetId="1" sqref="C297" start="0" length="0">
    <dxf>
      <font>
        <i/>
        <name val="Times New Roman"/>
        <family val="1"/>
      </font>
    </dxf>
  </rfmt>
  <rfmt sheetId="1" sqref="D297" start="0" length="0">
    <dxf>
      <font>
        <i/>
        <name val="Times New Roman"/>
        <family val="1"/>
      </font>
    </dxf>
  </rfmt>
  <rfmt sheetId="1" sqref="E297" start="0" length="0">
    <dxf>
      <font>
        <i/>
        <name val="Times New Roman"/>
        <family val="1"/>
      </font>
    </dxf>
  </rfmt>
  <rfmt sheetId="1" sqref="F29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9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8585" sId="1">
    <nc r="G298">
      <v>10159.152</v>
    </nc>
  </rcc>
  <rfmt sheetId="1" sqref="A299" start="0" length="0">
    <dxf>
      <border outline="0">
        <left style="thin">
          <color indexed="64"/>
        </left>
      </border>
    </dxf>
  </rfmt>
  <rcc rId="8586" sId="1">
    <nc r="G299">
      <v>32170.648000000001</v>
    </nc>
  </rcc>
  <rcc rId="8587" sId="1" odxf="1" dxf="1">
    <nc r="A29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88" sId="1">
    <nc r="A2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89" sId="1">
    <nc r="A29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90" sId="1">
    <nc r="B297" t="inlineStr">
      <is>
        <t>07</t>
      </is>
    </nc>
  </rcc>
  <rcc rId="8591" sId="1">
    <nc r="C297" t="inlineStr">
      <is>
        <t>03</t>
      </is>
    </nc>
  </rcc>
  <rcc rId="8592" sId="1">
    <nc r="D297" t="inlineStr">
      <is>
        <t>10301 S2160</t>
      </is>
    </nc>
  </rcc>
  <rcc rId="8593" sId="1" odxf="1" dxf="1">
    <nc r="F297">
      <f>F298+F299</f>
    </nc>
    <ndxf>
      <fill>
        <patternFill patternType="solid">
          <bgColor rgb="FF92D050"/>
        </patternFill>
      </fill>
    </ndxf>
  </rcc>
  <rcc rId="8594" sId="1">
    <nc r="B298" t="inlineStr">
      <is>
        <t>07</t>
      </is>
    </nc>
  </rcc>
  <rcc rId="8595" sId="1">
    <nc r="C298" t="inlineStr">
      <is>
        <t>03</t>
      </is>
    </nc>
  </rcc>
  <rcc rId="8596" sId="1">
    <nc r="D298" t="inlineStr">
      <is>
        <t>10301 S2160</t>
      </is>
    </nc>
  </rcc>
  <rcc rId="8597" sId="1">
    <nc r="E298" t="inlineStr">
      <is>
        <t>611</t>
      </is>
    </nc>
  </rcc>
  <rcc rId="8598" sId="1" numFmtId="4">
    <nc r="F298">
      <v>10888.4</v>
    </nc>
  </rcc>
  <rcc rId="8599" sId="1">
    <nc r="B299" t="inlineStr">
      <is>
        <t>07</t>
      </is>
    </nc>
  </rcc>
  <rcc rId="8600" sId="1">
    <nc r="C299" t="inlineStr">
      <is>
        <t>03</t>
      </is>
    </nc>
  </rcc>
  <rcc rId="8601" sId="1">
    <nc r="D299" t="inlineStr">
      <is>
        <t>10301 S2160</t>
      </is>
    </nc>
  </rcc>
  <rcc rId="8602" sId="1">
    <nc r="E299" t="inlineStr">
      <is>
        <t>621</t>
      </is>
    </nc>
  </rcc>
  <rcc rId="8603" sId="1" numFmtId="4">
    <nc r="F299">
      <v>21091.200000000001</v>
    </nc>
  </rcc>
  <rfmt sheetId="1" sqref="F297">
    <dxf>
      <fill>
        <patternFill>
          <bgColor theme="0"/>
        </patternFill>
      </fill>
    </dxf>
  </rfmt>
  <rcc rId="8604" sId="1">
    <oc r="F290">
      <f>F291+F294</f>
    </oc>
    <nc r="F290">
      <f>F291+F294+F297</f>
    </nc>
  </rcc>
  <rrc rId="8605" sId="1" ref="A300:XFD300" action="deleteRow">
    <undo index="65535" exp="ref" v="1" dr="F300" r="F288" sId="1"/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6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7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8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0">
        <v>105.6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09" sId="1">
    <oc r="F288">
      <f>F289+#REF!</f>
    </oc>
    <nc r="F288">
      <f>F289</f>
    </nc>
  </rcc>
  <rcc rId="8610" sId="1" odxf="1" dxf="1" numFmtId="4">
    <oc r="F287">
      <v>13346.3</v>
    </oc>
    <nc r="F287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11" sId="1" numFmtId="4">
    <oc r="F285">
      <v>9296.2000000000007</v>
    </oc>
    <nc r="F285"/>
  </rcc>
  <rfmt sheetId="1" sqref="F287">
    <dxf>
      <fill>
        <patternFill>
          <bgColor theme="0"/>
        </patternFill>
      </fill>
    </dxf>
  </rfmt>
  <rcc rId="8612" sId="1">
    <oc r="F305">
      <f>395+8.1</f>
    </oc>
    <nc r="F305">
      <f>395+12.2</f>
    </nc>
  </rcc>
  <rcc rId="8613" sId="1" numFmtId="4">
    <oc r="F320">
      <v>5352.5</v>
    </oc>
    <nc r="F320">
      <v>6191</v>
    </nc>
  </rcc>
  <rcc rId="8614" sId="1" numFmtId="4">
    <oc r="F322">
      <v>5645.9</v>
    </oc>
    <nc r="F322">
      <v>7002.5</v>
    </nc>
  </rcc>
  <rcc rId="8615" sId="1" numFmtId="4">
    <oc r="F324">
      <v>65.099999999999994</v>
    </oc>
    <nc r="F324">
      <v>71.349999999999994</v>
    </nc>
  </rcc>
  <rcc rId="8616" sId="1" numFmtId="4">
    <oc r="F325">
      <v>19.600000000000001</v>
    </oc>
    <nc r="F325">
      <v>21.55</v>
    </nc>
  </rcc>
  <rcc rId="8617" sId="1" numFmtId="4">
    <oc r="F331">
      <v>61.674999999999997</v>
    </oc>
    <nc r="F331">
      <v>80.644999999999996</v>
    </nc>
  </rcc>
  <rcc rId="8618" sId="1" numFmtId="4">
    <oc r="F332">
      <v>18.625</v>
    </oc>
    <nc r="F332">
      <v>24.355</v>
    </nc>
  </rcc>
  <rcc rId="8619" sId="1" numFmtId="4">
    <oc r="F338">
      <v>548.5</v>
    </oc>
    <nc r="F338">
      <v>826.2</v>
    </nc>
  </rcc>
  <rcc rId="8620" sId="1" numFmtId="4">
    <oc r="F339">
      <v>165.7</v>
    </oc>
    <nc r="F339">
      <v>249.5</v>
    </nc>
  </rcc>
  <rrc rId="8621" sId="1" ref="A342:XFD342" action="insertRow"/>
  <rfmt sheetId="1" sqref="A342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8622" sId="1">
    <nc r="B342" t="inlineStr">
      <is>
        <t>07</t>
      </is>
    </nc>
  </rcc>
  <rcc rId="8623" sId="1">
    <nc r="C342" t="inlineStr">
      <is>
        <t>09</t>
      </is>
    </nc>
  </rcc>
  <rcc rId="8624" sId="1">
    <nc r="D342" t="inlineStr">
      <is>
        <t>10501 83040</t>
      </is>
    </nc>
  </rcc>
  <rcc rId="8625" sId="1">
    <nc r="E342" t="inlineStr">
      <is>
        <t>112</t>
      </is>
    </nc>
  </rcc>
  <rcc rId="8626" sId="1" odxf="1" dxf="1">
    <nc r="A342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8627" sId="1" numFmtId="4">
    <oc r="F341">
      <v>19892.2</v>
    </oc>
    <nc r="F341">
      <v>0</v>
    </nc>
  </rcc>
  <rcc rId="8628" sId="1" numFmtId="4">
    <nc r="F342">
      <v>13</v>
    </nc>
  </rcc>
  <rcc rId="8629" sId="1" numFmtId="4">
    <oc r="F343">
      <v>6007.4</v>
    </oc>
    <nc r="F343">
      <v>0</v>
    </nc>
  </rcc>
  <rcc rId="8630" sId="1" numFmtId="4">
    <oc r="F344">
      <f>250+624.9</f>
    </oc>
    <nc r="F344">
      <v>899.9</v>
    </nc>
  </rcc>
  <rcc rId="8631" sId="1" numFmtId="4">
    <oc r="F345">
      <v>2348.6</v>
    </oc>
    <nc r="F345">
      <v>6082.4</v>
    </nc>
  </rcc>
  <rcc rId="8632" sId="1" numFmtId="4">
    <oc r="F346">
      <v>544.70000000000005</v>
    </oc>
    <nc r="F346">
      <v>893.4</v>
    </nc>
  </rcc>
  <rcc rId="8633" sId="1" numFmtId="4">
    <oc r="F347">
      <v>87.3</v>
    </oc>
    <nc r="F347">
      <v>200</v>
    </nc>
  </rcc>
  <rcc rId="8634" sId="1" numFmtId="4">
    <oc r="F348">
      <v>35.6</v>
    </oc>
    <nc r="F348">
      <v>19.7</v>
    </nc>
  </rcc>
  <rcc rId="8635" sId="1" numFmtId="4">
    <oc r="F349">
      <v>48.5</v>
    </oc>
    <nc r="F349">
      <v>46.9</v>
    </nc>
  </rcc>
</revisions>
</file>

<file path=xl/revisions/revisionLog4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36" sId="1" ref="A350:XFD352" action="insertRow"/>
  <rfmt sheetId="1" sqref="A350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50" start="0" length="0">
    <dxf>
      <font>
        <i/>
        <name val="Times New Roman"/>
        <family val="1"/>
      </font>
    </dxf>
  </rfmt>
  <rfmt sheetId="1" sqref="C350" start="0" length="0">
    <dxf>
      <font>
        <i/>
        <name val="Times New Roman"/>
        <family val="1"/>
      </font>
    </dxf>
  </rfmt>
  <rfmt sheetId="1" sqref="D350" start="0" length="0">
    <dxf>
      <font>
        <i/>
        <name val="Times New Roman"/>
        <family val="1"/>
      </font>
    </dxf>
  </rfmt>
  <rfmt sheetId="1" sqref="E350" start="0" length="0">
    <dxf>
      <font>
        <i/>
        <name val="Times New Roman"/>
        <family val="1"/>
      </font>
    </dxf>
  </rfmt>
  <rfmt sheetId="1" sqref="F350" start="0" length="0">
    <dxf>
      <font>
        <i/>
        <name val="Times New Roman"/>
        <family val="1"/>
      </font>
    </dxf>
  </rfmt>
  <rfmt sheetId="1" sqref="G350" start="0" length="0">
    <dxf>
      <font>
        <i val="0"/>
        <name val="Times New Roman CYR"/>
        <family val="1"/>
      </font>
    </dxf>
  </rfmt>
  <rfmt sheetId="1" sqref="H350" start="0" length="0">
    <dxf>
      <font>
        <i val="0"/>
        <name val="Times New Roman CYR"/>
        <family val="1"/>
      </font>
    </dxf>
  </rfmt>
  <rfmt sheetId="1" sqref="I350" start="0" length="0">
    <dxf>
      <font>
        <i val="0"/>
        <name val="Times New Roman CYR"/>
        <family val="1"/>
      </font>
    </dxf>
  </rfmt>
  <rfmt sheetId="1" sqref="J350" start="0" length="0">
    <dxf>
      <font>
        <i val="0"/>
        <name val="Times New Roman CYR"/>
        <family val="1"/>
      </font>
    </dxf>
  </rfmt>
  <rfmt sheetId="1" sqref="A350:XFD350" start="0" length="0">
    <dxf>
      <font>
        <i val="0"/>
        <name val="Times New Roman CYR"/>
        <family val="1"/>
      </font>
    </dxf>
  </rfmt>
  <rfmt sheetId="1" sqref="A3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1" start="0" length="0">
    <dxf>
      <font>
        <i val="0"/>
        <name val="Times New Roman CYR"/>
        <family val="1"/>
      </font>
    </dxf>
  </rfmt>
  <rfmt sheetId="1" sqref="H351" start="0" length="0">
    <dxf>
      <font>
        <i val="0"/>
        <name val="Times New Roman CYR"/>
        <family val="1"/>
      </font>
    </dxf>
  </rfmt>
  <rfmt sheetId="1" sqref="I351" start="0" length="0">
    <dxf>
      <font>
        <i val="0"/>
        <name val="Times New Roman CYR"/>
        <family val="1"/>
      </font>
    </dxf>
  </rfmt>
  <rfmt sheetId="1" sqref="J351" start="0" length="0">
    <dxf>
      <font>
        <i val="0"/>
        <name val="Times New Roman CYR"/>
        <family val="1"/>
      </font>
    </dxf>
  </rfmt>
  <rfmt sheetId="1" sqref="A351:XFD351" start="0" length="0">
    <dxf>
      <font>
        <i val="0"/>
        <name val="Times New Roman CYR"/>
        <family val="1"/>
      </font>
    </dxf>
  </rfmt>
  <rfmt sheetId="1" sqref="A352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2" start="0" length="0">
    <dxf>
      <font>
        <i val="0"/>
        <name val="Times New Roman CYR"/>
        <family val="1"/>
      </font>
    </dxf>
  </rfmt>
  <rfmt sheetId="1" sqref="H352" start="0" length="0">
    <dxf>
      <font>
        <i val="0"/>
        <name val="Times New Roman CYR"/>
        <family val="1"/>
      </font>
    </dxf>
  </rfmt>
  <rfmt sheetId="1" sqref="I352" start="0" length="0">
    <dxf>
      <font>
        <i val="0"/>
        <name val="Times New Roman CYR"/>
        <family val="1"/>
      </font>
    </dxf>
  </rfmt>
  <rfmt sheetId="1" sqref="J352" start="0" length="0">
    <dxf>
      <font>
        <i val="0"/>
        <name val="Times New Roman CYR"/>
        <family val="1"/>
      </font>
    </dxf>
  </rfmt>
  <rfmt sheetId="1" sqref="A352:XFD352" start="0" length="0">
    <dxf>
      <font>
        <i val="0"/>
        <name val="Times New Roman CYR"/>
        <family val="1"/>
      </font>
    </dxf>
  </rfmt>
  <rcc rId="8637" sId="1" odxf="1" dxf="1">
    <nc r="A350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8638" sId="1">
    <nc r="A351" t="inlineStr">
      <is>
        <t xml:space="preserve">Фонд оплаты труда  учреждений </t>
      </is>
    </nc>
  </rcc>
  <rcc rId="8639" sId="1" odxf="1" dxf="1">
    <nc r="A3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8640" sId="1">
    <nc r="B350" t="inlineStr">
      <is>
        <t>07</t>
      </is>
    </nc>
  </rcc>
  <rcc rId="8641" sId="1">
    <nc r="C350" t="inlineStr">
      <is>
        <t>09</t>
      </is>
    </nc>
  </rcc>
  <rcc rId="8642" sId="1">
    <nc r="D350" t="inlineStr">
      <is>
        <t>10501 S2160</t>
      </is>
    </nc>
  </rcc>
  <rcc rId="8643" sId="1">
    <nc r="F350">
      <f>SUM(F351:F352)</f>
    </nc>
  </rcc>
  <rcc rId="8644" sId="1">
    <nc r="B351" t="inlineStr">
      <is>
        <t>07</t>
      </is>
    </nc>
  </rcc>
  <rcc rId="8645" sId="1">
    <nc r="C351" t="inlineStr">
      <is>
        <t>09</t>
      </is>
    </nc>
  </rcc>
  <rcc rId="8646" sId="1">
    <nc r="D351" t="inlineStr">
      <is>
        <t>10501 S2160</t>
      </is>
    </nc>
  </rcc>
  <rcc rId="8647" sId="1">
    <nc r="E351" t="inlineStr">
      <is>
        <t>111</t>
      </is>
    </nc>
  </rcc>
  <rcc rId="8648" sId="1" numFmtId="4">
    <nc r="F351">
      <v>24587.599999999999</v>
    </nc>
  </rcc>
  <rcc rId="8649" sId="1">
    <nc r="B352" t="inlineStr">
      <is>
        <t>07</t>
      </is>
    </nc>
  </rcc>
  <rcc rId="8650" sId="1">
    <nc r="C352" t="inlineStr">
      <is>
        <t>09</t>
      </is>
    </nc>
  </rcc>
  <rcc rId="8651" sId="1">
    <nc r="D352" t="inlineStr">
      <is>
        <t>10501 S2160</t>
      </is>
    </nc>
  </rcc>
  <rcc rId="8652" sId="1">
    <nc r="E352" t="inlineStr">
      <is>
        <t>119</t>
      </is>
    </nc>
  </rcc>
  <rcc rId="8653" sId="1" numFmtId="4">
    <nc r="F352">
      <v>7415.4</v>
    </nc>
  </rcc>
  <rcc rId="8654" sId="1">
    <oc r="F334">
      <f>F337+F340+F335</f>
    </oc>
    <nc r="F334">
      <f>F337+F340+F335+F350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функцион.структура!$A$1:$F$482</formula>
    <oldFormula>функцион.структура!$A$1:$F$482</oldFormula>
  </rdn>
  <rdn rId="0" localSheetId="1" customView="1" name="Z_75AF9E75_1DBC_46CE_BD13_30E4CC2FB80B_.wvu.FilterData" hidden="1" oldHidden="1">
    <formula>функцион.структура!$A$13:$F$489</formula>
    <oldFormula>функцион.структура!$A$13:$F$489</oldFormula>
  </rdn>
  <rcv guid="{75AF9E75-1DBC-46CE-BD13-30E4CC2FB80B}" action="add"/>
</revisions>
</file>

<file path=xl/revisions/revisionLog4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57" sId="1" numFmtId="4">
    <oc r="F366">
      <v>9232.4</v>
    </oc>
    <nc r="F366"/>
  </rcc>
  <rcc rId="8658" sId="1" odxf="1" dxf="1" numFmtId="4">
    <oc r="F368">
      <v>8270.1</v>
    </oc>
    <nc r="F36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59" sId="1" numFmtId="4">
    <oc r="F372">
      <v>14678.2</v>
    </oc>
    <nc r="F372"/>
  </rcc>
  <rcc rId="8660" sId="1" odxf="1" dxf="1" numFmtId="4">
    <oc r="F374">
      <v>12942.4</v>
    </oc>
    <nc r="F37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68">
    <dxf>
      <fill>
        <patternFill>
          <bgColor theme="0"/>
        </patternFill>
      </fill>
    </dxf>
  </rfmt>
  <rfmt sheetId="1" sqref="F374">
    <dxf>
      <fill>
        <patternFill>
          <bgColor theme="0"/>
        </patternFill>
      </fill>
    </dxf>
  </rfmt>
  <rcc rId="8661" sId="1" numFmtId="4">
    <oc r="F378">
      <v>195</v>
    </oc>
    <nc r="F378"/>
  </rcc>
  <rcc rId="8662" sId="1" odxf="1" dxf="1" numFmtId="4">
    <oc r="F385">
      <v>7707.5</v>
    </oc>
    <nc r="F385">
      <v>8367.26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85">
    <dxf>
      <fill>
        <patternFill>
          <bgColor theme="0"/>
        </patternFill>
      </fill>
    </dxf>
  </rfmt>
  <rcc rId="8663" sId="1" numFmtId="4">
    <oc r="F391">
      <v>556</v>
    </oc>
    <nc r="F391"/>
  </rcc>
  <rcc rId="8664" sId="1" numFmtId="4">
    <oc r="F392">
      <v>167.9</v>
    </oc>
    <nc r="F392"/>
  </rcc>
  <rcc rId="8665" sId="1" numFmtId="4">
    <oc r="F394">
      <v>6270.6</v>
    </oc>
    <nc r="F394"/>
  </rcc>
  <rcc rId="8666" sId="1" numFmtId="4">
    <oc r="F395">
      <v>1893.7</v>
    </oc>
    <nc r="F395"/>
  </rcc>
  <rcc rId="8667" sId="1">
    <oc r="F396">
      <f>47.1+22+39.6+98</f>
    </oc>
    <nc r="F396"/>
  </rcc>
  <rcc rId="8668" sId="1" numFmtId="4">
    <oc r="F397">
      <v>185</v>
    </oc>
    <nc r="F397"/>
  </rcc>
  <rcc rId="8669" sId="1" numFmtId="4">
    <oc r="F398">
      <v>6.5</v>
    </oc>
    <nc r="F398"/>
  </rcc>
  <rcc rId="8670" sId="1" numFmtId="4">
    <oc r="F408">
      <v>2710</v>
    </oc>
    <nc r="F408">
      <v>5941.11168</v>
    </nc>
  </rcc>
  <rcc rId="8671" sId="1">
    <oc r="F413">
      <f>1668.7+34.1+206.8</f>
    </oc>
    <nc r="F413">
      <f>815+32</f>
    </nc>
  </rcc>
  <rcc rId="8672" sId="1" numFmtId="4">
    <oc r="F421">
      <v>1188.94</v>
    </oc>
    <nc r="F421">
      <v>1393.9</v>
    </nc>
  </rcc>
  <rcc rId="8673" sId="1" numFmtId="4">
    <oc r="F422">
      <v>359.06</v>
    </oc>
    <nc r="F422">
      <v>420.9</v>
    </nc>
  </rcc>
  <rcc rId="8674" sId="1" numFmtId="4">
    <oc r="F423">
      <v>26</v>
    </oc>
    <nc r="F423">
      <f>15+6</f>
    </nc>
  </rcc>
  <rcc rId="8675" sId="1" numFmtId="4">
    <oc r="F424">
      <v>44</v>
    </oc>
    <nc r="F424">
      <f>44.1+5</f>
    </nc>
  </rcc>
  <rcc rId="8676" sId="1" numFmtId="4">
    <oc r="F427">
      <v>536.79999999999995</v>
    </oc>
    <nc r="F427"/>
  </rcc>
  <rcc rId="8677" sId="1" numFmtId="4">
    <oc r="F428">
      <v>140</v>
    </oc>
    <nc r="F428"/>
  </rcc>
  <rcc rId="8678" sId="1" numFmtId="4">
    <oc r="F429">
      <v>241.16</v>
    </oc>
    <nc r="F429"/>
  </rcc>
  <rcc rId="8679" sId="1" numFmtId="4">
    <oc r="F426">
      <v>1778.74</v>
    </oc>
    <nc r="F426">
      <v>2513.1999999999998</v>
    </nc>
  </rcc>
  <rcc rId="8680" sId="1" numFmtId="4">
    <oc r="F431">
      <v>178.155</v>
    </oc>
    <nc r="F431">
      <v>209.01599999999999</v>
    </nc>
  </rcc>
  <rcc rId="8681" sId="1" numFmtId="4">
    <oc r="F432">
      <v>53.79</v>
    </oc>
    <nc r="F432">
      <v>63.124000000000002</v>
    </nc>
  </rcc>
  <rcc rId="8682" sId="1" numFmtId="4">
    <oc r="F433">
      <v>128.0676</v>
    </oc>
    <nc r="F433">
      <v>148.44</v>
    </nc>
  </rcc>
  <rcc rId="8683" sId="1" numFmtId="4">
    <oc r="F434">
      <v>61.787399999999998</v>
    </oc>
    <nc r="F434">
      <v>74.22</v>
    </nc>
  </rcc>
  <rcc rId="8684" sId="1" numFmtId="4">
    <oc r="F417">
      <v>309.10000000000002</v>
    </oc>
    <nc r="F417">
      <f>322</f>
    </nc>
  </rcc>
  <rcc rId="8685" sId="1">
    <oc r="F416">
      <v>2293.1</v>
    </oc>
    <nc r="F416">
      <f>1500+47.1+233.1</f>
    </nc>
  </rcc>
</revisions>
</file>

<file path=xl/revisions/revisionLog4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6" sId="1" ref="A437:XFD437" action="deleteRow">
    <undo index="65535" exp="ref" v="1" dr="F437" r="F436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8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9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SUM(F438:F438)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90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>
        <f>112708.4+6083.4+598.2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37">
        <v>118791.8</v>
      </nc>
    </rcc>
  </rrc>
  <rcc rId="8691" sId="1">
    <oc r="F436">
      <f>F437+#REF!</f>
    </oc>
    <nc r="F436">
      <f>F437</f>
    </nc>
  </rcc>
  <rcc rId="8692" sId="1" numFmtId="4">
    <oc r="F441">
      <v>150</v>
    </oc>
    <nc r="F441"/>
  </rcc>
  <rcc rId="8693" sId="1" numFmtId="4">
    <oc r="F445">
      <v>1444.9</v>
    </oc>
    <nc r="F445">
      <v>859.2</v>
    </nc>
  </rcc>
  <rcc rId="8694" sId="1" numFmtId="4">
    <oc r="F446">
      <v>436.3</v>
    </oc>
    <nc r="F446">
      <v>259.5</v>
    </nc>
  </rcc>
  <rcc rId="8695" sId="1" numFmtId="4">
    <oc r="F452">
      <v>20702.5</v>
    </oc>
    <nc r="F452"/>
  </rcc>
  <rcc rId="8696" sId="1" odxf="1" dxf="1" numFmtId="4">
    <oc r="F454">
      <v>13287.4</v>
    </oc>
    <nc r="F454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97" sId="1" numFmtId="4">
    <oc r="F460">
      <v>542.29999999999995</v>
    </oc>
    <nc r="F460"/>
  </rcc>
  <rcc rId="8698" sId="1" numFmtId="4">
    <oc r="F461">
      <v>163.80000000000001</v>
    </oc>
    <nc r="F461"/>
  </rcc>
  <rcc rId="8699" sId="1" numFmtId="4">
    <oc r="F463">
      <v>1997.9</v>
    </oc>
    <nc r="F463"/>
  </rcc>
  <rcc rId="8700" sId="1" numFmtId="4">
    <oc r="F464">
      <v>603.4</v>
    </oc>
    <nc r="F464"/>
  </rcc>
  <rcc rId="8701" sId="1">
    <oc r="F465">
      <f>15+114</f>
    </oc>
    <nc r="F465"/>
  </rcc>
  <rcc rId="8702" sId="1" numFmtId="4">
    <oc r="F466">
      <v>15</v>
    </oc>
    <nc r="F466"/>
  </rcc>
  <rcc rId="8703" sId="1" numFmtId="4">
    <oc r="F467">
      <v>4</v>
    </oc>
    <nc r="F467"/>
  </rcc>
  <rcc rId="8704" sId="1" numFmtId="4">
    <oc r="F474">
      <v>23391.200000000001</v>
    </oc>
    <nc r="F474">
      <v>23556.6</v>
    </nc>
  </rcc>
  <rcc rId="8705" sId="1" numFmtId="4">
    <oc r="F476">
      <v>121.6</v>
    </oc>
    <nc r="F476">
      <v>129</v>
    </nc>
  </rcc>
</revisions>
</file>

<file path=xl/revisions/revisionLog4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06" sId="1" ref="A415:XFD415" action="insertRow"/>
  <rrc rId="8707" sId="1" ref="A416:XFD416" action="insertRow"/>
  <rcc rId="8708" sId="1" odxf="1" dxf="1">
    <nc r="A41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09" sId="1" odxf="1" dxf="1">
    <nc r="A416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0" sId="1" odxf="1" dxf="1">
    <nc r="B41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1" sId="1" odxf="1" dxf="1">
    <nc r="C41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2" sId="1" odxf="1" dxf="1">
    <nc r="D415" t="inlineStr">
      <is>
        <t>99900 51560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5" start="0" length="0">
    <dxf>
      <font>
        <b val="0"/>
        <i/>
        <name val="Times New Roman"/>
        <family val="1"/>
      </font>
    </dxf>
  </rfmt>
  <rcc rId="8713" sId="1" odxf="1" dxf="1">
    <nc r="F415">
      <f>F416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  <alignment wrapText="0"/>
    </ndxf>
  </rcc>
  <rcc rId="8714" sId="1" odxf="1" dxf="1">
    <nc r="B416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5" sId="1" odxf="1" dxf="1">
    <nc r="C416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6" sId="1" odxf="1" dxf="1">
    <nc r="D416" t="inlineStr">
      <is>
        <t>99900 51560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7" sId="1" odxf="1" dxf="1">
    <nc r="E416" t="inlineStr">
      <is>
        <t>322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8" sId="1" odxf="1" dxf="1" numFmtId="4">
    <nc r="F416">
      <v>38303.199999999997</v>
    </nc>
    <odxf>
      <font>
        <b/>
        <name val="Times New Roman"/>
        <family val="1"/>
      </font>
      <alignment wrapText="1"/>
    </odxf>
    <ndxf>
      <font>
        <b val="0"/>
        <name val="Times New Roman"/>
        <family val="1"/>
      </font>
      <alignment wrapText="0"/>
    </ndxf>
  </rcc>
  <rfmt sheetId="1" sqref="F415">
    <dxf>
      <fill>
        <patternFill>
          <bgColor theme="0"/>
        </patternFill>
      </fill>
    </dxf>
  </rfmt>
  <rcc rId="8719" sId="1">
    <oc r="F414">
      <f>F417</f>
    </oc>
    <nc r="F414">
      <f>F417+F415</f>
    </nc>
  </rcc>
</revisions>
</file>

<file path=xl/revisions/revisionLog4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20" sId="1" ref="A139:XFD139" action="insertRow"/>
  <rrc rId="8721" sId="1" ref="A139:XFD139" action="insertRow"/>
  <rrc rId="8722" sId="1" ref="A139:XFD140" action="insertRow"/>
  <rrc rId="8723" sId="1" ref="A139:XFD142" action="insertRow"/>
  <rrc rId="8724" sId="1" ref="A137:XFD137" action="insertRow"/>
  <rfmt sheetId="1" sqref="A137" start="0" length="0">
    <dxf>
      <font>
        <i/>
        <color indexed="8"/>
        <name val="Times New Roman"/>
        <family val="1"/>
      </font>
    </dxf>
  </rfmt>
  <rcc rId="8725" sId="1" odxf="1" dxf="1">
    <nc r="B13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26" sId="1" odxf="1" dxf="1">
    <nc r="C13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7" start="0" length="0">
    <dxf>
      <font>
        <i/>
        <name val="Times New Roman"/>
        <family val="1"/>
      </font>
    </dxf>
  </rfmt>
  <rfmt sheetId="1" sqref="E137" start="0" length="0">
    <dxf>
      <font>
        <i/>
        <name val="Times New Roman"/>
        <family val="1"/>
      </font>
    </dxf>
  </rfmt>
  <rfmt sheetId="1" sqref="F1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727" sId="1">
    <nc r="D137" t="inlineStr">
      <is>
        <t>99900 83200</t>
      </is>
    </nc>
  </rcc>
  <rfmt sheetId="1" sqref="A137:F137" start="0" length="2147483647">
    <dxf>
      <font>
        <i val="0"/>
      </font>
    </dxf>
  </rfmt>
  <rfmt sheetId="1" sqref="A137:F137" start="0" length="2147483647">
    <dxf>
      <font>
        <b/>
      </font>
    </dxf>
  </rfmt>
  <rcc rId="8728" sId="1" odxf="1" dxf="1">
    <nc r="A137" t="inlineStr">
      <is>
        <t>Расходы на обеспечение деятельности (оказание услуг) муниципальных учреждений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8729" sId="1" odxf="1" dxf="1">
    <nc r="A140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8730" sId="1" odxf="1" dxf="1">
    <nc r="A141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8731" sId="1" odxf="1" dxf="1">
    <nc r="A14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8732" sId="1" odxf="1" dxf="1">
    <nc r="A14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3" sId="1" odxf="1" dxf="1">
    <nc r="A144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4" sId="1" odxf="1" dxf="1">
    <nc r="A14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5" sId="1" odxf="1" dxf="1">
    <nc r="B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6" sId="1" odxf="1" dxf="1">
    <nc r="C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7" sId="1" odxf="1" dxf="1">
    <nc r="D14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0" start="0" length="0">
    <dxf>
      <font>
        <i/>
        <name val="Times New Roman"/>
        <family val="1"/>
      </font>
    </dxf>
  </rfmt>
  <rcc rId="8738" sId="1" odxf="1" dxf="1">
    <nc r="F140">
      <f>SUM(F141:F145)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9" sId="1">
    <nc r="B141" t="inlineStr">
      <is>
        <t>01</t>
      </is>
    </nc>
  </rcc>
  <rcc rId="8740" sId="1">
    <nc r="C141" t="inlineStr">
      <is>
        <t>13</t>
      </is>
    </nc>
  </rcc>
  <rcc rId="8741" sId="1">
    <nc r="D141" t="inlineStr">
      <is>
        <t>99900 83220</t>
      </is>
    </nc>
  </rcc>
  <rcc rId="8742" sId="1">
    <nc r="E141" t="inlineStr">
      <is>
        <t>111</t>
      </is>
    </nc>
  </rcc>
  <rcc rId="8743" sId="1" numFmtId="4">
    <nc r="F141">
      <v>5157.6000000000004</v>
    </nc>
  </rcc>
  <rcc rId="8744" sId="1">
    <nc r="B142" t="inlineStr">
      <is>
        <t>01</t>
      </is>
    </nc>
  </rcc>
  <rcc rId="8745" sId="1">
    <nc r="C142" t="inlineStr">
      <is>
        <t>13</t>
      </is>
    </nc>
  </rcc>
  <rcc rId="8746" sId="1">
    <nc r="D142" t="inlineStr">
      <is>
        <t>99900 83220</t>
      </is>
    </nc>
  </rcc>
  <rcc rId="8747" sId="1">
    <nc r="E142" t="inlineStr">
      <is>
        <t>112</t>
      </is>
    </nc>
  </rcc>
  <rcc rId="8748" sId="1" numFmtId="4">
    <nc r="F142">
      <v>50</v>
    </nc>
  </rcc>
  <rcc rId="8749" sId="1">
    <nc r="B143" t="inlineStr">
      <is>
        <t>01</t>
      </is>
    </nc>
  </rcc>
  <rcc rId="8750" sId="1">
    <nc r="C143" t="inlineStr">
      <is>
        <t>13</t>
      </is>
    </nc>
  </rcc>
  <rcc rId="8751" sId="1">
    <nc r="D143" t="inlineStr">
      <is>
        <t>99900 83220</t>
      </is>
    </nc>
  </rcc>
  <rcc rId="8752" sId="1">
    <nc r="E143" t="inlineStr">
      <is>
        <t>119</t>
      </is>
    </nc>
  </rcc>
  <rcc rId="8753" sId="1" numFmtId="4">
    <nc r="F143">
      <v>1557.6</v>
    </nc>
  </rcc>
  <rcc rId="8754" sId="1">
    <nc r="B144" t="inlineStr">
      <is>
        <t>01</t>
      </is>
    </nc>
  </rcc>
  <rcc rId="8755" sId="1">
    <nc r="C144" t="inlineStr">
      <is>
        <t>13</t>
      </is>
    </nc>
  </rcc>
  <rcc rId="8756" sId="1">
    <nc r="D144" t="inlineStr">
      <is>
        <t>99900 83220</t>
      </is>
    </nc>
  </rcc>
  <rcc rId="8757" sId="1">
    <nc r="E144" t="inlineStr">
      <is>
        <t>242</t>
      </is>
    </nc>
  </rcc>
  <rcc rId="8758" sId="1" odxf="1" dxf="1" numFmtId="4">
    <nc r="F144">
      <v>66.900000000000006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59" sId="1">
    <nc r="B145" t="inlineStr">
      <is>
        <t>01</t>
      </is>
    </nc>
  </rcc>
  <rcc rId="8760" sId="1">
    <nc r="C145" t="inlineStr">
      <is>
        <t>13</t>
      </is>
    </nc>
  </rcc>
  <rcc rId="8761" sId="1">
    <nc r="D145" t="inlineStr">
      <is>
        <t>99900 83220</t>
      </is>
    </nc>
  </rcc>
  <rcc rId="8762" sId="1">
    <nc r="E145" t="inlineStr">
      <is>
        <t>244</t>
      </is>
    </nc>
  </rcc>
  <rcc rId="8763" sId="1" odxf="1" dxf="1">
    <nc r="F145">
      <f>25+7+20+16.9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64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6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66" sId="1">
    <nc r="F137">
      <f>F138+F140</f>
    </nc>
  </rcc>
  <rcc rId="8767" sId="1">
    <oc r="F115">
      <f>F116+F119+F122+F128+F138+F146+F135+F133</f>
    </oc>
    <nc r="F115">
      <f>F116+F119+F122+F128+F137+F146+F135+F133</f>
    </nc>
  </rcc>
</revisions>
</file>

<file path=xl/revisions/revisionLog4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8" sId="1" ref="A133:XFD134" action="insertRow"/>
  <rfmt sheetId="1" sqref="A133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fmt sheetId="1" sqref="B133" start="0" length="0">
    <dxf>
      <font>
        <i/>
        <name val="Times New Roman"/>
        <family val="1"/>
      </font>
    </dxf>
  </rfmt>
  <rfmt sheetId="1" sqref="C133" start="0" length="0">
    <dxf>
      <font>
        <i/>
        <name val="Times New Roman"/>
        <family val="1"/>
      </font>
    </dxf>
  </rfmt>
  <rfmt sheetId="1" sqref="D133" start="0" length="0">
    <dxf>
      <font>
        <i/>
        <name val="Times New Roman"/>
        <family val="1"/>
      </font>
    </dxf>
  </rfmt>
  <rfmt sheetId="1" sqref="E133" start="0" length="0">
    <dxf>
      <font>
        <i/>
        <name val="Times New Roman"/>
        <family val="1"/>
      </font>
    </dxf>
  </rfmt>
  <rfmt sheetId="1" sqref="F133" start="0" length="0">
    <dxf>
      <font>
        <i/>
        <name val="Times New Roman"/>
        <family val="1"/>
      </font>
    </dxf>
  </rfmt>
  <rfmt sheetId="1" sqref="G133" start="0" length="0">
    <dxf>
      <font>
        <i/>
        <name val="Times New Roman CYR"/>
        <family val="1"/>
      </font>
    </dxf>
  </rfmt>
  <rfmt sheetId="1" sqref="H133" start="0" length="0">
    <dxf>
      <font>
        <i/>
        <name val="Times New Roman CYR"/>
        <family val="1"/>
      </font>
    </dxf>
  </rfmt>
  <rfmt sheetId="1" sqref="I133" start="0" length="0">
    <dxf>
      <font>
        <i/>
        <name val="Times New Roman CYR"/>
        <family val="1"/>
      </font>
    </dxf>
  </rfmt>
  <rfmt sheetId="1" sqref="J133" start="0" length="0">
    <dxf>
      <font>
        <i/>
        <name val="Times New Roman CYR"/>
        <family val="1"/>
      </font>
    </dxf>
  </rfmt>
  <rfmt sheetId="1" sqref="A133:XFD133" start="0" length="0">
    <dxf>
      <font>
        <i/>
        <name val="Times New Roman CYR"/>
        <family val="1"/>
      </font>
    </dxf>
  </rfmt>
  <rcc rId="8769" sId="1" odxf="1" dxf="1">
    <nc r="A133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770" sId="1">
    <nc r="A134" t="inlineStr">
      <is>
        <t>Закупка товаров, работ и услуг в сфере информационно-коммуникационных технологий</t>
      </is>
    </nc>
  </rcc>
  <rcc rId="8771" sId="1">
    <nc r="B133" t="inlineStr">
      <is>
        <t>01</t>
      </is>
    </nc>
  </rcc>
  <rcc rId="8772" sId="1">
    <nc r="C133" t="inlineStr">
      <is>
        <t>13</t>
      </is>
    </nc>
  </rcc>
  <rcc rId="8773" sId="1">
    <nc r="D133" t="inlineStr">
      <is>
        <t>99900 74970</t>
      </is>
    </nc>
  </rcc>
  <rfmt sheetId="1" sqref="F133" start="0" length="0">
    <dxf>
      <fill>
        <patternFill>
          <bgColor rgb="FF92D050"/>
        </patternFill>
      </fill>
    </dxf>
  </rfmt>
  <rcc rId="8774" sId="1">
    <nc r="B134" t="inlineStr">
      <is>
        <t>01</t>
      </is>
    </nc>
  </rcc>
  <rcc rId="8775" sId="1">
    <nc r="C134" t="inlineStr">
      <is>
        <t>13</t>
      </is>
    </nc>
  </rcc>
  <rcc rId="8776" sId="1">
    <nc r="D134" t="inlineStr">
      <is>
        <t>99900 74970</t>
      </is>
    </nc>
  </rcc>
  <rcc rId="8777" sId="1">
    <nc r="E134" t="inlineStr">
      <is>
        <t>244</t>
      </is>
    </nc>
  </rcc>
  <rcc rId="8778" sId="1" numFmtId="4">
    <nc r="F134">
      <v>790</v>
    </nc>
  </rcc>
  <rcc rId="8779" sId="1">
    <nc r="F133">
      <f>F134</f>
    </nc>
  </rcc>
  <rfmt sheetId="1" sqref="F133">
    <dxf>
      <fill>
        <patternFill>
          <bgColor theme="0"/>
        </patternFill>
      </fill>
    </dxf>
  </rfmt>
  <rcc rId="8780" sId="1">
    <oc r="F115">
      <f>F116+F119+F122+F128+F139+F148+F137+F135</f>
    </oc>
    <nc r="F115">
      <f>F116+F119+F122+F128+F139+F148+F137+F135+F133</f>
    </nc>
  </rcc>
</revisions>
</file>

<file path=xl/revisions/revisionLog4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1" sId="1">
    <oc r="F192">
      <f>SUM(F193:F197)</f>
    </oc>
    <nc r="F192">
      <f>SUM(F193:F198)</f>
    </nc>
  </rcc>
</revisions>
</file>

<file path=xl/revisions/revisionLog4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2" sId="1">
    <oc r="F264">
      <f>F265+F267+F269+F277+F275+F273+F279+F271+F281</f>
    </oc>
    <nc r="F264">
      <f>F265+F267+F269+F271+F273+F275+F277+F279+F281</f>
    </nc>
  </rcc>
  <rcc rId="8783" sId="1">
    <oc r="F261">
      <f>F262+F286</f>
    </oc>
    <nc r="F261">
      <f>F262</f>
    </nc>
  </rcc>
  <rcc rId="8784" sId="1" numFmtId="4">
    <oc r="F324">
      <v>1226.4000000000001</v>
    </oc>
    <nc r="F3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85" sId="1" ref="A122:XFD122" action="insertRow"/>
  <rrc rId="8786" sId="1" ref="A122:XFD122" action="insertRow"/>
  <rcc rId="8787" sId="1">
    <nc r="A122" t="inlineStr">
      <is>
        <t>Закупка товаров, работ и услуг в сфере информационно-коммуникационных технологий</t>
      </is>
    </nc>
  </rcc>
  <rcc rId="8788" sId="1">
    <nc r="B122" t="inlineStr">
      <is>
        <t>01</t>
      </is>
    </nc>
  </rcc>
  <rcc rId="8789" sId="1">
    <nc r="C122" t="inlineStr">
      <is>
        <t>13</t>
      </is>
    </nc>
  </rcc>
  <rcc rId="8790" sId="1">
    <nc r="E122" t="inlineStr">
      <is>
        <t>242</t>
      </is>
    </nc>
  </rcc>
  <rcc rId="8791" sId="1">
    <nc r="A123" t="inlineStr">
      <is>
        <t>Прочие закупки товаров, работ и услуг для государственных (муниципальных) нужд</t>
      </is>
    </nc>
  </rcc>
  <rcc rId="8792" sId="1">
    <nc r="B123" t="inlineStr">
      <is>
        <t>01</t>
      </is>
    </nc>
  </rcc>
  <rcc rId="8793" sId="1">
    <nc r="C123" t="inlineStr">
      <is>
        <t>13</t>
      </is>
    </nc>
  </rcc>
  <rcc rId="8794" sId="1">
    <nc r="E123" t="inlineStr">
      <is>
        <t>244</t>
      </is>
    </nc>
  </rcc>
  <rcc rId="8795" sId="1">
    <nc r="D122" t="inlineStr">
      <is>
        <t>99900 73100</t>
      </is>
    </nc>
  </rcc>
  <rcc rId="8796" sId="1">
    <nc r="D123" t="inlineStr">
      <is>
        <t>99900 73100</t>
      </is>
    </nc>
  </rcc>
  <rcc rId="8797" sId="1" numFmtId="4">
    <nc r="F122">
      <v>18</v>
    </nc>
  </rcc>
  <rcc rId="8798" sId="1" numFmtId="4">
    <nc r="F123">
      <v>40.200000000000003</v>
    </nc>
  </rcc>
  <rcc rId="8799" sId="1">
    <oc r="F119">
      <f>SUM(F120:F121)</f>
    </oc>
    <nc r="F119">
      <f>SUM(F120:F123)</f>
    </nc>
  </rcc>
  <rcc rId="8800" sId="1" numFmtId="4">
    <oc r="F120">
      <v>412.2</v>
    </oc>
    <nc r="F120">
      <v>271.89999999999998</v>
    </nc>
  </rcc>
  <rcc rId="8801" sId="1" numFmtId="4">
    <nc r="F121">
      <v>82.1</v>
    </nc>
  </rcc>
</revisions>
</file>

<file path=xl/revisions/revisionLog4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2" sId="1">
    <oc r="F272">
      <f>91617.2</f>
    </oc>
    <nc r="F272">
      <f>91617.2+7799.1</f>
    </nc>
  </rcc>
  <rcc rId="8803" sId="1" numFmtId="4">
    <oc r="F260">
      <v>42225.4</v>
    </oc>
    <nc r="F260">
      <f>42225.4+6000</f>
    </nc>
  </rcc>
</revisions>
</file>

<file path=xl/revisions/revisionLog4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4" sId="1" numFmtId="4">
    <nc r="F153">
      <v>1000</v>
    </nc>
  </rcc>
  <rcc rId="8805" sId="1" numFmtId="4">
    <nc r="F155">
      <v>1107.5</v>
    </nc>
  </rcc>
  <rcc rId="8806" sId="1">
    <oc r="F156">
      <f>200+110</f>
    </oc>
    <nc r="F156">
      <f>200+110+8141.5</f>
    </nc>
  </rcc>
  <rcc rId="8807" sId="1" numFmtId="4">
    <nc r="F157">
      <v>2112.6999999999998</v>
    </nc>
  </rcc>
  <rcc rId="8808" sId="1" numFmtId="4">
    <nc r="F158">
      <v>50</v>
    </nc>
  </rcc>
</revisions>
</file>

<file path=xl/revisions/revisionLog4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9" sId="1">
    <oc r="F272">
      <f>91617.2+7799.1</f>
    </oc>
    <nc r="F272">
      <f>91617.2+7697.2</f>
    </nc>
  </rcc>
</revisions>
</file>

<file path=xl/revisions/revisionLog4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10" sId="1" numFmtId="4">
    <oc r="F322">
      <v>100</v>
    </oc>
    <nc r="F322">
      <f>100+3</f>
    </nc>
  </rcc>
  <rcc rId="8811" sId="1" numFmtId="4">
    <nc r="F326">
      <v>2433.6999999999998</v>
    </nc>
  </rcc>
</revisions>
</file>

<file path=xl/revisions/revisionLog4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12" sId="1" ref="A454:XFD454" action="insertRow"/>
  <rrc rId="8813" sId="1" ref="A456:XFD456" action="insertRow"/>
  <rfmt sheetId="1" sqref="A454" start="0" length="0">
    <dxf>
      <font>
        <i val="0"/>
        <name val="Times New Roman"/>
        <family val="1"/>
      </font>
      <alignment vertical="top"/>
    </dxf>
  </rfmt>
  <rfmt sheetId="1" sqref="B454" start="0" length="0">
    <dxf>
      <font>
        <i val="0"/>
        <name val="Times New Roman"/>
        <family val="1"/>
      </font>
    </dxf>
  </rfmt>
  <rfmt sheetId="1" sqref="C454" start="0" length="0">
    <dxf>
      <font>
        <i val="0"/>
        <name val="Times New Roman"/>
        <family val="1"/>
      </font>
    </dxf>
  </rfmt>
  <rfmt sheetId="1" sqref="D454" start="0" length="0">
    <dxf>
      <font>
        <i val="0"/>
        <name val="Times New Roman"/>
        <family val="1"/>
      </font>
    </dxf>
  </rfmt>
  <rfmt sheetId="1" sqref="E454" start="0" length="0">
    <dxf>
      <font>
        <i val="0"/>
        <name val="Times New Roman"/>
        <family val="1"/>
      </font>
    </dxf>
  </rfmt>
  <rfmt sheetId="1" sqref="F45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814" sId="1" odxf="1" dxf="1">
    <nc r="A454" t="inlineStr">
      <is>
        <t>Иные выплаты персоналу учреждений, за исключением фонда оплаты труда</t>
      </is>
    </nc>
    <ndxf>
      <alignment vertical="center"/>
    </ndxf>
  </rcc>
  <rcc rId="8815" sId="1">
    <nc r="A456" t="inlineStr">
      <is>
        <t>Премии и гранты</t>
      </is>
    </nc>
  </rcc>
  <rcc rId="8816" sId="1">
    <nc r="B454" t="inlineStr">
      <is>
        <t>11</t>
      </is>
    </nc>
  </rcc>
  <rcc rId="8817" sId="1">
    <nc r="C454" t="inlineStr">
      <is>
        <t>02</t>
      </is>
    </nc>
  </rcc>
  <rcc rId="8818" sId="1">
    <nc r="D454" t="inlineStr">
      <is>
        <t>09101 82600</t>
      </is>
    </nc>
  </rcc>
  <rcc rId="8819" sId="1">
    <nc r="E454" t="inlineStr">
      <is>
        <t>112</t>
      </is>
    </nc>
  </rcc>
  <rcc rId="8820" sId="1" odxf="1" dxf="1" numFmtId="4">
    <nc r="F454">
      <v>100</v>
    </nc>
    <ndxf>
      <fill>
        <patternFill patternType="none">
          <bgColor indexed="65"/>
        </patternFill>
      </fill>
    </ndxf>
  </rcc>
  <rcc rId="8821" sId="1" numFmtId="4">
    <nc r="F455">
      <v>450</v>
    </nc>
  </rcc>
  <rcc rId="8822" sId="1">
    <nc r="B456" t="inlineStr">
      <is>
        <t>11</t>
      </is>
    </nc>
  </rcc>
  <rcc rId="8823" sId="1">
    <nc r="C456" t="inlineStr">
      <is>
        <t>02</t>
      </is>
    </nc>
  </rcc>
  <rcc rId="8824" sId="1">
    <nc r="D456" t="inlineStr">
      <is>
        <t>09101 82600</t>
      </is>
    </nc>
  </rcc>
  <rcc rId="8825" sId="1">
    <nc r="E456" t="inlineStr">
      <is>
        <t>350</t>
      </is>
    </nc>
  </rcc>
  <rcc rId="8826" sId="1" numFmtId="4">
    <nc r="F456">
      <v>150</v>
    </nc>
  </rcc>
  <rcc rId="8827" sId="1">
    <oc r="F453">
      <f>SUM(F455:F455)</f>
    </oc>
    <nc r="F453">
      <f>SUM(F454:F456)</f>
    </nc>
  </rcc>
</revisions>
</file>

<file path=xl/revisions/revisionLog4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28" sId="1" numFmtId="4">
    <oc r="F460">
      <v>859.2</v>
    </oc>
    <nc r="F460">
      <f>859.2+2854.4</f>
    </nc>
  </rcc>
  <rcc rId="8829" sId="1" numFmtId="4">
    <oc r="F461">
      <v>259.5</v>
    </oc>
    <nc r="F461">
      <f>259.5+862</f>
    </nc>
  </rcc>
</revisions>
</file>

<file path=xl/revisions/revisionLog4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0" sId="1">
    <nc r="F467">
      <f>34550.8+2300</f>
    </nc>
  </rcc>
</revisions>
</file>

<file path=xl/revisions/revisionLog4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1" sId="1" numFmtId="4">
    <nc r="F475">
      <v>826.5</v>
    </nc>
  </rcc>
  <rcc rId="8832" sId="1" numFmtId="4">
    <nc r="F476">
      <v>249.6</v>
    </nc>
  </rcc>
</revisions>
</file>

<file path=xl/revisions/revisionLog4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3" sId="1" numFmtId="4">
    <nc r="F478">
      <v>4439.7</v>
    </nc>
  </rcc>
  <rcc rId="8834" sId="1" numFmtId="4">
    <nc r="F479">
      <v>1340.8</v>
    </nc>
  </rcc>
  <rcc rId="8835" sId="1" numFmtId="4">
    <nc r="F480">
      <v>129.19999999999999</v>
    </nc>
  </rcc>
  <rcc rId="8836" sId="1" numFmtId="4">
    <nc r="F481">
      <v>233.9</v>
    </nc>
  </rcc>
  <rcc rId="8837" sId="1" numFmtId="4">
    <nc r="F482">
      <v>4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4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8" sId="1">
    <oc r="F272">
      <f>91617.2+7697.2</f>
    </oc>
    <nc r="F272">
      <f>93963.8+7697.2</f>
    </nc>
  </rcc>
</revisions>
</file>

<file path=xl/revisions/revisionLog4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9" sId="1">
    <oc r="F260">
      <f>42225.4+6000</f>
    </oc>
    <nc r="F260">
      <f>42946+6000</f>
    </nc>
  </rcc>
</revisions>
</file>

<file path=xl/revisions/revisionLog4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0" sId="1" numFmtId="4">
    <oc r="F356">
      <v>6082.4</v>
    </oc>
    <nc r="F356">
      <v>5998.9</v>
    </nc>
  </rcc>
</revisions>
</file>

<file path=xl/revisions/revisionLog4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1" sId="1" numFmtId="4">
    <oc r="F356">
      <v>5998.9</v>
    </oc>
    <nc r="F356">
      <v>6165.9</v>
    </nc>
  </rcc>
</revisions>
</file>

<file path=xl/revisions/revisionLog4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2" sId="1" numFmtId="4">
    <nc r="F383">
      <v>18627.2</v>
    </nc>
  </rcc>
  <rcc rId="8843" sId="1">
    <oc r="F156">
      <f>200+110+8141.5</f>
    </oc>
    <nc r="F156">
      <f>200+110+7641.5</f>
    </nc>
  </rcc>
</revisions>
</file>

<file path=xl/revisions/revisionLog4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4" sId="1">
    <oc r="F260">
      <f>42946+6000</f>
    </oc>
    <nc r="F260">
      <f>42236</f>
    </nc>
  </rcc>
</revisions>
</file>

<file path=xl/revisions/revisionLog4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5" sId="1" numFmtId="4">
    <oc r="F272">
      <f>93963.8+7697.2</f>
    </oc>
    <nc r="F272">
      <v>90926.8</v>
    </nc>
  </rcc>
</revisions>
</file>

<file path=xl/revisions/revisionLog4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6" sId="1" numFmtId="4">
    <oc r="F356">
      <v>6165.9</v>
    </oc>
    <nc r="F356">
      <f>5565.9-2.81168</f>
    </nc>
  </rcc>
</revisions>
</file>

<file path=xl/revisions/revisionLog4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7" sId="1" odxf="1" dxf="1" numFmtId="4">
    <nc r="F296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848" sId="1" numFmtId="4">
    <nc r="F377">
      <v>11987.2</v>
    </nc>
  </rcc>
  <rcc rId="8849" sId="1" numFmtId="4">
    <nc r="F402">
      <v>826.5</v>
    </nc>
  </rcc>
  <rcc rId="8850" sId="1" numFmtId="4">
    <nc r="F403">
      <v>249.6</v>
    </nc>
  </rcc>
  <rcc rId="8851" sId="1" numFmtId="4">
    <nc r="F389">
      <v>500</v>
    </nc>
  </rcc>
</revisions>
</file>

<file path=xl/revisions/revisionLog4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52" sId="1" ref="A406:XFD406" action="insertRow"/>
  <rcc rId="8853" sId="1">
    <nc r="B406" t="inlineStr">
      <is>
        <t>08</t>
      </is>
    </nc>
  </rcc>
  <rcc rId="8854" sId="1">
    <nc r="C406" t="inlineStr">
      <is>
        <t>04</t>
      </is>
    </nc>
  </rcc>
  <rcc rId="8855" sId="1">
    <nc r="D406" t="inlineStr">
      <is>
        <t>08402 83160</t>
      </is>
    </nc>
  </rcc>
  <rcc rId="8856" sId="1">
    <nc r="E406" t="inlineStr">
      <is>
        <t>112</t>
      </is>
    </nc>
  </rcc>
  <rcc rId="8857" sId="1" numFmtId="4">
    <nc r="F405">
      <v>8324.9</v>
    </nc>
  </rcc>
  <rcc rId="8858" sId="1" numFmtId="4">
    <nc r="F406">
      <v>100</v>
    </nc>
  </rcc>
  <rcc rId="8859" sId="1" numFmtId="4">
    <nc r="F407">
      <v>2514.1</v>
    </nc>
  </rcc>
  <rcc rId="8860" sId="1" numFmtId="4">
    <nc r="F408">
      <v>253.2</v>
    </nc>
  </rcc>
  <rcc rId="8861" sId="1" numFmtId="4">
    <nc r="F409">
      <v>817.6</v>
    </nc>
  </rcc>
  <rcc rId="8862" sId="1" numFmtId="4">
    <nc r="F410">
      <v>6.5</v>
    </nc>
  </rcc>
  <rcc rId="8863" sId="1">
    <nc r="A406" t="inlineStr">
      <is>
        <t>Иные выплаты персоналу учреждений, за исключением фонда оплаты труда</t>
      </is>
    </nc>
  </rcc>
  <rcc rId="8864" sId="1">
    <oc r="F404">
      <f>SUM(F405:F410)</f>
    </oc>
    <nc r="F404">
      <f>SUM(F405:F410)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5" sId="1" numFmtId="4">
    <oc r="F496">
      <f>224225+1667227.4-2058.275</f>
    </oc>
    <nc r="F496">
      <v>1617672.8</v>
    </nc>
  </rcc>
  <rcc rId="8866" sId="1" numFmtId="4">
    <oc r="F456">
      <v>450</v>
    </oc>
    <nc r="F456">
      <v>250</v>
    </nc>
  </rcc>
</revisions>
</file>

<file path=xl/revisions/revisionLog5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67" sId="1" ref="A209:XFD209" action="insertRow"/>
  <rcc rId="8868" sId="1" odxf="1" dxf="1">
    <nc r="A209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8869" sId="1">
    <nc r="B209" t="inlineStr">
      <is>
        <t>04</t>
      </is>
    </nc>
  </rcc>
  <rcc rId="8870" sId="1">
    <nc r="C209" t="inlineStr">
      <is>
        <t>09</t>
      </is>
    </nc>
  </rcc>
  <rcc rId="8871" sId="1">
    <nc r="D209" t="inlineStr">
      <is>
        <t>04304 9Д005</t>
      </is>
    </nc>
  </rcc>
  <rcc rId="8872" sId="1">
    <nc r="E209" t="inlineStr">
      <is>
        <t>622</t>
      </is>
    </nc>
  </rcc>
  <rcc rId="8873" sId="1" numFmtId="4">
    <nc r="F209">
      <v>33259.49</v>
    </nc>
  </rcc>
  <rcc rId="8874" sId="1">
    <oc r="F208">
      <f>713.9+22.08+33259.49</f>
    </oc>
    <nc r="F208">
      <f>713.9+22.08</f>
    </nc>
  </rcc>
  <rcc rId="8875" sId="1">
    <oc r="F207">
      <f>F208</f>
    </oc>
    <nc r="F207">
      <f>SUM(F208:F209)</f>
    </nc>
  </rcc>
</revisions>
</file>

<file path=xl/revisions/revisionLog5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6" sId="1">
    <oc r="A209" t="inlineStr">
      <is>
        <t>Иные межбюджетные трансферты</t>
      </is>
    </oc>
    <nc r="A20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8877" sId="1">
    <oc r="E209" t="inlineStr">
      <is>
        <t>622</t>
      </is>
    </oc>
    <nc r="E209" t="inlineStr">
      <is>
        <t>465</t>
      </is>
    </nc>
  </rcc>
</revisions>
</file>

<file path=xl/revisions/revisionLog5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78" sId="1" ref="A208:XFD208" action="insertRow"/>
  <rm rId="8879" sheetId="1" source="A210:XFD210" destination="A208:XFD208" sourceSheetId="1">
    <rfmt sheetId="1" xfDxf="1" sqref="A208:XFD208" start="0" length="0">
      <dxf>
        <font>
          <name val="Times New Roman CYR"/>
          <family val="1"/>
        </font>
        <alignment wrapText="1"/>
      </dxf>
    </rfmt>
    <rfmt sheetId="1" sqref="A208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8" start="0" length="0">
      <dxf>
        <numFmt numFmtId="165" formatCode="0.00000"/>
      </dxf>
    </rfmt>
    <rfmt sheetId="1" sqref="I208" start="0" length="0">
      <dxf>
        <numFmt numFmtId="165" formatCode="0.00000"/>
      </dxf>
    </rfmt>
    <rfmt sheetId="1" sqref="J208" start="0" length="0">
      <dxf>
        <numFmt numFmtId="165" formatCode="0.00000"/>
      </dxf>
    </rfmt>
  </rm>
  <rrc rId="8880" sId="1" ref="A210:XFD210" action="deleteRow">
    <undo index="65535" exp="area" dr="F209:F210" r="F207" sId="1"/>
    <rfmt sheetId="1" xfDxf="1" sqref="A210:XFD210" start="0" length="0">
      <dxf>
        <font>
          <name val="Times New Roman CYR"/>
          <family val="1"/>
        </font>
        <alignment wrapText="1"/>
      </dxf>
    </rfmt>
  </rr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3" sId="1">
    <oc r="F207">
      <f>SUM(F209:F209)</f>
    </oc>
    <nc r="F207">
      <f>SUM(F208:F209)</f>
    </nc>
  </rcc>
  <rrc rId="8884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48.7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cc rId="0" sId="1">
      <nc r="G75">
        <v>208</v>
      </nc>
    </rcc>
    <rfmt sheetId="1" sqref="G77" start="0" length="0">
      <dxf>
        <font>
          <i/>
          <name val="Times New Roman CYR"/>
          <family val="1"/>
        </font>
      </dxf>
    </rfmt>
    <rcc rId="0" sId="1">
      <nc r="G78">
        <v>208</v>
      </nc>
    </rcc>
    <rfmt sheetId="1" sqref="G80" start="0" length="0">
      <dxf>
        <font>
          <i/>
          <name val="Times New Roman CYR"/>
          <family val="1"/>
        </font>
      </dxf>
    </rfmt>
    <rcc rId="0" sId="1">
      <nc r="G81">
        <v>208</v>
      </nc>
    </rcc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cc rId="0" sId="1">
      <nc r="G119">
        <v>412.2</v>
      </nc>
    </rcc>
    <rcc rId="0" sId="1">
      <nc r="G124">
        <v>923.5</v>
      </nc>
    </rcc>
    <rfmt sheetId="1" sqref="G127" start="0" length="0">
      <dxf>
        <font>
          <i/>
          <name val="Times New Roman CYR"/>
          <family val="1"/>
        </font>
      </dxf>
    </rfmt>
    <rcc rId="0" sId="1">
      <nc r="G130">
        <v>600</v>
      </nc>
    </rcc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cc rId="0" sId="1">
      <nc r="G140">
        <v>10869</v>
      </nc>
    </rcc>
    <rfmt sheetId="1" sqref="G142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cc rId="0" sId="1">
      <nc r="G178">
        <v>311</v>
      </nc>
    </rcc>
    <rcc rId="0" sId="1">
      <nc r="G180">
        <v>1.7</v>
      </nc>
    </rcc>
    <rcc rId="0" sId="1">
      <nc r="G183">
        <v>149.6</v>
      </nc>
    </rcc>
    <rcc rId="0" sId="1" dxf="1">
      <nc r="G185">
        <v>50.5</v>
      </nc>
      <ndxf>
        <font>
          <i/>
          <name val="Times New Roman CYR"/>
          <family val="1"/>
        </font>
      </ndxf>
    </rcc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cc rId="0" sId="1" dxf="1">
      <nc r="G189">
        <v>3366.9</v>
      </nc>
      <ndxf>
        <font>
          <i/>
          <name val="Times New Roman CYR"/>
          <family val="1"/>
        </font>
      </ndxf>
    </rcc>
    <rcc rId="0" sId="1">
      <nc r="G190">
        <v>22.4</v>
      </nc>
    </rcc>
    <rfmt sheetId="1" sqref="G205" start="0" length="0">
      <dxf>
        <font>
          <b/>
          <i/>
          <name val="Times New Roman CYR"/>
          <family val="1"/>
        </font>
      </dxf>
    </rfmt>
    <rfmt sheetId="1" sqref="G206" start="0" length="0">
      <dxf>
        <font>
          <b/>
          <i/>
          <name val="Times New Roman CYR"/>
          <family val="1"/>
        </font>
      </dxf>
    </rfmt>
    <rcc rId="0" sId="1">
      <nc r="G209">
        <v>162122.6</v>
      </nc>
    </rcc>
    <rcc rId="0" sId="1" dxf="1" numFmtId="4">
      <nc r="G211">
        <v>138906.1</v>
      </nc>
      <ndxf>
        <numFmt numFmtId="165" formatCode="0.00000"/>
      </ndxf>
    </rcc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cc rId="0" sId="1">
      <nc r="G232">
        <v>3.8</v>
      </nc>
    </rcc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cc rId="0" sId="1" dxf="1">
      <nc r="G243">
        <v>493</v>
      </nc>
      <ndxf>
        <font>
          <i/>
          <name val="Times New Roman CYR"/>
          <family val="1"/>
        </font>
      </ndxf>
    </rcc>
    <rfmt sheetId="1" sqref="G252" start="0" length="0">
      <dxf>
        <font>
          <i/>
          <name val="Times New Roman CYR"/>
          <family val="1"/>
        </font>
      </dxf>
    </rfmt>
    <rcc rId="0" sId="1">
      <nc r="G255">
        <v>132002.9</v>
      </nc>
    </rcc>
    <rcc rId="0" sId="1">
      <nc r="G257">
        <v>563</v>
      </nc>
    </rcc>
    <rcc rId="0" sId="1">
      <nc r="G259">
        <v>563</v>
      </nc>
    </rcc>
    <rcc rId="0" sId="1">
      <nc r="G269">
        <v>256178</v>
      </nc>
    </rcc>
    <rfmt sheetId="1" sqref="G270" start="0" length="0">
      <dxf>
        <font>
          <i/>
          <name val="Times New Roman CYR"/>
          <family val="1"/>
        </font>
      </dxf>
    </rfmt>
    <rcc rId="0" sId="1" dxf="1">
      <nc r="G271">
        <v>5565.8</v>
      </nc>
      <ndxf>
        <font>
          <i/>
          <name val="Times New Roman CYR"/>
          <family val="1"/>
        </font>
      </ndxf>
    </rcc>
    <rcc rId="0" sId="1">
      <nc r="G275">
        <v>28424.799999999999</v>
      </nc>
    </rcc>
    <rcc rId="0" sId="1">
      <nc r="G277">
        <v>28424.799999999999</v>
      </nc>
    </rcc>
    <rfmt sheetId="1" sqref="G278" start="0" length="0">
      <dxf>
        <font>
          <i/>
          <name val="Times New Roman CYR"/>
          <family val="1"/>
        </font>
      </dxf>
    </rfmt>
    <rcc rId="0" sId="1" dxf="1">
      <nc r="G279">
        <v>116435</v>
      </nc>
      <ndxf>
        <font>
          <i/>
          <name val="Times New Roman CYR"/>
          <family val="1"/>
        </font>
      </ndxf>
    </rcc>
    <rfmt sheetId="1" sqref="G280" start="0" length="0">
      <dxf>
        <font>
          <i/>
          <name val="Times New Roman CYR"/>
          <family val="1"/>
        </font>
      </dxf>
    </rfmt>
    <rcc rId="0" sId="1" dxf="1">
      <nc r="G281">
        <v>10508</v>
      </nc>
      <ndxf>
        <font>
          <i/>
          <name val="Times New Roman CYR"/>
          <family val="1"/>
        </font>
      </ndxf>
    </rcc>
    <rfmt sheetId="1" sqref="G282" start="0" length="0">
      <dxf>
        <font>
          <i/>
          <name val="Times New Roman CYR"/>
          <family val="1"/>
        </font>
      </dxf>
    </rfmt>
    <rcc rId="0" sId="1" dxf="1">
      <nc r="G283">
        <v>1380.2</v>
      </nc>
      <ndxf>
        <font>
          <i/>
          <name val="Times New Roman CYR"/>
          <family val="1"/>
        </font>
      </ndxf>
    </rcc>
    <rfmt sheetId="1" sqref="G284" start="0" length="0">
      <dxf>
        <font>
          <i/>
          <name val="Times New Roman CYR"/>
          <family val="1"/>
        </font>
      </dxf>
    </rfmt>
    <rcc rId="0" sId="1" dxf="1">
      <nc r="G285">
        <v>1380.2</v>
      </nc>
      <ndxf>
        <font>
          <i/>
          <name val="Times New Roman CYR"/>
          <family val="1"/>
        </font>
      </ndxf>
    </rcc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cc rId="0" sId="1">
      <nc r="G299">
        <v>13346.3</v>
      </nc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cc rId="0" sId="1" dxf="1">
      <nc r="G307">
        <v>10159.152</v>
      </nc>
      <ndxf>
        <font>
          <i/>
          <name val="Times New Roman CYR"/>
          <family val="1"/>
        </font>
      </ndxf>
    </rcc>
    <rcc rId="0" sId="1" dxf="1">
      <nc r="G308">
        <v>32170.648000000001</v>
      </nc>
      <ndxf>
        <font>
          <i/>
          <name val="Times New Roman CYR"/>
          <family val="1"/>
        </font>
      </ndxf>
    </rcc>
    <rfmt sheetId="1" sqref="G309" start="0" length="0">
      <dxf>
        <font>
          <i/>
          <name val="Times New Roman CYR"/>
          <family val="1"/>
        </font>
      </dxf>
    </rfmt>
    <rcc rId="0" sId="1" dxf="1">
      <nc r="G310">
        <v>10159.152</v>
      </nc>
      <ndxf>
        <font>
          <i/>
          <name val="Times New Roman CYR"/>
          <family val="1"/>
        </font>
      </ndxf>
    </rcc>
    <rcc rId="0" sId="1" dxf="1">
      <nc r="G311">
        <v>32170.648000000001</v>
      </nc>
      <ndxf>
        <font>
          <i/>
          <name val="Times New Roman CYR"/>
          <family val="1"/>
        </font>
      </ndxf>
    </rcc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cc rId="0" sId="1" dxf="1">
      <nc r="G317">
        <v>395</v>
      </nc>
      <ndxf>
        <font>
          <i/>
          <name val="Times New Roman CYR"/>
          <family val="1"/>
        </font>
      </ndxf>
    </rcc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>
      <nc r="G323">
        <v>100</v>
      </nc>
    </rcc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cc rId="0" sId="1" dxf="1">
      <nc r="G331">
        <v>5352.5</v>
      </nc>
      <ndxf>
        <font>
          <i/>
          <name val="Times New Roman CYR"/>
          <family val="1"/>
        </font>
      </ndxf>
    </rcc>
    <rfmt sheetId="1" sqref="G332" start="0" length="0">
      <dxf>
        <font>
          <i/>
          <name val="Times New Roman CYR"/>
          <family val="1"/>
        </font>
      </dxf>
    </rfmt>
    <rcc rId="0" sId="1" dxf="1">
      <nc r="G333">
        <v>5645.9</v>
      </nc>
      <ndxf>
        <font>
          <i/>
          <name val="Times New Roman CYR"/>
          <family val="1"/>
        </font>
      </ndxf>
    </rcc>
    <rfmt sheetId="1" sqref="G334" start="0" length="0">
      <dxf>
        <font>
          <i/>
          <name val="Times New Roman CYR"/>
          <family val="1"/>
        </font>
      </dxf>
    </rfmt>
    <rcc rId="0" sId="1" dxf="1">
      <nc r="G335">
        <v>84.7</v>
      </nc>
      <ndxf>
        <font>
          <i/>
          <name val="Times New Roman CYR"/>
          <family val="1"/>
        </font>
      </ndxf>
    </rcc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 dxf="1">
      <nc r="G342">
        <v>80.3</v>
      </nc>
      <ndxf>
        <font>
          <i/>
          <name val="Times New Roman CYR"/>
          <family val="1"/>
        </font>
      </ndxf>
    </rcc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cc rId="0" sId="1" dxf="1">
      <nc r="G348">
        <v>83.5</v>
      </nc>
      <ndxf>
        <font>
          <i/>
          <name val="Times New Roman CYR"/>
          <family val="1"/>
        </font>
      </ndxf>
    </rcc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80">
        <v>8270.1</v>
      </nc>
      <ndxf>
        <font>
          <i/>
          <name val="Times New Roman CYR"/>
          <family val="1"/>
        </font>
      </ndxf>
    </rcc>
    <rcc rId="0" sId="1">
      <nc r="G386">
        <v>12942.4</v>
      </nc>
    </rcc>
    <rcc rId="0" sId="1">
      <nc r="G397">
        <v>7707.5</v>
      </nc>
    </rcc>
    <rfmt sheetId="1" sqref="G423" start="0" length="0">
      <dxf>
        <numFmt numFmtId="165" formatCode="0.00000"/>
      </dxf>
    </rfmt>
    <rcc rId="0" sId="1">
      <nc r="G426">
        <v>1702.8</v>
      </nc>
    </rcc>
    <rcc rId="0" sId="1" dxf="1">
      <nc r="G430">
        <v>2602.1999999999998</v>
      </nc>
      <ndxf>
        <font>
          <i/>
          <name val="Times New Roman CYR"/>
          <family val="1"/>
        </font>
      </ndxf>
    </rcc>
    <rfmt sheetId="1" sqref="G431" start="0" length="0">
      <dxf>
        <font>
          <b/>
          <name val="Times New Roman CYR"/>
          <family val="1"/>
        </font>
      </dxf>
    </rfmt>
    <rcc rId="0" sId="1">
      <nc r="G435">
        <v>1618</v>
      </nc>
    </rcc>
    <rcc rId="0" sId="1">
      <nc r="G440">
        <v>2696.7</v>
      </nc>
    </rcc>
    <rfmt sheetId="1" sqref="G442" start="0" length="0">
      <dxf>
        <font>
          <i/>
          <name val="Times New Roman CYR"/>
          <family val="1"/>
        </font>
      </dxf>
    </rfmt>
    <rcc rId="0" sId="1">
      <nc r="G445">
        <v>421.8</v>
      </nc>
    </rcc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cc rId="0" sId="1">
      <nc r="G471">
        <v>13287.4</v>
      </nc>
    </rcc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493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cc rId="0" sId="1">
      <nc r="G497">
        <f>SUM(G14:G493)</f>
      </nc>
    </rcc>
  </rrc>
  <rrc rId="8885" sId="1" ref="G1:G1048576" action="deleteCol">
    <undo index="65535" exp="area" ref3D="1" dr="$A$13:$G$494" dn="Z_02B23763_CCF3_495C_9383_5F95B52C6E4A_.wvu.FilterData" sId="1"/>
    <undo index="65535" exp="area" ref3D="1" dr="$A$13:$G$494" dn="Z_AE5A14C6_19BF_4DBB_9A88_2BA48047581A_.wvu.FilterData" sId="1"/>
    <undo index="65535" exp="area" ref3D="1" dr="$A$13:$G$494" dn="Z_DBA1A761_865B_43C1_8622_38E19FD60981_.wvu.FilterData" sId="1"/>
    <undo index="65535" exp="area" ref3D="1" dr="$A$13:$G$494" dn="Z_3786A3F3_7EB8_49B2_A04B_7A0E72AD1C7D_.wvu.FilterData" sId="1"/>
    <undo index="65535" exp="area" ref3D="1" dr="$A$13:$G$494" dn="Z_D3D2B5EF_65DD_4123_A9D7_F84BF8BF76C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80" start="0" length="0">
      <dxf>
        <font>
          <i/>
          <name val="Times New Roman CYR"/>
          <family val="1"/>
        </font>
      </dxf>
    </rfmt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04" start="0" length="0">
      <dxf>
        <font>
          <i/>
          <name val="Times New Roman CYR"/>
          <family val="1"/>
        </font>
      </dxf>
    </rfmt>
    <rfmt sheetId="1" sqref="G109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27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fmt sheetId="1" sqref="G142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fmt sheetId="1" sqref="G166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68" start="0" length="0">
      <dxf>
        <font>
          <i/>
          <name val="Times New Roman CYR"/>
          <family val="1"/>
        </font>
      </dxf>
    </rfmt>
    <rfmt sheetId="1" sqref="G169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205" start="0" length="0">
      <dxf>
        <font>
          <b/>
          <i/>
          <name val="Times New Roman CYR"/>
          <family val="1"/>
        </font>
      </dxf>
    </rfmt>
    <rcc rId="0" sId="1" dxf="1">
      <nc r="G206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07" start="0" length="0">
      <dxf>
        <numFmt numFmtId="165" formatCode="0.00000"/>
      </dxf>
    </rfmt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52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8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1" start="0" length="0">
      <dxf>
        <font>
          <i/>
          <name val="Times New Roman CYR"/>
          <family val="1"/>
        </font>
      </dxf>
    </rfmt>
    <rfmt sheetId="1" sqref="G282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fmt sheetId="1" sqref="G36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b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4" start="0" length="0">
      <dxf>
        <numFmt numFmtId="166" formatCode="#,##0.00000"/>
      </dxf>
    </rfmt>
  </rrc>
</revisions>
</file>

<file path=xl/revisions/revisionLog5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6" sId="1">
    <oc r="E259" t="inlineStr">
      <is>
        <t>611</t>
      </is>
    </oc>
    <nc r="E259" t="inlineStr">
      <is>
        <t>612</t>
      </is>
    </nc>
  </rcc>
</revisions>
</file>

<file path=xl/revisions/revisionLog5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7" sId="1">
    <oc r="E248" t="inlineStr">
      <is>
        <t>622</t>
      </is>
    </oc>
    <nc r="E248" t="inlineStr">
      <is>
        <t>244</t>
      </is>
    </nc>
  </rcc>
  <rcc rId="8888" sId="1">
    <oc r="A248" t="inlineStr">
      <is>
        <t>Субсидии автономным учреждениям на иные цели</t>
      </is>
    </oc>
    <nc r="A248" t="inlineStr">
      <is>
        <t>Прочие закупки товаров, работ и услуг для государственных (муниципальных) нужд</t>
      </is>
    </nc>
  </rcc>
</revisions>
</file>

<file path=xl/revisions/revisionLog5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32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889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0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1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2" sId="1" xfDxf="1" dxf="1">
    <oc r="A72" t="inlineStr">
      <is>
        <t>Закупка товаров, работ и услуг для государственных (муниципальных) нужд</t>
      </is>
    </oc>
    <nc r="A72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3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4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5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6" sId="1">
    <oc r="A84" t="inlineStr">
      <is>
        <t>Закупка товаров, работ и услуг для государственных (муниципальных) нужд</t>
      </is>
    </oc>
    <nc r="A84" t="inlineStr">
      <is>
        <t>Прочая закупка товаров, работ и услуг</t>
      </is>
    </nc>
  </rcc>
  <rcc rId="8897" sId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 услуг</t>
      </is>
    </nc>
  </rcc>
  <rcc rId="8898" sId="1" odxf="1" dxf="1">
    <oc r="A98" t="inlineStr">
      <is>
        <t>Прочие закупки товаров, работ и услуг для государственных (муниципальных) нужд</t>
      </is>
    </oc>
    <nc r="A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899" sId="1" odxf="1" dxf="1">
    <oc r="A101" t="inlineStr">
      <is>
        <t>Прочие закупки товаров, работ и услуг для государственных (муниципальных) нужд</t>
      </is>
    </oc>
    <nc r="A10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0" sId="1" odxf="1" dxf="1">
    <oc r="A105" t="inlineStr">
      <is>
        <t>Прочие мероприятия , связанные с выполнением обязательств ОМСУ</t>
      </is>
    </oc>
    <nc r="A105" t="inlineStr">
      <is>
        <t>Прочая закупка товаров, работ и услуг</t>
      </is>
    </nc>
    <odxf>
      <alignment horizontal="general"/>
    </odxf>
    <ndxf>
      <alignment horizontal="left"/>
    </ndxf>
  </rcc>
  <rcc rId="8901" sId="1" odxf="1" dxf="1">
    <oc r="A114" t="inlineStr">
      <is>
        <t>Прочие закупки товаров, работ и услуг для государственных (муниципальных) нужд</t>
      </is>
    </oc>
    <nc r="A11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2" sId="1" odxf="1" dxf="1">
    <oc r="A123" t="inlineStr">
      <is>
        <t>Прочие закупки товаров, работ и услуг для государственных (муниципальных) нужд</t>
      </is>
    </oc>
    <nc r="A123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3" sId="1" odxf="1" dxf="1">
    <oc r="A129" t="inlineStr">
      <is>
        <t>Прочие закупки товаров, работ и услуг для государственных (муниципальных) нужд</t>
      </is>
    </oc>
    <nc r="A1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4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5" sId="1" odxf="1" dxf="1">
    <oc r="A136" t="inlineStr">
      <is>
        <t>Закупка товаров, работ и услуг в сфере информационно-коммуникационных технологий</t>
      </is>
    </oc>
    <nc r="A13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6" sId="1" odxf="1" dxf="1">
    <oc r="A138" t="inlineStr">
      <is>
        <t>Закупка товаров, работ, услуг в целях капитального ремонта государственного (муниципального) имущества</t>
      </is>
    </oc>
    <nc r="A1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7" sId="1" odxf="1" dxf="1">
    <oc r="A149" t="inlineStr">
      <is>
        <t>Прочие закупки товаров, работ и услуг для государственных (муниципальных) нужд</t>
      </is>
    </oc>
    <nc r="A1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8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9" sId="1" odxf="1" dxf="1">
    <oc r="A164" t="inlineStr">
      <is>
        <t>Прочие закупки товаров, работ и услуг для государственных (муниципальных) нужд</t>
      </is>
    </oc>
    <nc r="A1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0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1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2" sId="1" odxf="1" dxf="1">
    <oc r="A176" t="inlineStr">
      <is>
        <t>Прочие закупки товаров, работ и услуг для государственных (муниципальных) нужд</t>
      </is>
    </oc>
    <nc r="A1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3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4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5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6" sId="1" odxf="1" dxf="1">
    <oc r="A225" t="inlineStr">
      <is>
        <t>Прочие закупки товаров, работ и услуг для государственных (муниципальных) нужд</t>
      </is>
    </oc>
    <nc r="A22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7" sId="1" odxf="1" dxf="1">
    <oc r="A229" t="inlineStr">
      <is>
        <t>Прочие закупки товаров, работ и услуг для государственных (муниципальных) нужд</t>
      </is>
    </oc>
    <nc r="A2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8" sId="1" odxf="1" dxf="1">
    <oc r="A232" t="inlineStr">
      <is>
        <t>Прочие закупки товаров, работ и услуг для государственных (муниципальных) нужд</t>
      </is>
    </oc>
    <nc r="A23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9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0" sId="1" odxf="1" dxf="1">
    <oc r="A248" t="inlineStr">
      <is>
        <t>Прочие закупки товаров, работ и услуг для государственных (муниципальных) нужд</t>
      </is>
    </oc>
    <nc r="A2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1" sId="1" odxf="1" dxf="1">
    <oc r="A348" t="inlineStr">
      <is>
        <t>Прочие закупки товаров, работ и услуг для государственных (муниципальных) нужд</t>
      </is>
    </oc>
    <nc r="A34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2" sId="1" odxf="1" dxf="1">
    <oc r="A357" t="inlineStr">
      <is>
        <t>Прочие закупки товаров, работ и услуг для государственных (муниципальных) нужд</t>
      </is>
    </oc>
    <nc r="A35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3" sId="1" odxf="1" dxf="1">
    <oc r="A368" t="inlineStr">
      <is>
        <t>Субсидии бюджетным учреждениям на иные цели</t>
      </is>
    </oc>
    <nc r="A36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ndxf>
  </rcc>
  <rcc rId="8924" sId="1" odxf="1" dxf="1">
    <oc r="A371" t="inlineStr">
      <is>
        <t>Прочие закупки товаров, работ и услуг для государственных (муниципальных) нужд</t>
      </is>
    </oc>
    <nc r="A37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5" sId="1">
    <oc r="A390" t="inlineStr">
      <is>
        <t>Прочая закупка товаров, работ и услуг для обеспечения государственных (муниципальных) нужд</t>
      </is>
    </oc>
    <nc r="A390" t="inlineStr">
      <is>
        <t>Прочая закупка товаров, работ и услуг</t>
      </is>
    </nc>
  </rcc>
  <rcc rId="8926" sId="1">
    <oc r="A410" t="inlineStr">
      <is>
        <t>Прочая закупка товаров, работ и услуг для обеспечения государственных (муниципальных) нужд</t>
      </is>
    </oc>
    <nc r="A410" t="inlineStr">
      <is>
        <t>Прочая закупка товаров, работ и услуг</t>
      </is>
    </nc>
  </rcc>
  <rcc rId="8927" sId="1" odxf="1" dxf="1">
    <oc r="A439" t="inlineStr">
      <is>
        <t>Прочие закупки товаров, работ и услуг для государственных (муниципальных) нужд</t>
      </is>
    </oc>
    <nc r="A4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8" sId="1" odxf="1" dxf="1">
    <oc r="A444" t="inlineStr">
      <is>
        <t>Прочие закупки товаров, работ и услуг для государственных (муниципальных) нужд</t>
      </is>
    </oc>
    <nc r="A44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9" sId="1" odxf="1" dxf="1">
    <oc r="A448" t="inlineStr">
      <is>
        <t>Прочие закупки товаров, работ и услуг для государственных (муниципальных) нужд</t>
      </is>
    </oc>
    <nc r="A4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30" sId="1">
    <oc r="A457" t="inlineStr">
      <is>
        <t>Прочая закупка товаров, работ и услуг для обеспечения государственных (муниципальных) нужд</t>
      </is>
    </oc>
    <nc r="A457" t="inlineStr">
      <is>
        <t>Прочая закупка товаров, работ и услуг</t>
      </is>
    </nc>
  </rcc>
  <rcc rId="8931" sId="1" odxf="1" dxf="1">
    <oc r="A483" t="inlineStr">
      <is>
        <t>Прочие закупки товаров, работ и услуг для государственных (муниципальных) нужд</t>
      </is>
    </oc>
    <nc r="A48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8" sId="1">
    <oc r="F211">
      <f>100000+3000</f>
    </oc>
    <nc r="F211">
      <f>100000+3092.78</f>
    </nc>
  </rcc>
  <rcc rId="8939" sId="1" numFmtId="4">
    <oc r="F173">
      <v>100</v>
    </oc>
    <nc r="F173">
      <v>50</v>
    </nc>
  </rcc>
  <rcc rId="8940" sId="1" numFmtId="4">
    <oc r="F176">
      <v>100</v>
    </oc>
    <nc r="F176">
      <v>50</v>
    </nc>
  </rcc>
  <rcc rId="8941" sId="1">
    <oc r="F357">
      <f>5565.9-2.81168</f>
    </oc>
    <nc r="F357">
      <f>5565.9-2.81168+7.22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4" sId="1">
    <oc r="F357">
      <f>5565.9-2.81168+7.22</f>
    </oc>
    <nc r="F357">
      <f>5565.9-2.81168+100</f>
    </nc>
  </rcc>
  <rcc rId="8945" sId="1">
    <oc r="F206">
      <f>17764.6-3000-22.08-997.79</f>
    </oc>
    <nc r="F206">
      <f>17764.6-3092.78-22.08-997.79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6" sId="1" ref="A433:XFD433" action="insertRow"/>
  <rrc rId="894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fmt sheetId="1" sqref="A43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48" sId="1" ref="A433:XFD438" action="insertRow"/>
  <rcc rId="8949" sId="1" odxf="1" dxf="1">
    <nc r="A433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8950" sId="1" odxf="1" dxf="1">
    <nc r="B43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951" sId="1" odxf="1" dxf="1">
    <nc r="C43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952" sId="1" odxf="1" dxf="1">
    <nc r="F433">
      <f>F434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8953" sId="1" odxf="1" dxf="1">
    <nc r="A43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4" sId="1" odxf="1" dxf="1">
    <nc r="B43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5" sId="1" odxf="1" dxf="1">
    <nc r="C43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6" sId="1" odxf="1" dxf="1">
    <nc r="D434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34" start="0" length="0">
    <dxf>
      <font>
        <b/>
        <name val="Times New Roman"/>
        <family val="1"/>
      </font>
    </dxf>
  </rfmt>
  <rcc rId="8957" sId="1" odxf="1" dxf="1">
    <nc r="F434">
      <f>F435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8958" sId="1" odxf="1" dxf="1">
    <nc r="A435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59" sId="1" odxf="1" dxf="1">
    <nc r="B435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0" sId="1" odxf="1" dxf="1">
    <nc r="C435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1" sId="1" odxf="1" dxf="1">
    <nc r="D435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435" start="0" length="0">
    <dxf>
      <font>
        <b/>
        <i/>
        <name val="Times New Roman"/>
        <family val="1"/>
      </font>
    </dxf>
  </rfmt>
  <rcc rId="8962" sId="1" odxf="1" dxf="1">
    <nc r="F435">
      <f>F436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3" sId="1" odxf="1" dxf="1">
    <nc r="A436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4" sId="1" odxf="1" dxf="1">
    <nc r="B43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5" sId="1" odxf="1" dxf="1">
    <nc r="C43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6" sId="1" odxf="1" dxf="1">
    <nc r="D436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6" start="0" length="0">
    <dxf>
      <font>
        <i/>
        <name val="Times New Roman"/>
        <family val="1"/>
      </font>
    </dxf>
  </rfmt>
  <rcc rId="8967" sId="1" odxf="1" dxf="1">
    <nc r="F436">
      <f>F437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8" sId="1" odxf="1" dxf="1">
    <nc r="A437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9" sId="1" odxf="1" dxf="1">
    <nc r="B43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0" sId="1" odxf="1" dxf="1">
    <nc r="C43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1" sId="1" odxf="1" dxf="1">
    <nc r="D437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7" start="0" length="0">
    <dxf>
      <font>
        <i/>
        <name val="Times New Roman"/>
        <family val="1"/>
      </font>
    </dxf>
  </rfmt>
  <rcc rId="8972" sId="1" odxf="1" dxf="1">
    <nc r="F437">
      <f>F438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73" sId="1">
    <nc r="A438" t="inlineStr">
      <is>
        <t>Субсидии гражданам на приобретение жилья</t>
      </is>
    </nc>
  </rcc>
  <rcc rId="8974" sId="1">
    <nc r="B438" t="inlineStr">
      <is>
        <t>10</t>
      </is>
    </nc>
  </rcc>
  <rcc rId="8975" sId="1">
    <nc r="C438" t="inlineStr">
      <is>
        <t>04</t>
      </is>
    </nc>
  </rcc>
  <rcc rId="8976" sId="1">
    <nc r="D438" t="inlineStr">
      <is>
        <t>09501 L4970</t>
      </is>
    </nc>
  </rcc>
  <rcc rId="8977" sId="1">
    <nc r="E438" t="inlineStr">
      <is>
        <t>322</t>
      </is>
    </nc>
  </rcc>
  <rfmt sheetId="1" sqref="F438" start="0" length="0">
    <dxf>
      <alignment wrapText="0"/>
    </dxf>
  </rfmt>
  <rcc rId="8978" sId="1" numFmtId="4">
    <nc r="F438">
      <f>1367.5+524.32788</f>
    </nc>
  </rcc>
  <rcc rId="8979" sId="1">
    <oc r="F416">
      <f>F417+F439+F422</f>
    </oc>
    <nc r="F416">
      <f>F417+F439+F422+F433</f>
    </nc>
  </rcc>
</revisions>
</file>

<file path=xl/revisions/revisionLog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0" sId="1" numFmtId="4">
    <oc r="F49">
      <v>48.7</v>
    </oc>
    <nc r="F49">
      <v>47.9</v>
    </nc>
  </rcc>
</revisions>
</file>

<file path=xl/revisions/revisionLog5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1" sId="1">
    <oc r="F211">
      <f>100000+3092.78</f>
    </oc>
    <nc r="F211">
      <f>100000+3092.78+8862.1</f>
    </nc>
  </rcc>
</revisions>
</file>

<file path=xl/revisions/revisionLog5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82" sId="1" ref="A245:XFD246" action="insertRow"/>
  <rcc rId="8983" sId="1" odxf="1" dxf="1">
    <nc r="A24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8984" sId="1" odxf="1" dxf="1">
    <nc r="B24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5" sId="1" odxf="1" dxf="1">
    <nc r="C245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6" sId="1" odxf="1" dxf="1">
    <nc r="D245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45" start="0" length="0">
    <dxf>
      <fill>
        <patternFill patternType="none">
          <bgColor indexed="65"/>
        </patternFill>
      </fill>
    </dxf>
  </rfmt>
  <rcc rId="8987" sId="1" odxf="1" dxf="1">
    <nc r="F245">
      <f>F246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8" sId="1" odxf="1" dxf="1">
    <nc r="A246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8989" sId="1" odxf="1" dxf="1">
    <nc r="B24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0" sId="1" odxf="1" dxf="1">
    <nc r="C246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1" sId="1" odxf="1" dxf="1">
    <nc r="D246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6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4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8992" sId="1" ref="A247:XFD249" action="insertRow"/>
  <rcc rId="8993" sId="1">
    <nc r="A24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</rcc>
  <rcc rId="8994" sId="1">
    <nc r="B247" t="inlineStr">
      <is>
        <t>05</t>
      </is>
    </nc>
  </rcc>
  <rcc rId="8995" sId="1">
    <nc r="C247" t="inlineStr">
      <is>
        <t>03</t>
      </is>
    </nc>
  </rcc>
  <rcc rId="8996" sId="1">
    <nc r="D247" t="inlineStr">
      <is>
        <t>160F2 55550</t>
      </is>
    </nc>
  </rcc>
  <rcc rId="8997" sId="1" odxf="1" dxf="1">
    <nc r="F247">
      <f>SUM(F248:F249)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8998" sId="1" odxf="1" dxf="1">
    <nc r="A248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8999" sId="1" odxf="1" dxf="1">
    <nc r="B24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C24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1" sId="1" odxf="1" dxf="1">
    <nc r="D248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2" sId="1" odxf="1" dxf="1">
    <nc r="E248" t="inlineStr">
      <is>
        <t>244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8" start="0" length="0">
    <dxf>
      <fill>
        <patternFill patternType="solid">
          <bgColor theme="0"/>
        </patternFill>
      </fill>
    </dxf>
  </rfmt>
  <rcc rId="9003" sId="1" odxf="1" dxf="1">
    <nc r="A249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004" sId="1" odxf="1" dxf="1">
    <nc r="B24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5" sId="1" odxf="1" dxf="1">
    <nc r="C24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6" sId="1" odxf="1" dxf="1">
    <nc r="D249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7" sId="1" odxf="1" dxf="1">
    <nc r="E249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9" start="0" length="0">
    <dxf>
      <fill>
        <patternFill patternType="solid">
          <bgColor theme="0"/>
        </patternFill>
      </fill>
    </dxf>
  </rfmt>
  <rcc rId="9008" sId="1" numFmtId="4">
    <nc r="F248">
      <f>17551.7</f>
    </nc>
  </rcc>
  <rcc rId="9009" sId="1">
    <nc r="F246">
      <f>F247</f>
    </nc>
  </rcc>
  <rcc rId="9010" sId="1">
    <oc r="F244">
      <f>F250</f>
    </oc>
    <nc r="F244">
      <f>F250+F245</f>
    </nc>
  </rcc>
</revisions>
</file>

<file path=xl/revisions/revisionLog5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1" sId="1" numFmtId="4">
    <oc r="F262">
      <v>552.70000000000005</v>
    </oc>
    <nc r="F262">
      <v>562.79999999999995</v>
    </nc>
  </rcc>
  <rcc rId="9012" sId="1" numFmtId="4">
    <oc r="F274">
      <v>300594.09999999998</v>
    </oc>
    <nc r="F274">
      <v>304828.7</v>
    </nc>
  </rcc>
  <rcc rId="9013" sId="1" numFmtId="4">
    <oc r="F280">
      <v>31351.9</v>
    </oc>
    <nc r="F280">
      <v>62703.7</v>
    </nc>
  </rcc>
</revisions>
</file>

<file path=xl/revisions/revisionLog5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4" sId="1">
    <oc r="F296">
      <f>8319+437.8</f>
    </oc>
    <nc r="F296">
      <f>8320+437.8</f>
    </nc>
  </rcc>
  <rcc rId="9015" sId="1">
    <oc r="F282">
      <f>28827.2+291.2</f>
    </oc>
    <nc r="F282">
      <f>28827.2+291.2+1347.7</f>
    </nc>
  </rcc>
  <rcc rId="9016" sId="1" numFmtId="4">
    <oc r="F290">
      <v>4382.3999999999996</v>
    </oc>
    <nc r="F290">
      <v>4395.6000000000004</v>
    </nc>
  </rcc>
  <rcc rId="9017" sId="1" numFmtId="4">
    <oc r="F431">
      <f>815+32</f>
    </oc>
    <nc r="F431">
      <v>831.6</v>
    </nc>
  </rcc>
  <rcc rId="9018" sId="1" numFmtId="4">
    <oc r="F434">
      <v>38303.199999999997</v>
    </oc>
    <nc r="F434">
      <v>364399.5</v>
    </nc>
  </rcc>
  <rcc rId="9019" sId="1" numFmtId="4">
    <oc r="F504">
      <v>129</v>
    </oc>
    <nc r="F504">
      <v>129.5</v>
    </nc>
  </rcc>
</revisions>
</file>

<file path=xl/revisions/revisionLog5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20" sId="1" ref="A279:XFD280" action="insertRow"/>
  <rcc rId="9021" sId="1" odxf="1" dxf="1">
    <nc r="A279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022" sId="1" odxf="1" dxf="1">
    <nc r="B2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3" sId="1" odxf="1" dxf="1">
    <nc r="C2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4" sId="1" odxf="1" dxf="1">
    <nc r="D279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9" start="0" length="0">
    <dxf>
      <font>
        <i/>
        <name val="Times New Roman"/>
        <family val="1"/>
      </font>
    </dxf>
  </rfmt>
  <rcc rId="9025" sId="1" odxf="1" dxf="1">
    <nc r="F279">
      <f>F280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79" start="0" length="0">
    <dxf>
      <font>
        <i/>
        <name val="Times New Roman CYR"/>
        <family val="1"/>
      </font>
    </dxf>
  </rfmt>
  <rfmt sheetId="1" sqref="H279" start="0" length="0">
    <dxf>
      <font>
        <i/>
        <name val="Times New Roman CYR"/>
        <family val="1"/>
      </font>
    </dxf>
  </rfmt>
  <rfmt sheetId="1" sqref="I279" start="0" length="0">
    <dxf>
      <font>
        <i/>
        <name val="Times New Roman CYR"/>
        <family val="1"/>
      </font>
    </dxf>
  </rfmt>
  <rfmt sheetId="1" sqref="J279" start="0" length="0">
    <dxf>
      <font>
        <i/>
        <name val="Times New Roman CYR"/>
        <family val="1"/>
      </font>
    </dxf>
  </rfmt>
  <rfmt sheetId="1" sqref="K279" start="0" length="0">
    <dxf>
      <font>
        <i/>
        <name val="Times New Roman CYR"/>
        <family val="1"/>
      </font>
    </dxf>
  </rfmt>
  <rfmt sheetId="1" sqref="L279" start="0" length="0">
    <dxf>
      <font>
        <i/>
        <name val="Times New Roman CYR"/>
        <family val="1"/>
      </font>
    </dxf>
  </rfmt>
  <rfmt sheetId="1" sqref="M279" start="0" length="0">
    <dxf>
      <font>
        <i/>
        <name val="Times New Roman CYR"/>
        <family val="1"/>
      </font>
    </dxf>
  </rfmt>
  <rfmt sheetId="1" sqref="N279" start="0" length="0">
    <dxf>
      <font>
        <i/>
        <name val="Times New Roman CYR"/>
        <family val="1"/>
      </font>
    </dxf>
  </rfmt>
  <rfmt sheetId="1" sqref="A279:XFD279" start="0" length="0">
    <dxf>
      <font>
        <i/>
        <name val="Times New Roman CYR"/>
        <family val="1"/>
      </font>
    </dxf>
  </rfmt>
  <rcc rId="9026" sId="1" odxf="1" dxf="1">
    <nc r="A28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027" sId="1">
    <nc r="B280" t="inlineStr">
      <is>
        <t>07</t>
      </is>
    </nc>
  </rcc>
  <rcc rId="9028" sId="1">
    <nc r="C280" t="inlineStr">
      <is>
        <t>02</t>
      </is>
    </nc>
  </rcc>
  <rcc rId="9029" sId="1">
    <nc r="D280" t="inlineStr">
      <is>
        <t>10201 L0500</t>
      </is>
    </nc>
  </rcc>
  <rcc rId="9030" sId="1">
    <nc r="E280" t="inlineStr">
      <is>
        <t>612</t>
      </is>
    </nc>
  </rcc>
  <rfmt sheetId="1" sqref="F280" start="0" length="0">
    <dxf>
      <fill>
        <patternFill patternType="none">
          <bgColor indexed="65"/>
        </patternFill>
      </fill>
    </dxf>
  </rfmt>
  <rcc rId="9031" sId="1" numFmtId="4">
    <nc r="F280">
      <v>1750.5</v>
    </nc>
  </rcc>
  <rcc rId="9032" sId="1">
    <oc r="F272">
      <f>F273+F275+F277+F281+F283+F285+F287+F289+F291</f>
    </oc>
    <nc r="F272">
      <f>F273+F275+F277+F281+F283+F285+F287+F289+F291+F279</f>
    </nc>
  </rcc>
</revisions>
</file>

<file path=xl/revisions/revisionLog5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3" sId="1" numFmtId="4">
    <oc r="F401">
      <v>360</v>
    </oc>
    <nc r="F401">
      <f>360+802.4</f>
    </nc>
  </rcc>
</revisions>
</file>

<file path=xl/revisions/revisionLog5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4" sId="1">
    <oc r="F475">
      <f>859.2+2854.4</f>
    </oc>
    <nc r="F475">
      <f>850.6+2854.4</f>
    </nc>
  </rcc>
  <rcc rId="9035" sId="1">
    <oc r="F476">
      <f>259.5+862</f>
    </oc>
    <nc r="F476">
      <f>257+862</f>
    </nc>
  </rcc>
</revisions>
</file>

<file path=xl/revisions/revisionLog5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6" sId="1">
    <oc r="F248">
      <f>17551.7</f>
    </oc>
    <nc r="F248">
      <f>17551.7+17.5517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37" sId="1" ref="A254:XFD258" action="insertRow"/>
  <rfmt sheetId="1" sqref="A254" start="0" length="0">
    <dxf>
      <fill>
        <patternFill patternType="solid">
          <bgColor theme="0"/>
        </patternFill>
      </fill>
      <alignment vertical="center"/>
    </dxf>
  </rfmt>
  <rfmt sheetId="1" sqref="F254" start="0" length="0">
    <dxf>
      <fill>
        <patternFill patternType="solid">
          <bgColor theme="0"/>
        </patternFill>
      </fill>
    </dxf>
  </rfmt>
  <rfmt sheetId="1" sqref="A255" start="0" length="0">
    <dxf>
      <font>
        <b/>
        <name val="Times New Roman"/>
        <family val="1"/>
      </font>
      <alignment horizontal="general"/>
    </dxf>
  </rfmt>
  <rfmt sheetId="1" sqref="B255" start="0" length="0">
    <dxf>
      <font>
        <b/>
        <name val="Times New Roman"/>
        <family val="1"/>
      </font>
    </dxf>
  </rfmt>
  <rfmt sheetId="1" sqref="C255" start="0" length="0">
    <dxf>
      <font>
        <b/>
        <name val="Times New Roman"/>
        <family val="1"/>
      </font>
    </dxf>
  </rfmt>
  <rfmt sheetId="1" sqref="D255" start="0" length="0">
    <dxf>
      <font>
        <b/>
        <name val="Times New Roman"/>
        <family val="1"/>
      </font>
    </dxf>
  </rfmt>
  <rfmt sheetId="1" sqref="E255" start="0" length="0">
    <dxf>
      <font>
        <b/>
        <name val="Times New Roman"/>
        <family val="1"/>
      </font>
    </dxf>
  </rfmt>
  <rfmt sheetId="1" sqref="F255" start="0" length="0">
    <dxf>
      <font>
        <b/>
        <name val="Times New Roman"/>
        <family val="1"/>
      </font>
    </dxf>
  </rfmt>
  <rfmt sheetId="1" sqref="A256" start="0" length="0">
    <dxf>
      <font>
        <i/>
        <name val="Times New Roman"/>
        <family val="1"/>
      </font>
      <alignment horizontal="general"/>
    </dxf>
  </rfmt>
  <rfmt sheetId="1" sqref="B256" start="0" length="0">
    <dxf>
      <font>
        <i/>
        <name val="Times New Roman"/>
        <family val="1"/>
      </font>
    </dxf>
  </rfmt>
  <rfmt sheetId="1" sqref="C256" start="0" length="0">
    <dxf>
      <font>
        <i/>
        <name val="Times New Roman"/>
        <family val="1"/>
      </font>
    </dxf>
  </rfmt>
  <rfmt sheetId="1" sqref="D256" start="0" length="0">
    <dxf>
      <font>
        <i/>
        <name val="Times New Roman"/>
        <family val="1"/>
      </font>
    </dxf>
  </rfmt>
  <rfmt sheetId="1" sqref="E256" start="0" length="0">
    <dxf>
      <font>
        <i/>
        <name val="Times New Roman"/>
        <family val="1"/>
      </font>
    </dxf>
  </rfmt>
  <rfmt sheetId="1" sqref="F2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257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fmt sheetId="1" sqref="B257" start="0" length="0">
    <dxf>
      <font>
        <i/>
        <name val="Times New Roman"/>
        <family val="1"/>
      </font>
    </dxf>
  </rfmt>
  <rfmt sheetId="1" sqref="C257" start="0" length="0">
    <dxf>
      <font>
        <i/>
        <name val="Times New Roman"/>
        <family val="1"/>
      </font>
    </dxf>
  </rfmt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fmt sheetId="1" sqref="F25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038" sId="1" odxf="1" dxf="1">
    <nc r="A254" t="inlineStr">
      <is>
        <t>ОХРАНА ОКРУЖАЮЩЕЙ СРЕДЫ</t>
      </is>
    </nc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cc rId="9039" sId="1" odxf="1" dxf="1">
    <nc r="A255" t="inlineStr">
      <is>
        <t>Другие вопросы в области охраны окружающей среды</t>
      </is>
    </nc>
    <ndxf>
      <fill>
        <patternFill patternType="solid">
          <bgColor indexed="41"/>
        </patternFill>
      </fill>
      <alignment vertical="center"/>
    </ndxf>
  </rcc>
  <rcc rId="9040" sId="1" odxf="1" dxf="1">
    <nc r="A256" t="inlineStr">
      <is>
        <t>Непрограммные расходы</t>
      </is>
    </nc>
    <ndxf>
      <font>
        <b/>
        <i val="0"/>
        <name val="Times New Roman"/>
        <family val="1"/>
      </font>
      <alignment vertical="center"/>
    </ndxf>
  </rcc>
  <rcc rId="9041" sId="1" odxf="1" dxf="1">
    <nc r="A257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color indexed="8"/>
        <name val="Times New Roman"/>
        <family val="1"/>
      </font>
      <fill>
        <patternFill patternType="none"/>
      </fill>
    </ndxf>
  </rcc>
  <rcc rId="9042" sId="1" odxf="1" dxf="1">
    <nc r="A258" t="inlineStr">
      <is>
        <t>Иные межбюджетные трансферты</t>
      </is>
    </nc>
    <ndxf>
      <font>
        <color indexed="8"/>
        <name val="Times New Roman"/>
        <family val="1"/>
      </font>
      <alignment vertical="center"/>
    </ndxf>
  </rcc>
  <rcc rId="9043" sId="1" odxf="1" dxf="1">
    <nc r="B254" t="inlineStr">
      <is>
        <t>06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44" sId="1" odxf="1" dxf="1">
    <nc r="F254">
      <f>F255</f>
    </nc>
    <ndxf>
      <font>
        <b/>
        <name val="Times New Roman"/>
        <family val="1"/>
      </font>
      <fill>
        <patternFill>
          <bgColor indexed="15"/>
        </patternFill>
      </fill>
    </ndxf>
  </rcc>
  <rcc rId="9045" sId="1" odxf="1" dxf="1">
    <nc r="B255" t="inlineStr">
      <is>
        <t>06</t>
      </is>
    </nc>
    <ndxf>
      <fill>
        <patternFill patternType="solid">
          <bgColor indexed="41"/>
        </patternFill>
      </fill>
    </ndxf>
  </rcc>
  <rcc rId="9046" sId="1" odxf="1" dxf="1">
    <nc r="C255" t="inlineStr">
      <is>
        <t>05</t>
      </is>
    </nc>
    <ndxf>
      <fill>
        <patternFill patternType="solid">
          <bgColor indexed="41"/>
        </patternFill>
      </fill>
    </ndxf>
  </rcc>
  <rfmt sheetId="1" sqref="D255" start="0" length="0">
    <dxf>
      <fill>
        <patternFill patternType="solid">
          <bgColor indexed="41"/>
        </patternFill>
      </fill>
    </dxf>
  </rfmt>
  <rfmt sheetId="1" sqref="E255" start="0" length="0">
    <dxf>
      <fill>
        <patternFill patternType="solid">
          <bgColor indexed="41"/>
        </patternFill>
      </fill>
    </dxf>
  </rfmt>
  <rcc rId="9047" sId="1" odxf="1" dxf="1">
    <nc r="F255">
      <f>F256</f>
    </nc>
    <ndxf>
      <fill>
        <patternFill patternType="solid">
          <bgColor indexed="41"/>
        </patternFill>
      </fill>
    </ndxf>
  </rcc>
  <rcc rId="9048" sId="1" odxf="1" dxf="1">
    <nc r="B256" t="inlineStr">
      <is>
        <t>06</t>
      </is>
    </nc>
    <ndxf>
      <font>
        <b/>
        <i val="0"/>
        <name val="Times New Roman"/>
        <family val="1"/>
      </font>
    </ndxf>
  </rcc>
  <rcc rId="9049" sId="1" odxf="1" dxf="1">
    <nc r="C256" t="inlineStr">
      <is>
        <t>05</t>
      </is>
    </nc>
    <ndxf>
      <font>
        <b/>
        <i val="0"/>
        <name val="Times New Roman"/>
        <family val="1"/>
      </font>
    </ndxf>
  </rcc>
  <rcc rId="9050" sId="1" odxf="1" dxf="1">
    <nc r="D256" t="inlineStr">
      <is>
        <t>99900 00000</t>
      </is>
    </nc>
    <ndxf>
      <font>
        <b/>
        <i val="0"/>
        <name val="Times New Roman"/>
        <family val="1"/>
      </font>
    </ndxf>
  </rcc>
  <rfmt sheetId="1" sqref="E256" start="0" length="0">
    <dxf>
      <font>
        <b/>
        <i val="0"/>
        <name val="Times New Roman"/>
        <family val="1"/>
      </font>
    </dxf>
  </rfmt>
  <rcc rId="9051" sId="1" odxf="1" dxf="1">
    <nc r="F256">
      <f>F257</f>
    </nc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cc rId="9052" sId="1">
    <nc r="B257" t="inlineStr">
      <is>
        <t>06</t>
      </is>
    </nc>
  </rcc>
  <rcc rId="9053" sId="1">
    <nc r="C257" t="inlineStr">
      <is>
        <t>05</t>
      </is>
    </nc>
  </rcc>
  <rcc rId="9054" sId="1" odxf="1" dxf="1">
    <nc r="D257" t="inlineStr">
      <is>
        <t>999Ч4 54410</t>
      </is>
    </nc>
    <ndxf>
      <fill>
        <patternFill patternType="solid">
          <bgColor theme="0"/>
        </patternFill>
      </fill>
    </ndxf>
  </rcc>
  <rcc rId="9055" sId="1" odxf="1" dxf="1">
    <nc r="F257">
      <f>SUM(F258:F258)</f>
    </nc>
    <ndxf>
      <fill>
        <patternFill patternType="none">
          <bgColor indexed="65"/>
        </patternFill>
      </fill>
    </ndxf>
  </rcc>
  <rcc rId="9056" sId="1">
    <nc r="B258" t="inlineStr">
      <is>
        <t>06</t>
      </is>
    </nc>
  </rcc>
  <rcc rId="9057" sId="1">
    <nc r="C258" t="inlineStr">
      <is>
        <t>05</t>
      </is>
    </nc>
  </rcc>
  <rcc rId="9058" sId="1" odxf="1" dxf="1">
    <nc r="D258" t="inlineStr">
      <is>
        <t>999Ч4 54410</t>
      </is>
    </nc>
    <ndxf>
      <fill>
        <patternFill patternType="solid">
          <bgColor theme="0"/>
        </patternFill>
      </fill>
    </ndxf>
  </rcc>
  <rcc rId="9059" sId="1">
    <nc r="E258" t="inlineStr">
      <is>
        <t>540</t>
      </is>
    </nc>
  </rcc>
  <rcc rId="9060" sId="1">
    <nc r="F258">
      <f>263664.7</f>
    </nc>
  </rcc>
  <rrc rId="9061" sId="1" ref="A503:XFD509" action="insertRow"/>
  <rfmt sheetId="1" sqref="A504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</dxf>
  </rfmt>
  <rfmt sheetId="1" sqref="A505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fmt sheetId="1" sqref="A508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9062" sId="1" odxf="1" dxf="1">
    <nc r="A503" t="inlineStr">
      <is>
        <t>ОБСЛУЖИВАНИЕ ГОСУДАРСТВЕННОГО И МУНИЦИПАЛЬНОГО ДОЛГА</t>
      </is>
    </nc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9063" sId="1" odxf="1" dxf="1">
    <nc r="A504" t="inlineStr">
      <is>
        <t>Обслуживание государственного внутреннего и муниципального долга</t>
      </is>
    </nc>
    <ndxf>
      <font>
        <b/>
        <i val="0"/>
        <color indexed="8"/>
        <name val="Times New Roman"/>
        <family val="1"/>
      </font>
      <fill>
        <patternFill patternType="solid">
          <bgColor indexed="41"/>
        </patternFill>
      </fill>
    </ndxf>
  </rcc>
  <rcc rId="9064" sId="1" odxf="1" dxf="1">
    <nc r="A505" t="inlineStr">
      <is>
        <t>Муниципальная Программа «Управление муниципальными финансами и муниципальным долгом на 2020-2025 годы</t>
      </is>
    </nc>
    <ndxf>
      <font>
        <b/>
        <name val="Times New Roman"/>
        <family val="1"/>
      </font>
      <numFmt numFmtId="0" formatCode="General"/>
      <alignment horizontal="general"/>
    </ndxf>
  </rcc>
  <rcc rId="9065" sId="1" odxf="1" dxf="1">
    <nc r="A506" t="inlineStr">
      <is>
        <t>Подпрограмма «Управление муниципальным долгом»</t>
      </is>
    </nc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9066" sId="1" odxf="1" dxf="1">
    <nc r="A507" t="inlineStr">
      <is>
        <t>Основное мероприятие "Обслуживание муниципального долга"</t>
      </is>
    </nc>
    <ndxf>
      <font>
        <i/>
        <color indexed="8"/>
        <name val="Times New Roman"/>
        <family val="1"/>
      </font>
    </ndxf>
  </rcc>
  <rcc rId="9067" sId="1" odxf="1" dxf="1">
    <nc r="A508" t="inlineStr">
      <is>
        <t>Процентные платежи по муниципальному долгу</t>
      </is>
    </nc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068" sId="1" odxf="1" dxf="1">
    <nc r="A509" t="inlineStr">
      <is>
        <t>Обслуживание муниципального долга</t>
      </is>
    </nc>
    <ndxf>
      <font>
        <color indexed="8"/>
        <name val="Times New Roman"/>
        <family val="1"/>
      </font>
      <fill>
        <patternFill patternType="none"/>
      </fill>
      <alignment horizontal="general" vertical="bottom" wrapText="0"/>
    </ndxf>
  </rcc>
  <rcc rId="9069" sId="1" odxf="1" dxf="1">
    <nc r="B503" t="inlineStr">
      <is>
        <t>13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70" sId="1" odxf="1" dxf="1" numFmtId="4">
    <nc r="F503">
      <f>F504</f>
    </nc>
    <ndxf>
      <font>
        <b/>
        <name val="Times New Roman"/>
        <family val="1"/>
      </font>
      <fill>
        <patternFill>
          <bgColor indexed="15"/>
        </patternFill>
      </fill>
    </ndxf>
  </rcc>
  <rcc rId="9071" sId="1" odxf="1" dxf="1">
    <nc r="B504" t="inlineStr">
      <is>
        <t>13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cc rId="9072" sId="1" odxf="1" dxf="1">
    <nc r="C504" t="inlineStr">
      <is>
        <t>01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fmt sheetId="1" sqref="D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fmt sheetId="1" sqref="E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cc rId="9073" sId="1" odxf="1" dxf="1">
    <nc r="F504">
      <f>F505</f>
    </nc>
    <ndxf>
      <font>
        <b/>
        <i val="0"/>
        <name val="Times New Roman"/>
        <family val="1"/>
      </font>
      <fill>
        <patternFill>
          <bgColor indexed="41"/>
        </patternFill>
      </fill>
    </ndxf>
  </rcc>
  <rcc rId="9074" sId="1" odxf="1" dxf="1">
    <nc r="B505" t="inlineStr">
      <is>
        <t>13</t>
      </is>
    </nc>
    <ndxf>
      <font>
        <b/>
        <name val="Times New Roman"/>
        <family val="1"/>
      </font>
    </ndxf>
  </rcc>
  <rcc rId="9075" sId="1" odxf="1" dxf="1">
    <nc r="C505" t="inlineStr">
      <is>
        <t>01</t>
      </is>
    </nc>
    <ndxf>
      <font>
        <b/>
        <name val="Times New Roman"/>
        <family val="1"/>
      </font>
    </ndxf>
  </rcc>
  <rcc rId="9076" sId="1" odxf="1" dxf="1">
    <nc r="D505" t="inlineStr">
      <is>
        <t>02000 00000</t>
      </is>
    </nc>
    <ndxf>
      <font>
        <b/>
        <name val="Times New Roman"/>
        <family val="1"/>
      </font>
    </ndxf>
  </rcc>
  <rfmt sheetId="1" sqref="E505" start="0" length="0">
    <dxf>
      <font>
        <b/>
        <name val="Times New Roman"/>
        <family val="1"/>
      </font>
    </dxf>
  </rfmt>
  <rcc rId="9077" sId="1" odxf="1" dxf="1" numFmtId="4">
    <nc r="F505">
      <f>F506</f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9078" sId="1" odxf="1" dxf="1">
    <nc r="B506" t="inlineStr">
      <is>
        <t>13</t>
      </is>
    </nc>
    <ndxf>
      <font>
        <b/>
        <i/>
        <name val="Times New Roman"/>
        <family val="1"/>
      </font>
    </ndxf>
  </rcc>
  <rcc rId="9079" sId="1" odxf="1" dxf="1">
    <nc r="C506" t="inlineStr">
      <is>
        <t>01</t>
      </is>
    </nc>
    <ndxf>
      <font>
        <b/>
        <i/>
        <name val="Times New Roman"/>
        <family val="1"/>
      </font>
    </ndxf>
  </rcc>
  <rcc rId="9080" sId="1" odxf="1" dxf="1">
    <nc r="D506" t="inlineStr">
      <is>
        <t>02300 00000</t>
      </is>
    </nc>
    <ndxf>
      <font>
        <b/>
        <i/>
        <name val="Times New Roman"/>
        <family val="1"/>
      </font>
    </ndxf>
  </rcc>
  <rfmt sheetId="1" sqref="E506" start="0" length="0">
    <dxf>
      <font>
        <b/>
        <i/>
        <name val="Times New Roman"/>
        <family val="1"/>
      </font>
    </dxf>
  </rfmt>
  <rcc rId="9081" sId="1" odxf="1" dxf="1" numFmtId="4">
    <nc r="F506">
      <f>F507</f>
    </nc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9082" sId="1" odxf="1" dxf="1">
    <nc r="B507" t="inlineStr">
      <is>
        <t>13</t>
      </is>
    </nc>
    <ndxf>
      <font>
        <i/>
        <name val="Times New Roman"/>
        <family val="1"/>
      </font>
    </ndxf>
  </rcc>
  <rcc rId="9083" sId="1" odxf="1" dxf="1">
    <nc r="C507" t="inlineStr">
      <is>
        <t>01</t>
      </is>
    </nc>
    <ndxf>
      <font>
        <i/>
        <name val="Times New Roman"/>
        <family val="1"/>
      </font>
    </ndxf>
  </rcc>
  <rcc rId="9084" sId="1" odxf="1" dxf="1">
    <nc r="D507" t="inlineStr">
      <is>
        <t>02301 00000</t>
      </is>
    </nc>
    <ndxf>
      <font>
        <i/>
        <name val="Times New Roman"/>
        <family val="1"/>
      </font>
    </ndxf>
  </rcc>
  <rfmt sheetId="1" sqref="E507" start="0" length="0">
    <dxf>
      <font>
        <i/>
        <name val="Times New Roman"/>
        <family val="1"/>
      </font>
    </dxf>
  </rfmt>
  <rcc rId="9085" sId="1" odxf="1" dxf="1" numFmtId="4">
    <nc r="F507">
      <f>F508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86" sId="1" odxf="1" dxf="1">
    <nc r="B508" t="inlineStr">
      <is>
        <t>13</t>
      </is>
    </nc>
    <ndxf>
      <font>
        <i/>
        <name val="Times New Roman"/>
        <family val="1"/>
      </font>
    </ndxf>
  </rcc>
  <rcc rId="9087" sId="1" odxf="1" dxf="1">
    <nc r="C508" t="inlineStr">
      <is>
        <t>01</t>
      </is>
    </nc>
    <ndxf>
      <font>
        <i/>
        <name val="Times New Roman"/>
        <family val="1"/>
      </font>
    </ndxf>
  </rcc>
  <rcc rId="9088" sId="1" odxf="1" dxf="1">
    <nc r="D508" t="inlineStr">
      <is>
        <t>02301 87010</t>
      </is>
    </nc>
    <ndxf>
      <font>
        <i/>
        <name val="Times New Roman"/>
        <family val="1"/>
      </font>
    </ndxf>
  </rcc>
  <rfmt sheetId="1" sqref="E508" start="0" length="0">
    <dxf>
      <font>
        <i/>
        <name val="Times New Roman"/>
        <family val="1"/>
      </font>
    </dxf>
  </rfmt>
  <rcc rId="9089" sId="1" odxf="1" dxf="1" numFmtId="4">
    <nc r="F508">
      <f>SUM(F509)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90" sId="1">
    <nc r="B509" t="inlineStr">
      <is>
        <t>13</t>
      </is>
    </nc>
  </rcc>
  <rcc rId="9091" sId="1">
    <nc r="C509" t="inlineStr">
      <is>
        <t>01</t>
      </is>
    </nc>
  </rcc>
  <rcc rId="9092" sId="1">
    <nc r="D509" t="inlineStr">
      <is>
        <t>02301 87010</t>
      </is>
    </nc>
  </rcc>
  <rcc rId="9093" sId="1">
    <nc r="E509" t="inlineStr">
      <is>
        <t>730</t>
      </is>
    </nc>
  </rcc>
  <rcc rId="9094" sId="1" odxf="1" dxf="1" numFmtId="4">
    <nc r="F509">
      <v>3.6590099999999999</v>
    </nc>
    <ndxf>
      <fill>
        <patternFill patternType="none">
          <bgColor indexed="65"/>
        </patternFill>
      </fill>
    </ndxf>
  </rcc>
  <rcc rId="9095" sId="1">
    <oc r="F519">
      <f>F14+F159+F165+F233+F259+F384+F428+F468+F503</f>
    </oc>
    <nc r="F519">
      <f>F14+F159+F165+F233+F259+F384+F428+F468+F510+F254+F503</f>
    </nc>
  </rcc>
  <rcc rId="9096" sId="1" numFmtId="4">
    <oc r="F522">
      <v>1617672.8</v>
    </oc>
    <nc r="F522">
      <v>2267804.1985900002</v>
    </nc>
  </rcc>
</revisions>
</file>

<file path=xl/revisions/revisionLog5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97" sId="1" ref="A436:XFD438" action="insertRow"/>
  <rfmt sheetId="1" sqref="A436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6" start="0" length="0">
    <dxf>
      <font>
        <b val="0"/>
        <i/>
        <name val="Times New Roman"/>
        <family val="1"/>
      </font>
    </dxf>
  </rfmt>
  <rfmt sheetId="1" sqref="C436" start="0" length="0">
    <dxf>
      <font>
        <b val="0"/>
        <i/>
        <name val="Times New Roman"/>
        <family val="1"/>
      </font>
    </dxf>
  </rfmt>
  <rfmt sheetId="1" sqref="D436" start="0" length="0">
    <dxf>
      <font>
        <b val="0"/>
        <i/>
        <name val="Times New Roman"/>
        <family val="1"/>
      </font>
    </dxf>
  </rfmt>
  <rfmt sheetId="1" sqref="E436" start="0" length="0">
    <dxf>
      <font>
        <b val="0"/>
        <i/>
        <name val="Times New Roman"/>
        <family val="1"/>
      </font>
    </dxf>
  </rfmt>
  <rfmt sheetId="1" sqref="F436" start="0" length="0">
    <dxf>
      <font>
        <b val="0"/>
        <i/>
        <name val="Times New Roman"/>
        <family val="1"/>
      </font>
    </dxf>
  </rfmt>
  <rfmt sheetId="1" sqref="A437" start="0" length="0">
    <dxf>
      <font>
        <b val="0"/>
        <i/>
        <color indexed="8"/>
        <name val="Times New Roman"/>
        <family val="1"/>
      </font>
    </dxf>
  </rfmt>
  <rfmt sheetId="1" sqref="B437" start="0" length="0">
    <dxf>
      <font>
        <b val="0"/>
        <i/>
        <name val="Times New Roman"/>
        <family val="1"/>
      </font>
    </dxf>
  </rfmt>
  <rfmt sheetId="1" sqref="C437" start="0" length="0">
    <dxf>
      <font>
        <b val="0"/>
        <i/>
        <name val="Times New Roman"/>
        <family val="1"/>
      </font>
    </dxf>
  </rfmt>
  <rfmt sheetId="1" sqref="D437" start="0" length="0">
    <dxf>
      <font>
        <b val="0"/>
        <i/>
        <name val="Times New Roman"/>
        <family val="1"/>
      </font>
    </dxf>
  </rfmt>
  <rfmt sheetId="1" sqref="E437" start="0" length="0">
    <dxf>
      <font>
        <b val="0"/>
        <i/>
        <name val="Times New Roman"/>
        <family val="1"/>
      </font>
    </dxf>
  </rfmt>
  <rfmt sheetId="1" sqref="F437" start="0" length="0">
    <dxf>
      <font>
        <b val="0"/>
        <i/>
        <name val="Times New Roman"/>
        <family val="1"/>
      </font>
    </dxf>
  </rfmt>
  <rfmt sheetId="1" sqref="A438" start="0" length="0">
    <dxf>
      <font>
        <b val="0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C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D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E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F438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9098" sId="1" odxf="1" dxf="1">
    <nc r="A43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vertical="center"/>
    </ndxf>
  </rcc>
  <rcc rId="9099" sId="1" odxf="1" dxf="1">
    <nc r="A437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00" sId="1" odxf="1" dxf="1">
    <nc r="A438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9101" sId="1" odxf="1" dxf="1">
    <nc r="B436" t="inlineStr">
      <is>
        <t>10</t>
      </is>
    </nc>
    <ndxf>
      <fill>
        <patternFill patternType="solid">
          <bgColor theme="0"/>
        </patternFill>
      </fill>
    </ndxf>
  </rcc>
  <rcc rId="9102" sId="1" odxf="1" dxf="1">
    <nc r="C436" t="inlineStr">
      <is>
        <t>03</t>
      </is>
    </nc>
    <ndxf>
      <fill>
        <patternFill patternType="solid">
          <bgColor theme="0"/>
        </patternFill>
      </fill>
    </ndxf>
  </rcc>
  <rcc rId="9103" sId="1" odxf="1" dxf="1">
    <nc r="D436" t="inlineStr">
      <is>
        <t>06020 00000</t>
      </is>
    </nc>
    <ndxf>
      <fill>
        <patternFill patternType="solid">
          <bgColor theme="0"/>
        </patternFill>
      </fill>
    </ndxf>
  </rcc>
  <rfmt sheetId="1" sqref="E436" start="0" length="0">
    <dxf>
      <fill>
        <patternFill patternType="solid">
          <bgColor theme="0"/>
        </patternFill>
      </fill>
    </dxf>
  </rfmt>
  <rcc rId="9104" sId="1" odxf="1" dxf="1">
    <nc r="F436">
      <f>F437</f>
    </nc>
    <ndxf>
      <fill>
        <patternFill patternType="solid">
          <bgColor theme="0"/>
        </patternFill>
      </fill>
      <alignment wrapText="1"/>
    </ndxf>
  </rcc>
  <rcc rId="9105" sId="1" odxf="1" dxf="1">
    <nc r="B437" t="inlineStr">
      <is>
        <t>10</t>
      </is>
    </nc>
    <ndxf>
      <fill>
        <patternFill patternType="solid">
          <bgColor theme="0"/>
        </patternFill>
      </fill>
    </ndxf>
  </rcc>
  <rcc rId="9106" sId="1" odxf="1" dxf="1">
    <nc r="C437" t="inlineStr">
      <is>
        <t>03</t>
      </is>
    </nc>
    <ndxf>
      <fill>
        <patternFill patternType="solid">
          <bgColor theme="0"/>
        </patternFill>
      </fill>
    </ndxf>
  </rcc>
  <rcc rId="9107" sId="1" odxf="1" dxf="1">
    <nc r="D437" t="inlineStr">
      <is>
        <t>06020 L5760</t>
      </is>
    </nc>
    <ndxf>
      <fill>
        <patternFill patternType="solid">
          <bgColor theme="0"/>
        </patternFill>
      </fill>
    </ndxf>
  </rcc>
  <rfmt sheetId="1" sqref="E43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08" sId="1" odxf="1" dxf="1">
    <nc r="F437">
      <f>F438</f>
    </nc>
    <ndxf>
      <fill>
        <patternFill patternType="solid">
          <bgColor rgb="FF92D050"/>
        </patternFill>
      </fill>
      <alignment wrapText="1"/>
    </ndxf>
  </rcc>
  <rcc rId="9109" sId="1">
    <nc r="B438" t="inlineStr">
      <is>
        <t>10</t>
      </is>
    </nc>
  </rcc>
  <rcc rId="9110" sId="1">
    <nc r="C438" t="inlineStr">
      <is>
        <t>03</t>
      </is>
    </nc>
  </rcc>
  <rcc rId="9111" sId="1">
    <nc r="D438" t="inlineStr">
      <is>
        <t>06020 L5760</t>
      </is>
    </nc>
  </rcc>
  <rcc rId="9112" sId="1">
    <nc r="E438" t="inlineStr">
      <is>
        <t>244</t>
      </is>
    </nc>
  </rcc>
  <rcc rId="9113" sId="1" numFmtId="4">
    <nc r="F438">
      <f>9466.1+127.9224</f>
    </nc>
  </rcc>
  <rfmt sheetId="1" sqref="F437">
    <dxf>
      <fill>
        <patternFill>
          <bgColor theme="0"/>
        </patternFill>
      </fill>
    </dxf>
  </rfmt>
  <rcc rId="9114" sId="1">
    <oc r="F435">
      <f>F439</f>
    </oc>
    <nc r="F435">
      <f>F439+F436</f>
    </nc>
  </rcc>
</revisions>
</file>

<file path=xl/revisions/revisionLog5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5" sId="1" numFmtId="4">
    <oc r="F253">
      <f>16327.6</f>
    </oc>
    <nc r="F253">
      <v>8886.66</v>
    </nc>
  </rcc>
</revisions>
</file>

<file path=xl/revisions/revisionLog5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6" sId="1" numFmtId="4">
    <oc r="F525">
      <v>2267804.1985900002</v>
    </oc>
    <nc r="F525">
      <v>2277398.2209899998</v>
    </nc>
  </rcc>
</revisions>
</file>

<file path=xl/revisions/revisionLog5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7" sId="1" numFmtId="4">
    <oc r="F98">
      <v>65</v>
    </oc>
    <nc r="F98">
      <v>62</v>
    </nc>
  </rcc>
  <rcc rId="9118" sId="1" numFmtId="4">
    <oc r="F149">
      <f>25+7+20+16.9</f>
    </oc>
    <nc r="F149">
      <v>25</v>
    </nc>
  </rcc>
  <rcc rId="9119" sId="1">
    <oc r="F156">
      <f>200+110+7641.5</f>
    </oc>
    <nc r="F156">
      <f>200+110+7141.5</f>
    </nc>
  </rcc>
</revisions>
</file>

<file path=xl/revisions/revisionLog5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0" sId="1" numFmtId="4">
    <oc r="F170">
      <v>100</v>
    </oc>
    <nc r="F170">
      <v>50</v>
    </nc>
  </rcc>
  <rcc rId="9121" sId="1" numFmtId="4">
    <oc r="F199">
      <f>30+215</f>
    </oc>
    <nc r="F199">
      <v>215</v>
    </nc>
  </rcc>
</revisions>
</file>

<file path=xl/revisions/revisionLog5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2" sId="1">
    <oc r="F211">
      <f>100000+3092.78+8862.1</f>
    </oc>
    <nc r="F211">
      <f>100000+3092.78+8862.1+274.09</f>
    </nc>
  </rcc>
  <rcc rId="9123" sId="1">
    <oc r="F206">
      <f>17764.6-3092.78-22.08-997.79</f>
    </oc>
    <nc r="F206">
      <f>17764.6-3092.78-22.08-997.79-274.09</f>
    </nc>
  </rcc>
</revisions>
</file>

<file path=xl/revisions/revisionLog5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4" sId="1">
    <oc r="F271">
      <f>42236</f>
    </oc>
    <nc r="F271">
      <f>42236-2500</f>
    </nc>
  </rcc>
</revisions>
</file>

<file path=xl/revisions/revisionLog5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5" sId="1">
    <oc r="F289">
      <f>28827.2+291.2+1347.7</f>
    </oc>
    <nc r="F289">
      <f>28827.2+291.2+1347.7+304.8</f>
    </nc>
  </rcc>
  <rcc rId="9126" sId="1">
    <oc r="F303">
      <f>8320+437.8</f>
    </oc>
    <nc r="F303">
      <f>8320+437.89511</f>
    </nc>
  </rcc>
  <rcc rId="9127" sId="1" numFmtId="4">
    <oc r="F300">
      <v>374.4</v>
    </oc>
    <nc r="F300">
      <v>750</v>
    </nc>
  </rcc>
  <rcc rId="9128" sId="1" numFmtId="4">
    <oc r="F283">
      <v>90926.8</v>
    </oc>
    <nc r="F283">
      <f>88550.5+0.00489</f>
    </nc>
  </rcc>
</revisions>
</file>

<file path=xl/revisions/revisionLog5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9" sId="1">
    <oc r="F289">
      <f>28827.2+291.2+1347.7+304.8</f>
    </oc>
    <nc r="F289">
      <f>28827.2+291.2+1347.7+13.6</f>
    </nc>
  </rcc>
  <rcc rId="9130" sId="1">
    <oc r="F369">
      <f>5565.9-2.81168+100</f>
    </oc>
    <nc r="F369">
      <f>5565.9+100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1" sId="1">
    <nc r="F249">
      <f>17551.7+17.552</f>
    </nc>
  </rcc>
  <rcc rId="9132" sId="1">
    <oc r="F248">
      <f>17551.7+17.5517</f>
    </oc>
    <nc r="F248"/>
  </rcc>
  <rrc rId="9133" sId="1" ref="A248:XFD248" action="deleteRow">
    <undo index="65535" exp="area" dr="F248:F249" r="F247" sId="1"/>
    <rfmt sheetId="1" xfDxf="1" sqref="A248:XFD248" start="0" length="0">
      <dxf>
        <font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134" sId="1">
    <oc r="F247">
      <f>SUM(F248:F248)</f>
    </oc>
    <nc r="F247">
      <f>SUM(F248:F248)</f>
    </nc>
  </rcc>
</revisions>
</file>

<file path=xl/revisions/revisionLog5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5" sId="1" numFmtId="4">
    <oc r="F443">
      <v>364399.5</v>
    </oc>
    <nc r="F443">
      <f>364399.5</f>
    </nc>
  </rcc>
  <rcc rId="9136" sId="1" numFmtId="4">
    <oc r="F461">
      <v>2513.1999999999998</v>
    </oc>
    <nc r="F461">
      <v>1732</v>
    </nc>
  </rcc>
  <rcc rId="9137" sId="1" numFmtId="4">
    <nc r="F462">
      <v>523.1</v>
    </nc>
  </rcc>
  <rcc rId="9138" sId="1" numFmtId="4">
    <nc r="F463">
      <v>183.2</v>
    </nc>
  </rcc>
  <rcc rId="9139" sId="1" numFmtId="4">
    <nc r="F464">
      <v>74.900000000000006</v>
    </nc>
  </rcc>
</revisions>
</file>

<file path=xl/revisions/revisionLog5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0" sId="1" numFmtId="4">
    <oc r="F382">
      <v>98</v>
    </oc>
    <nc r="F382">
      <v>200</v>
    </nc>
  </rcc>
  <rcc rId="9141" sId="1">
    <oc r="F443">
      <f>364399.5</f>
    </oc>
    <nc r="F443">
      <f>364399.5+655.91904</f>
    </nc>
  </rcc>
</revisions>
</file>

<file path=xl/revisions/revisionLog5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2" sId="1" numFmtId="4">
    <oc r="F149">
      <v>25</v>
    </oc>
    <nc r="F149">
      <f>25+7+20-0.01904+0.048-0.0224+0.2</f>
    </nc>
  </rcc>
  <rcc rId="9143" sId="1" numFmtId="4">
    <oc r="F59">
      <v>500</v>
    </oc>
    <nc r="F59">
      <f>500+0.04099</f>
    </nc>
  </rcc>
</revisions>
</file>

<file path=xl/revisions/revisionLog5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4" sId="1">
    <oc r="F156">
      <f>200+110+7141.5</f>
    </oc>
    <nc r="F156">
      <f>200+110+7141.5-0.01168</f>
    </nc>
  </rcc>
</revisions>
</file>

<file path=xl/revisions/revisionLog5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5" sId="1" numFmtId="4">
    <oc r="F524">
      <v>2277398.2209899998</v>
    </oc>
    <nc r="F524">
      <v>2277176.46</v>
    </nc>
  </rcc>
</revisions>
</file>

<file path=xl/revisions/revisionLog5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6" sId="1" numFmtId="4">
    <oc r="F308">
      <v>15328.3</v>
    </oc>
    <nc r="F308">
      <v>14710.8</v>
    </nc>
  </rcc>
  <rcc rId="9147" sId="1" numFmtId="4">
    <oc r="F389">
      <v>11987.2</v>
    </oc>
    <nc r="F389">
      <v>8595.5</v>
    </nc>
  </rcc>
  <rcc rId="9148" sId="1" numFmtId="4">
    <oc r="F395">
      <v>18627.2</v>
    </oc>
    <nc r="F395">
      <v>15267.8</v>
    </nc>
  </rcc>
  <rcc rId="9149" sId="1" numFmtId="4">
    <oc r="F401">
      <v>500</v>
    </oc>
    <nc r="F401">
      <v>700</v>
    </nc>
  </rcc>
  <rcc rId="9150" sId="1" numFmtId="4">
    <oc r="F417">
      <v>8324.9</v>
    </oc>
    <nc r="F417">
      <v>8196.5</v>
    </nc>
  </rcc>
  <rcc rId="9151" sId="1" numFmtId="4">
    <oc r="F419">
      <v>2514.1</v>
    </oc>
    <nc r="F419">
      <v>2475.4</v>
    </nc>
  </rcc>
  <rcc rId="9152" sId="1" numFmtId="4">
    <oc r="F420">
      <v>253.2</v>
    </oc>
    <nc r="F420">
      <v>282</v>
    </nc>
  </rcc>
  <rcc rId="9153" sId="1" numFmtId="4">
    <oc r="F421">
      <v>817.6</v>
    </oc>
    <nc r="F421">
      <v>659</v>
    </nc>
  </rcc>
  <rcc rId="9154" sId="1" numFmtId="4">
    <oc r="F338">
      <v>2433.6999999999998</v>
    </oc>
    <nc r="F338">
      <v>2695.45</v>
    </nc>
  </rcc>
  <rcc rId="9155" sId="1" numFmtId="4">
    <oc r="F477">
      <v>250</v>
    </oc>
    <nc r="F477">
      <v>450</v>
    </nc>
  </rcc>
  <rcc rId="9156" sId="1">
    <oc r="F482">
      <f>850.6+2854.4</f>
    </oc>
    <nc r="F482">
      <f>850.6+2860</f>
    </nc>
  </rcc>
  <rcc rId="9157" sId="1">
    <oc r="F483">
      <f>257+862</f>
    </oc>
    <nc r="F483">
      <f>257+863.7</f>
    </nc>
  </rcc>
  <rcc rId="9158" sId="1">
    <oc r="F489">
      <f>34550.8+2300</f>
    </oc>
    <nc r="F489">
      <f>33933.65+2300</f>
    </nc>
  </rcc>
  <rrc rId="9159" sId="1" ref="A492:XFD492" action="insertRow"/>
  <rrc rId="9160" sId="1" ref="A492:XFD492" action="insertRow"/>
  <rrc rId="9161" sId="1" ref="A492:XFD492" action="insertRow"/>
  <rcc rId="9162" sId="1">
    <nc r="A492" t="inlineStr">
      <is>
        <t xml:space="preserve">Непрограммные расходы </t>
      </is>
    </nc>
  </rcc>
  <rfmt sheetId="1" sqref="A492:XFD492" start="0" length="2147483647">
    <dxf>
      <font>
        <b/>
      </font>
    </dxf>
  </rfmt>
  <rcc rId="9163" sId="1" odxf="1" dxf="1">
    <nc r="B49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4" sId="1" odxf="1" dxf="1">
    <nc r="C492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5" sId="1">
    <nc r="D492" t="inlineStr">
      <is>
        <t>99900 00000</t>
      </is>
    </nc>
  </rcc>
  <rfmt sheetId="1" sqref="B492:C492" start="0" length="2147483647">
    <dxf>
      <font>
        <b/>
      </font>
    </dxf>
  </rfmt>
  <rcc rId="9166" sId="1" odxf="1" dxf="1">
    <nc r="A49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167" sId="1" odxf="1" dxf="1">
    <nc r="A494" t="inlineStr">
      <is>
        <t>Прочая закупка товаров, работ и услуг</t>
      </is>
    </nc>
    <odxf>
      <alignment vertical="center"/>
    </odxf>
    <ndxf>
      <alignment vertical="top"/>
    </ndxf>
  </rcc>
  <rcc rId="9168" sId="1" odxf="1" dxf="1">
    <nc r="B49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C4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0" sId="1" odxf="1" dxf="1">
    <nc r="D493" t="inlineStr">
      <is>
        <t>9990082900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1" sId="1">
    <nc r="B494" t="inlineStr">
      <is>
        <t>11</t>
      </is>
    </nc>
  </rcc>
  <rcc rId="9172" sId="1">
    <nc r="C494" t="inlineStr">
      <is>
        <t>03</t>
      </is>
    </nc>
  </rcc>
  <rcc rId="9173" sId="1">
    <nc r="D494" t="inlineStr">
      <is>
        <t>9990082900</t>
      </is>
    </nc>
  </rcc>
  <rcc rId="9174" sId="1">
    <nc r="E494" t="inlineStr">
      <is>
        <t>244</t>
      </is>
    </nc>
  </rcc>
  <rcc rId="9175" sId="1" numFmtId="4">
    <nc r="F494">
      <v>13570.17</v>
    </nc>
  </rcc>
  <rcc rId="9176" sId="1">
    <nc r="F493">
      <f>F494</f>
    </nc>
  </rcc>
  <rcc rId="9177" sId="1">
    <nc r="F492">
      <f>F493</f>
    </nc>
  </rcc>
  <rcc rId="9178" sId="1">
    <oc r="F487">
      <f>F488+F490</f>
    </oc>
    <nc r="F487">
      <f>F488+F490+F492</f>
    </nc>
  </rcc>
  <rcc rId="9179" sId="1" numFmtId="4">
    <oc r="F503">
      <v>4439.7</v>
    </oc>
    <nc r="F503">
      <v>3000</v>
    </nc>
  </rcc>
  <rcc rId="9180" sId="1" numFmtId="4">
    <oc r="F504">
      <v>1340.8</v>
    </oc>
    <nc r="F504">
      <v>906</v>
    </nc>
  </rcc>
  <rcc rId="9181" sId="1" numFmtId="4">
    <oc r="F505">
      <v>129.19999999999999</v>
    </oc>
    <nc r="F505">
      <v>140.15</v>
    </nc>
  </rcc>
  <rcc rId="9182" sId="1" numFmtId="4">
    <oc r="F506">
      <v>233.9</v>
    </oc>
    <nc r="F506">
      <f>215+0.05212</f>
    </nc>
  </rcc>
</revisions>
</file>

<file path=xl/revisions/revisionLog5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3" sId="1">
    <oc r="F487">
      <f>F488+F490+F492</f>
    </oc>
    <nc r="F487">
      <f>F488+F490</f>
    </nc>
  </rcc>
  <rcc rId="9184" sId="1">
    <oc r="F484">
      <f>F485</f>
    </oc>
    <nc r="F484">
      <f>F485+F492</f>
    </nc>
  </rcc>
</revisions>
</file>

<file path=xl/revisions/revisionLog5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496" start="0" length="2147483647">
    <dxf>
      <font>
        <i val="0"/>
      </font>
    </dxf>
  </rfmt>
</revisions>
</file>

<file path=xl/revisions/revisionLog5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3" start="0" length="2147483647">
    <dxf>
      <font>
        <i/>
      </font>
    </dxf>
  </rfmt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2:F494">
    <dxf>
      <fill>
        <patternFill>
          <bgColor theme="0"/>
        </patternFill>
      </fill>
    </dxf>
  </rfmt>
</revisions>
</file>

<file path=xl/revisions/revisionLog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5" sId="1" numFmtId="4">
    <oc r="F527">
      <v>2277176.46</v>
    </oc>
    <nc r="F527">
      <v>2279123.92</v>
    </nc>
  </rcc>
  <rcc rId="9186" sId="1">
    <oc r="F206">
      <f>17764.6-3092.78-22.08-997.79-274.09</f>
    </oc>
    <nc r="F206">
      <f>17764.6-3092.78-22.08-997.79-274.09+1947.46</f>
    </nc>
  </rcc>
</revisions>
</file>

<file path=xl/revisions/revisionLog5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7" sId="1" numFmtId="4">
    <oc r="F199">
      <v>215</v>
    </oc>
    <nc r="F199">
      <v>245</v>
    </nc>
  </rcc>
</revisions>
</file>

<file path=xl/revisions/revisionLog5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1">
    <dxf>
      <fill>
        <patternFill>
          <bgColor theme="0"/>
        </patternFill>
      </fill>
    </dxf>
  </rfmt>
</revisions>
</file>

<file path=xl/revisions/revisionLog5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8" sId="1" numFmtId="4">
    <oc r="F395">
      <v>15267.8</v>
    </oc>
    <nc r="F395">
      <v>13920.6</v>
    </nc>
  </rcc>
  <rcc rId="9189" sId="1">
    <oc r="F405">
      <f>360+802.4</f>
    </oc>
    <nc r="F405">
      <f>360+802.4+1347.2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.xml><?xml version="1.0" encoding="utf-8"?>
<users xmlns="http://schemas.openxmlformats.org/spreadsheetml/2006/main" xmlns:r="http://schemas.openxmlformats.org/officeDocument/2006/relationships" count="4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  <userInfo guid="{31D27A2C-0030-4F42-9F9F-AABF5DD8B6F9}" name="Пользователь" id="-1702017948" dateTime="2024-12-11T14:22:4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537"/>
  <sheetViews>
    <sheetView tabSelected="1" view="pageBreakPreview" topLeftCell="A506" zoomScaleNormal="100" zoomScaleSheetLayoutView="100" workbookViewId="0">
      <selection activeCell="H524" sqref="H524"/>
    </sheetView>
  </sheetViews>
  <sheetFormatPr defaultRowHeight="12.75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16384" width="9.140625" style="1"/>
  </cols>
  <sheetData>
    <row r="1" spans="1:6" ht="12.75" customHeight="1">
      <c r="A1" s="43"/>
      <c r="B1" s="43"/>
      <c r="C1" s="2"/>
      <c r="D1" s="2"/>
      <c r="E1" s="31"/>
      <c r="F1" s="3" t="s">
        <v>373</v>
      </c>
    </row>
    <row r="2" spans="1:6" ht="12.75" customHeight="1">
      <c r="A2" s="43"/>
      <c r="B2" s="43"/>
      <c r="C2" s="2"/>
      <c r="D2" s="2"/>
      <c r="E2" s="31"/>
      <c r="F2" s="3" t="s">
        <v>257</v>
      </c>
    </row>
    <row r="3" spans="1:6" ht="12.75" customHeight="1">
      <c r="A3" s="43"/>
      <c r="B3" s="2"/>
      <c r="C3" s="2"/>
      <c r="D3" s="31"/>
      <c r="E3" s="31"/>
      <c r="F3" s="3" t="s">
        <v>258</v>
      </c>
    </row>
    <row r="4" spans="1:6" ht="12.75" customHeight="1">
      <c r="A4" s="43"/>
      <c r="B4" s="2"/>
      <c r="C4" s="2"/>
      <c r="D4" s="31"/>
      <c r="E4" s="31"/>
      <c r="F4" s="3" t="s">
        <v>87</v>
      </c>
    </row>
    <row r="5" spans="1:6" ht="12.75" customHeight="1">
      <c r="A5" s="43"/>
      <c r="B5" s="2"/>
      <c r="C5" s="2"/>
      <c r="D5" s="31"/>
      <c r="E5" s="31"/>
      <c r="F5" s="3" t="s">
        <v>519</v>
      </c>
    </row>
    <row r="6" spans="1:6" ht="12.75" customHeight="1">
      <c r="A6" s="43"/>
      <c r="B6" s="2"/>
      <c r="C6" s="2"/>
      <c r="D6" s="31"/>
      <c r="E6" s="121" t="s">
        <v>520</v>
      </c>
      <c r="F6" s="121"/>
    </row>
    <row r="7" spans="1:6" ht="12.75" customHeight="1">
      <c r="A7" s="43"/>
      <c r="B7" s="2"/>
      <c r="C7" s="2"/>
      <c r="D7" s="31"/>
      <c r="E7" s="31"/>
      <c r="F7" s="3" t="s">
        <v>521</v>
      </c>
    </row>
    <row r="8" spans="1:6" ht="12.75" customHeight="1">
      <c r="A8" s="43"/>
      <c r="B8" s="2"/>
      <c r="C8" s="2"/>
      <c r="D8" s="31"/>
      <c r="E8" s="31"/>
    </row>
    <row r="9" spans="1:6" ht="12.75" customHeight="1">
      <c r="A9" s="43"/>
      <c r="B9" s="2"/>
      <c r="C9" s="2"/>
      <c r="D9" s="31"/>
      <c r="E9" s="31"/>
    </row>
    <row r="10" spans="1:6" ht="39" customHeight="1">
      <c r="A10" s="122" t="s">
        <v>522</v>
      </c>
      <c r="B10" s="122"/>
      <c r="C10" s="122"/>
      <c r="D10" s="122"/>
      <c r="E10" s="122"/>
      <c r="F10" s="122"/>
    </row>
    <row r="11" spans="1:6" ht="15.75">
      <c r="A11" s="44"/>
      <c r="B11" s="44"/>
      <c r="C11" s="44"/>
      <c r="D11" s="44"/>
      <c r="E11" s="44"/>
      <c r="F11" s="45" t="s">
        <v>143</v>
      </c>
    </row>
    <row r="12" spans="1:6" ht="12.75" customHeight="1">
      <c r="A12" s="126" t="s">
        <v>55</v>
      </c>
      <c r="B12" s="124" t="s">
        <v>69</v>
      </c>
      <c r="C12" s="125"/>
      <c r="D12" s="125"/>
      <c r="E12" s="125"/>
      <c r="F12" s="123" t="s">
        <v>276</v>
      </c>
    </row>
    <row r="13" spans="1:6" ht="25.5">
      <c r="A13" s="126"/>
      <c r="B13" s="46" t="s">
        <v>65</v>
      </c>
      <c r="C13" s="46" t="s">
        <v>66</v>
      </c>
      <c r="D13" s="46" t="s">
        <v>67</v>
      </c>
      <c r="E13" s="46" t="s">
        <v>68</v>
      </c>
      <c r="F13" s="123"/>
    </row>
    <row r="14" spans="1:6">
      <c r="A14" s="32" t="s">
        <v>110</v>
      </c>
      <c r="B14" s="9" t="s">
        <v>56</v>
      </c>
      <c r="C14" s="9"/>
      <c r="D14" s="9"/>
      <c r="E14" s="9"/>
      <c r="F14" s="49">
        <f>F15+F21+F37+F46+F50+F64+F68</f>
        <v>99632.535870000007</v>
      </c>
    </row>
    <row r="15" spans="1:6" ht="25.5">
      <c r="A15" s="22" t="s">
        <v>94</v>
      </c>
      <c r="B15" s="8" t="s">
        <v>56</v>
      </c>
      <c r="C15" s="8" t="s">
        <v>57</v>
      </c>
      <c r="D15" s="8"/>
      <c r="E15" s="8"/>
      <c r="F15" s="50">
        <f>F16</f>
        <v>2833.7</v>
      </c>
    </row>
    <row r="16" spans="1:6">
      <c r="A16" s="17" t="s">
        <v>144</v>
      </c>
      <c r="B16" s="10" t="s">
        <v>56</v>
      </c>
      <c r="C16" s="10" t="s">
        <v>57</v>
      </c>
      <c r="D16" s="10" t="s">
        <v>165</v>
      </c>
      <c r="E16" s="10"/>
      <c r="F16" s="51">
        <f>F17</f>
        <v>2833.7</v>
      </c>
    </row>
    <row r="17" spans="1:6" s="40" customFormat="1" ht="38.25">
      <c r="A17" s="17" t="s">
        <v>86</v>
      </c>
      <c r="B17" s="10" t="s">
        <v>56</v>
      </c>
      <c r="C17" s="10" t="s">
        <v>57</v>
      </c>
      <c r="D17" s="10" t="s">
        <v>171</v>
      </c>
      <c r="E17" s="10"/>
      <c r="F17" s="51">
        <f>F18</f>
        <v>2833.7</v>
      </c>
    </row>
    <row r="18" spans="1:6" s="39" customFormat="1" ht="25.5">
      <c r="A18" s="27" t="s">
        <v>138</v>
      </c>
      <c r="B18" s="4" t="s">
        <v>56</v>
      </c>
      <c r="C18" s="4" t="s">
        <v>57</v>
      </c>
      <c r="D18" s="4" t="s">
        <v>176</v>
      </c>
      <c r="E18" s="4"/>
      <c r="F18" s="5">
        <f>SUM(F19:F20)</f>
        <v>2833.7</v>
      </c>
    </row>
    <row r="19" spans="1:6" ht="25.5">
      <c r="A19" s="13" t="s">
        <v>163</v>
      </c>
      <c r="B19" s="6" t="s">
        <v>56</v>
      </c>
      <c r="C19" s="6" t="s">
        <v>57</v>
      </c>
      <c r="D19" s="6" t="s">
        <v>176</v>
      </c>
      <c r="E19" s="6" t="s">
        <v>104</v>
      </c>
      <c r="F19" s="77">
        <v>2176.4</v>
      </c>
    </row>
    <row r="20" spans="1:6" ht="38.25">
      <c r="A20" s="13" t="s">
        <v>164</v>
      </c>
      <c r="B20" s="6" t="s">
        <v>56</v>
      </c>
      <c r="C20" s="6" t="s">
        <v>57</v>
      </c>
      <c r="D20" s="6" t="s">
        <v>176</v>
      </c>
      <c r="E20" s="6" t="s">
        <v>157</v>
      </c>
      <c r="F20" s="77">
        <v>657.3</v>
      </c>
    </row>
    <row r="21" spans="1:6" ht="38.25">
      <c r="A21" s="26" t="s">
        <v>127</v>
      </c>
      <c r="B21" s="8" t="s">
        <v>56</v>
      </c>
      <c r="C21" s="8" t="s">
        <v>70</v>
      </c>
      <c r="D21" s="8"/>
      <c r="E21" s="8"/>
      <c r="F21" s="50">
        <f>F22</f>
        <v>4685.2</v>
      </c>
    </row>
    <row r="22" spans="1:6">
      <c r="A22" s="33" t="s">
        <v>144</v>
      </c>
      <c r="B22" s="10" t="s">
        <v>56</v>
      </c>
      <c r="C22" s="10" t="s">
        <v>70</v>
      </c>
      <c r="D22" s="10" t="s">
        <v>165</v>
      </c>
      <c r="E22" s="10"/>
      <c r="F22" s="51">
        <f>F26+F23</f>
        <v>4685.2</v>
      </c>
    </row>
    <row r="23" spans="1:6" s="39" customFormat="1" ht="38.25">
      <c r="A23" s="29" t="s">
        <v>147</v>
      </c>
      <c r="B23" s="4" t="s">
        <v>56</v>
      </c>
      <c r="C23" s="4" t="s">
        <v>70</v>
      </c>
      <c r="D23" s="4" t="s">
        <v>174</v>
      </c>
      <c r="E23" s="4"/>
      <c r="F23" s="5">
        <f>F24+F25</f>
        <v>84</v>
      </c>
    </row>
    <row r="24" spans="1:6" ht="25.5">
      <c r="A24" s="13" t="s">
        <v>163</v>
      </c>
      <c r="B24" s="6" t="s">
        <v>56</v>
      </c>
      <c r="C24" s="6" t="s">
        <v>70</v>
      </c>
      <c r="D24" s="6" t="s">
        <v>174</v>
      </c>
      <c r="E24" s="6" t="s">
        <v>104</v>
      </c>
      <c r="F24" s="77">
        <v>64.5</v>
      </c>
    </row>
    <row r="25" spans="1:6" ht="38.25">
      <c r="A25" s="13" t="s">
        <v>164</v>
      </c>
      <c r="B25" s="6" t="s">
        <v>56</v>
      </c>
      <c r="C25" s="6" t="s">
        <v>70</v>
      </c>
      <c r="D25" s="6" t="s">
        <v>174</v>
      </c>
      <c r="E25" s="6" t="s">
        <v>157</v>
      </c>
      <c r="F25" s="77">
        <v>19.5</v>
      </c>
    </row>
    <row r="26" spans="1:6" s="40" customFormat="1" ht="38.25">
      <c r="A26" s="17" t="s">
        <v>86</v>
      </c>
      <c r="B26" s="10" t="s">
        <v>56</v>
      </c>
      <c r="C26" s="10" t="s">
        <v>70</v>
      </c>
      <c r="D26" s="10" t="s">
        <v>171</v>
      </c>
      <c r="E26" s="10"/>
      <c r="F26" s="51">
        <f>F27+F33</f>
        <v>4601.2</v>
      </c>
    </row>
    <row r="27" spans="1:6" ht="25.5">
      <c r="A27" s="27" t="s">
        <v>131</v>
      </c>
      <c r="B27" s="4" t="s">
        <v>56</v>
      </c>
      <c r="C27" s="4" t="s">
        <v>70</v>
      </c>
      <c r="D27" s="4" t="s">
        <v>172</v>
      </c>
      <c r="E27" s="4"/>
      <c r="F27" s="5">
        <f>SUM(F28:F32)</f>
        <v>2184.1999999999998</v>
      </c>
    </row>
    <row r="28" spans="1:6" ht="25.5">
      <c r="A28" s="13" t="s">
        <v>163</v>
      </c>
      <c r="B28" s="6" t="s">
        <v>56</v>
      </c>
      <c r="C28" s="6" t="s">
        <v>70</v>
      </c>
      <c r="D28" s="6" t="s">
        <v>172</v>
      </c>
      <c r="E28" s="6" t="s">
        <v>104</v>
      </c>
      <c r="F28" s="77">
        <v>1267.5999999999999</v>
      </c>
    </row>
    <row r="29" spans="1:6" ht="25.5">
      <c r="A29" s="100" t="s">
        <v>407</v>
      </c>
      <c r="B29" s="6" t="s">
        <v>56</v>
      </c>
      <c r="C29" s="6" t="s">
        <v>70</v>
      </c>
      <c r="D29" s="6" t="s">
        <v>172</v>
      </c>
      <c r="E29" s="6" t="s">
        <v>406</v>
      </c>
      <c r="F29" s="77">
        <v>100</v>
      </c>
    </row>
    <row r="30" spans="1:6" ht="38.25">
      <c r="A30" s="13" t="s">
        <v>164</v>
      </c>
      <c r="B30" s="6" t="s">
        <v>56</v>
      </c>
      <c r="C30" s="6" t="s">
        <v>70</v>
      </c>
      <c r="D30" s="6" t="s">
        <v>172</v>
      </c>
      <c r="E30" s="6" t="s">
        <v>157</v>
      </c>
      <c r="F30" s="77">
        <v>382.8</v>
      </c>
    </row>
    <row r="31" spans="1:6" ht="25.5">
      <c r="A31" s="13" t="s">
        <v>105</v>
      </c>
      <c r="B31" s="6" t="s">
        <v>56</v>
      </c>
      <c r="C31" s="6" t="s">
        <v>70</v>
      </c>
      <c r="D31" s="6" t="s">
        <v>172</v>
      </c>
      <c r="E31" s="6" t="s">
        <v>106</v>
      </c>
      <c r="F31" s="77">
        <v>33.799999999999997</v>
      </c>
    </row>
    <row r="32" spans="1:6">
      <c r="A32" s="13" t="s">
        <v>518</v>
      </c>
      <c r="B32" s="6" t="s">
        <v>56</v>
      </c>
      <c r="C32" s="6" t="s">
        <v>70</v>
      </c>
      <c r="D32" s="6" t="s">
        <v>172</v>
      </c>
      <c r="E32" s="6" t="s">
        <v>108</v>
      </c>
      <c r="F32" s="77">
        <v>400</v>
      </c>
    </row>
    <row r="33" spans="1:6" ht="25.5">
      <c r="A33" s="27" t="s">
        <v>145</v>
      </c>
      <c r="B33" s="4" t="s">
        <v>56</v>
      </c>
      <c r="C33" s="4" t="s">
        <v>70</v>
      </c>
      <c r="D33" s="4" t="s">
        <v>173</v>
      </c>
      <c r="E33" s="4"/>
      <c r="F33" s="5">
        <f>SUM(F34:F36)</f>
        <v>2417</v>
      </c>
    </row>
    <row r="34" spans="1:6" ht="25.5">
      <c r="A34" s="13" t="s">
        <v>163</v>
      </c>
      <c r="B34" s="6" t="s">
        <v>56</v>
      </c>
      <c r="C34" s="6" t="s">
        <v>70</v>
      </c>
      <c r="D34" s="6" t="s">
        <v>173</v>
      </c>
      <c r="E34" s="6" t="s">
        <v>104</v>
      </c>
      <c r="F34" s="77">
        <v>1741.2</v>
      </c>
    </row>
    <row r="35" spans="1:6" ht="51">
      <c r="A35" s="13" t="s">
        <v>386</v>
      </c>
      <c r="B35" s="6" t="s">
        <v>56</v>
      </c>
      <c r="C35" s="6" t="s">
        <v>70</v>
      </c>
      <c r="D35" s="6" t="s">
        <v>173</v>
      </c>
      <c r="E35" s="6" t="s">
        <v>385</v>
      </c>
      <c r="F35" s="77">
        <v>150</v>
      </c>
    </row>
    <row r="36" spans="1:6" ht="38.25">
      <c r="A36" s="13" t="s">
        <v>164</v>
      </c>
      <c r="B36" s="6" t="s">
        <v>56</v>
      </c>
      <c r="C36" s="6" t="s">
        <v>70</v>
      </c>
      <c r="D36" s="6" t="s">
        <v>173</v>
      </c>
      <c r="E36" s="6" t="s">
        <v>157</v>
      </c>
      <c r="F36" s="77">
        <v>525.79999999999995</v>
      </c>
    </row>
    <row r="37" spans="1:6" ht="38.25">
      <c r="A37" s="22" t="s">
        <v>89</v>
      </c>
      <c r="B37" s="8" t="s">
        <v>56</v>
      </c>
      <c r="C37" s="8" t="s">
        <v>58</v>
      </c>
      <c r="D37" s="8"/>
      <c r="E37" s="8"/>
      <c r="F37" s="50">
        <f>F38</f>
        <v>14229.699999999999</v>
      </c>
    </row>
    <row r="38" spans="1:6">
      <c r="A38" s="33" t="s">
        <v>144</v>
      </c>
      <c r="B38" s="10" t="s">
        <v>56</v>
      </c>
      <c r="C38" s="10" t="s">
        <v>58</v>
      </c>
      <c r="D38" s="10" t="s">
        <v>165</v>
      </c>
      <c r="E38" s="10"/>
      <c r="F38" s="51">
        <f>F39</f>
        <v>14229.699999999999</v>
      </c>
    </row>
    <row r="39" spans="1:6" s="40" customFormat="1" ht="38.25">
      <c r="A39" s="17" t="s">
        <v>86</v>
      </c>
      <c r="B39" s="10" t="s">
        <v>71</v>
      </c>
      <c r="C39" s="10" t="s">
        <v>58</v>
      </c>
      <c r="D39" s="10" t="s">
        <v>171</v>
      </c>
      <c r="E39" s="10"/>
      <c r="F39" s="51">
        <f>F40</f>
        <v>14229.699999999999</v>
      </c>
    </row>
    <row r="40" spans="1:6" ht="25.5">
      <c r="A40" s="23" t="s">
        <v>131</v>
      </c>
      <c r="B40" s="4" t="s">
        <v>56</v>
      </c>
      <c r="C40" s="4" t="s">
        <v>58</v>
      </c>
      <c r="D40" s="4" t="s">
        <v>172</v>
      </c>
      <c r="E40" s="4"/>
      <c r="F40" s="5">
        <f>SUM(F41:F45)</f>
        <v>14229.699999999999</v>
      </c>
    </row>
    <row r="41" spans="1:6" ht="25.5">
      <c r="A41" s="13" t="s">
        <v>163</v>
      </c>
      <c r="B41" s="6" t="s">
        <v>56</v>
      </c>
      <c r="C41" s="6" t="s">
        <v>58</v>
      </c>
      <c r="D41" s="6" t="s">
        <v>172</v>
      </c>
      <c r="E41" s="6" t="s">
        <v>104</v>
      </c>
      <c r="F41" s="77">
        <v>10757.3</v>
      </c>
    </row>
    <row r="42" spans="1:6" ht="38.25">
      <c r="A42" s="13" t="s">
        <v>164</v>
      </c>
      <c r="B42" s="6" t="s">
        <v>56</v>
      </c>
      <c r="C42" s="6" t="s">
        <v>58</v>
      </c>
      <c r="D42" s="6" t="s">
        <v>172</v>
      </c>
      <c r="E42" s="6" t="s">
        <v>157</v>
      </c>
      <c r="F42" s="77">
        <v>3248.6</v>
      </c>
    </row>
    <row r="43" spans="1:6" ht="25.5">
      <c r="A43" s="13" t="s">
        <v>105</v>
      </c>
      <c r="B43" s="6" t="s">
        <v>56</v>
      </c>
      <c r="C43" s="6" t="s">
        <v>58</v>
      </c>
      <c r="D43" s="6" t="s">
        <v>172</v>
      </c>
      <c r="E43" s="6" t="s">
        <v>106</v>
      </c>
      <c r="F43" s="77">
        <v>8.8000000000000007</v>
      </c>
    </row>
    <row r="44" spans="1:6" ht="25.5">
      <c r="A44" s="13" t="s">
        <v>105</v>
      </c>
      <c r="B44" s="6" t="s">
        <v>56</v>
      </c>
      <c r="C44" s="6" t="s">
        <v>58</v>
      </c>
      <c r="D44" s="6" t="s">
        <v>172</v>
      </c>
      <c r="E44" s="6" t="s">
        <v>412</v>
      </c>
      <c r="F44" s="77">
        <v>90</v>
      </c>
    </row>
    <row r="45" spans="1:6">
      <c r="A45" s="65" t="s">
        <v>303</v>
      </c>
      <c r="B45" s="6" t="s">
        <v>56</v>
      </c>
      <c r="C45" s="6" t="s">
        <v>58</v>
      </c>
      <c r="D45" s="6" t="s">
        <v>172</v>
      </c>
      <c r="E45" s="6" t="s">
        <v>302</v>
      </c>
      <c r="F45" s="77">
        <v>125</v>
      </c>
    </row>
    <row r="46" spans="1:6">
      <c r="A46" s="22" t="s">
        <v>340</v>
      </c>
      <c r="B46" s="8" t="s">
        <v>56</v>
      </c>
      <c r="C46" s="8" t="s">
        <v>60</v>
      </c>
      <c r="D46" s="8"/>
      <c r="E46" s="8"/>
      <c r="F46" s="50">
        <f>F47</f>
        <v>47.9</v>
      </c>
    </row>
    <row r="47" spans="1:6">
      <c r="A47" s="17" t="s">
        <v>144</v>
      </c>
      <c r="B47" s="10" t="s">
        <v>56</v>
      </c>
      <c r="C47" s="10" t="s">
        <v>60</v>
      </c>
      <c r="D47" s="10" t="s">
        <v>165</v>
      </c>
      <c r="E47" s="10"/>
      <c r="F47" s="51">
        <f>F48</f>
        <v>47.9</v>
      </c>
    </row>
    <row r="48" spans="1:6" ht="38.25">
      <c r="A48" s="28" t="s">
        <v>341</v>
      </c>
      <c r="B48" s="4" t="s">
        <v>56</v>
      </c>
      <c r="C48" s="4" t="s">
        <v>60</v>
      </c>
      <c r="D48" s="4" t="s">
        <v>342</v>
      </c>
      <c r="E48" s="4"/>
      <c r="F48" s="5">
        <f>F49</f>
        <v>47.9</v>
      </c>
    </row>
    <row r="49" spans="1:6">
      <c r="A49" s="34" t="s">
        <v>518</v>
      </c>
      <c r="B49" s="6" t="s">
        <v>56</v>
      </c>
      <c r="C49" s="6" t="s">
        <v>60</v>
      </c>
      <c r="D49" s="6" t="s">
        <v>342</v>
      </c>
      <c r="E49" s="6" t="s">
        <v>108</v>
      </c>
      <c r="F49" s="77">
        <v>47.9</v>
      </c>
    </row>
    <row r="50" spans="1:6" ht="38.25">
      <c r="A50" s="26" t="s">
        <v>93</v>
      </c>
      <c r="B50" s="8" t="s">
        <v>56</v>
      </c>
      <c r="C50" s="8" t="s">
        <v>63</v>
      </c>
      <c r="D50" s="8"/>
      <c r="E50" s="8"/>
      <c r="F50" s="50">
        <f>F51+F60</f>
        <v>12989.64099</v>
      </c>
    </row>
    <row r="51" spans="1:6" ht="25.5">
      <c r="A51" s="38" t="s">
        <v>457</v>
      </c>
      <c r="B51" s="10" t="s">
        <v>56</v>
      </c>
      <c r="C51" s="10" t="s">
        <v>63</v>
      </c>
      <c r="D51" s="10" t="s">
        <v>159</v>
      </c>
      <c r="E51" s="10"/>
      <c r="F51" s="51">
        <f>F52</f>
        <v>10125.64099</v>
      </c>
    </row>
    <row r="52" spans="1:6" ht="27">
      <c r="A52" s="62" t="s">
        <v>0</v>
      </c>
      <c r="B52" s="7" t="s">
        <v>56</v>
      </c>
      <c r="C52" s="7" t="s">
        <v>63</v>
      </c>
      <c r="D52" s="7" t="s">
        <v>160</v>
      </c>
      <c r="E52" s="7"/>
      <c r="F52" s="42">
        <f>F53</f>
        <v>10125.64099</v>
      </c>
    </row>
    <row r="53" spans="1:6" s="39" customFormat="1" ht="25.5">
      <c r="A53" s="29" t="s">
        <v>162</v>
      </c>
      <c r="B53" s="4" t="s">
        <v>56</v>
      </c>
      <c r="C53" s="4" t="s">
        <v>63</v>
      </c>
      <c r="D53" s="4" t="s">
        <v>161</v>
      </c>
      <c r="E53" s="4"/>
      <c r="F53" s="5">
        <f>F54</f>
        <v>10125.64099</v>
      </c>
    </row>
    <row r="54" spans="1:6" s="40" customFormat="1" ht="25.5">
      <c r="A54" s="27" t="s">
        <v>131</v>
      </c>
      <c r="B54" s="4" t="s">
        <v>56</v>
      </c>
      <c r="C54" s="4" t="s">
        <v>63</v>
      </c>
      <c r="D54" s="4" t="s">
        <v>158</v>
      </c>
      <c r="E54" s="7"/>
      <c r="F54" s="5">
        <f>SUM(F55:F59)</f>
        <v>10125.64099</v>
      </c>
    </row>
    <row r="55" spans="1:6" s="39" customFormat="1" ht="25.5">
      <c r="A55" s="13" t="s">
        <v>163</v>
      </c>
      <c r="B55" s="6" t="s">
        <v>56</v>
      </c>
      <c r="C55" s="6" t="s">
        <v>63</v>
      </c>
      <c r="D55" s="6" t="s">
        <v>158</v>
      </c>
      <c r="E55" s="6" t="s">
        <v>104</v>
      </c>
      <c r="F55" s="19">
        <v>6087.3</v>
      </c>
    </row>
    <row r="56" spans="1:6" s="39" customFormat="1" ht="25.5">
      <c r="A56" s="13" t="s">
        <v>407</v>
      </c>
      <c r="B56" s="6" t="s">
        <v>56</v>
      </c>
      <c r="C56" s="6" t="s">
        <v>63</v>
      </c>
      <c r="D56" s="6" t="s">
        <v>158</v>
      </c>
      <c r="E56" s="6" t="s">
        <v>406</v>
      </c>
      <c r="F56" s="19">
        <v>100</v>
      </c>
    </row>
    <row r="57" spans="1:6" s="39" customFormat="1" ht="38.25">
      <c r="A57" s="13" t="s">
        <v>164</v>
      </c>
      <c r="B57" s="6" t="s">
        <v>56</v>
      </c>
      <c r="C57" s="6" t="s">
        <v>63</v>
      </c>
      <c r="D57" s="6" t="s">
        <v>158</v>
      </c>
      <c r="E57" s="6" t="s">
        <v>157</v>
      </c>
      <c r="F57" s="19">
        <v>1838.3</v>
      </c>
    </row>
    <row r="58" spans="1:6" s="39" customFormat="1" ht="25.5">
      <c r="A58" s="13" t="s">
        <v>105</v>
      </c>
      <c r="B58" s="6" t="s">
        <v>56</v>
      </c>
      <c r="C58" s="6" t="s">
        <v>63</v>
      </c>
      <c r="D58" s="6" t="s">
        <v>158</v>
      </c>
      <c r="E58" s="6" t="s">
        <v>106</v>
      </c>
      <c r="F58" s="19">
        <v>1600</v>
      </c>
    </row>
    <row r="59" spans="1:6" s="39" customFormat="1">
      <c r="A59" s="13" t="s">
        <v>518</v>
      </c>
      <c r="B59" s="6" t="s">
        <v>56</v>
      </c>
      <c r="C59" s="6" t="s">
        <v>63</v>
      </c>
      <c r="D59" s="6" t="s">
        <v>158</v>
      </c>
      <c r="E59" s="6" t="s">
        <v>108</v>
      </c>
      <c r="F59" s="19">
        <f>500+0.04099</f>
        <v>500.04099000000002</v>
      </c>
    </row>
    <row r="60" spans="1:6" s="39" customFormat="1">
      <c r="A60" s="37" t="s">
        <v>144</v>
      </c>
      <c r="B60" s="10" t="s">
        <v>56</v>
      </c>
      <c r="C60" s="10" t="s">
        <v>63</v>
      </c>
      <c r="D60" s="10" t="s">
        <v>165</v>
      </c>
      <c r="E60" s="10"/>
      <c r="F60" s="51">
        <f>F61</f>
        <v>2864</v>
      </c>
    </row>
    <row r="61" spans="1:6" ht="45.75" customHeight="1">
      <c r="A61" s="16" t="s">
        <v>141</v>
      </c>
      <c r="B61" s="4" t="s">
        <v>56</v>
      </c>
      <c r="C61" s="4" t="s">
        <v>63</v>
      </c>
      <c r="D61" s="4" t="s">
        <v>166</v>
      </c>
      <c r="E61" s="4"/>
      <c r="F61" s="5">
        <f>SUM(F62:F63)</f>
        <v>2864</v>
      </c>
    </row>
    <row r="62" spans="1:6" s="39" customFormat="1">
      <c r="A62" s="14" t="s">
        <v>259</v>
      </c>
      <c r="B62" s="6" t="s">
        <v>56</v>
      </c>
      <c r="C62" s="6" t="s">
        <v>63</v>
      </c>
      <c r="D62" s="6" t="s">
        <v>166</v>
      </c>
      <c r="E62" s="6" t="s">
        <v>134</v>
      </c>
      <c r="F62" s="77">
        <v>2199.6999999999998</v>
      </c>
    </row>
    <row r="63" spans="1:6" s="39" customFormat="1" ht="38.25">
      <c r="A63" s="14" t="s">
        <v>261</v>
      </c>
      <c r="B63" s="6" t="s">
        <v>56</v>
      </c>
      <c r="C63" s="6" t="s">
        <v>63</v>
      </c>
      <c r="D63" s="6" t="s">
        <v>166</v>
      </c>
      <c r="E63" s="6" t="s">
        <v>184</v>
      </c>
      <c r="F63" s="77">
        <v>664.3</v>
      </c>
    </row>
    <row r="64" spans="1:6">
      <c r="A64" s="22" t="s">
        <v>48</v>
      </c>
      <c r="B64" s="8" t="s">
        <v>56</v>
      </c>
      <c r="C64" s="8" t="s">
        <v>75</v>
      </c>
      <c r="D64" s="8"/>
      <c r="E64" s="8"/>
      <c r="F64" s="50">
        <f>F66</f>
        <v>500</v>
      </c>
    </row>
    <row r="65" spans="1:6">
      <c r="A65" s="17" t="s">
        <v>144</v>
      </c>
      <c r="B65" s="10" t="s">
        <v>56</v>
      </c>
      <c r="C65" s="10" t="s">
        <v>75</v>
      </c>
      <c r="D65" s="10" t="s">
        <v>165</v>
      </c>
      <c r="E65" s="10"/>
      <c r="F65" s="51">
        <f>F66</f>
        <v>500</v>
      </c>
    </row>
    <row r="66" spans="1:6" s="39" customFormat="1">
      <c r="A66" s="23" t="s">
        <v>81</v>
      </c>
      <c r="B66" s="4" t="s">
        <v>56</v>
      </c>
      <c r="C66" s="4" t="s">
        <v>75</v>
      </c>
      <c r="D66" s="4" t="s">
        <v>177</v>
      </c>
      <c r="E66" s="4"/>
      <c r="F66" s="5">
        <f>F67</f>
        <v>500</v>
      </c>
    </row>
    <row r="67" spans="1:6">
      <c r="A67" s="34" t="s">
        <v>109</v>
      </c>
      <c r="B67" s="6" t="s">
        <v>56</v>
      </c>
      <c r="C67" s="6" t="s">
        <v>75</v>
      </c>
      <c r="D67" s="6" t="s">
        <v>177</v>
      </c>
      <c r="E67" s="6" t="s">
        <v>111</v>
      </c>
      <c r="F67" s="19">
        <v>500</v>
      </c>
    </row>
    <row r="68" spans="1:6">
      <c r="A68" s="22" t="s">
        <v>103</v>
      </c>
      <c r="B68" s="8" t="s">
        <v>56</v>
      </c>
      <c r="C68" s="8" t="s">
        <v>90</v>
      </c>
      <c r="D68" s="8"/>
      <c r="E68" s="8"/>
      <c r="F68" s="50">
        <f>F69+F89+F102+F107+F111+F115+F85</f>
        <v>64346.394880000007</v>
      </c>
    </row>
    <row r="69" spans="1:6" ht="25.5">
      <c r="A69" s="60" t="s">
        <v>456</v>
      </c>
      <c r="B69" s="10" t="s">
        <v>56</v>
      </c>
      <c r="C69" s="10" t="s">
        <v>90</v>
      </c>
      <c r="D69" s="10" t="s">
        <v>282</v>
      </c>
      <c r="E69" s="10"/>
      <c r="F69" s="51">
        <f>F70+F73+F82+F76+F79</f>
        <v>1311</v>
      </c>
    </row>
    <row r="70" spans="1:6" s="40" customFormat="1" ht="38.25">
      <c r="A70" s="21" t="s">
        <v>329</v>
      </c>
      <c r="B70" s="4" t="s">
        <v>56</v>
      </c>
      <c r="C70" s="4" t="s">
        <v>90</v>
      </c>
      <c r="D70" s="4" t="s">
        <v>296</v>
      </c>
      <c r="E70" s="4"/>
      <c r="F70" s="5">
        <f>F71</f>
        <v>100</v>
      </c>
    </row>
    <row r="71" spans="1:6" s="39" customFormat="1" ht="25.5">
      <c r="A71" s="15" t="s">
        <v>153</v>
      </c>
      <c r="B71" s="4" t="s">
        <v>56</v>
      </c>
      <c r="C71" s="4" t="s">
        <v>90</v>
      </c>
      <c r="D71" s="4" t="s">
        <v>293</v>
      </c>
      <c r="E71" s="7"/>
      <c r="F71" s="5">
        <f>F72</f>
        <v>100</v>
      </c>
    </row>
    <row r="72" spans="1:6">
      <c r="A72" s="14" t="s">
        <v>518</v>
      </c>
      <c r="B72" s="6" t="s">
        <v>56</v>
      </c>
      <c r="C72" s="6" t="s">
        <v>90</v>
      </c>
      <c r="D72" s="6" t="s">
        <v>293</v>
      </c>
      <c r="E72" s="6" t="s">
        <v>108</v>
      </c>
      <c r="F72" s="19">
        <v>100</v>
      </c>
    </row>
    <row r="73" spans="1:6" ht="25.5">
      <c r="A73" s="21" t="s">
        <v>330</v>
      </c>
      <c r="B73" s="4" t="s">
        <v>56</v>
      </c>
      <c r="C73" s="4" t="s">
        <v>90</v>
      </c>
      <c r="D73" s="4" t="s">
        <v>331</v>
      </c>
      <c r="E73" s="4"/>
      <c r="F73" s="5">
        <f>F74</f>
        <v>211</v>
      </c>
    </row>
    <row r="74" spans="1:6" s="39" customFormat="1" ht="38.25">
      <c r="A74" s="23" t="s">
        <v>283</v>
      </c>
      <c r="B74" s="4" t="s">
        <v>56</v>
      </c>
      <c r="C74" s="4" t="s">
        <v>90</v>
      </c>
      <c r="D74" s="4" t="s">
        <v>29</v>
      </c>
      <c r="E74" s="4"/>
      <c r="F74" s="87">
        <f>SUM(F75:F75)</f>
        <v>211</v>
      </c>
    </row>
    <row r="75" spans="1:6">
      <c r="A75" s="14" t="s">
        <v>518</v>
      </c>
      <c r="B75" s="6" t="s">
        <v>56</v>
      </c>
      <c r="C75" s="6" t="s">
        <v>90</v>
      </c>
      <c r="D75" s="6" t="s">
        <v>29</v>
      </c>
      <c r="E75" s="6" t="s">
        <v>108</v>
      </c>
      <c r="F75" s="77">
        <f>211</f>
        <v>211</v>
      </c>
    </row>
    <row r="76" spans="1:6" ht="38.25">
      <c r="A76" s="104" t="s">
        <v>474</v>
      </c>
      <c r="B76" s="4" t="s">
        <v>56</v>
      </c>
      <c r="C76" s="4" t="s">
        <v>90</v>
      </c>
      <c r="D76" s="4" t="s">
        <v>477</v>
      </c>
      <c r="E76" s="83"/>
      <c r="F76" s="87">
        <f>F77</f>
        <v>650</v>
      </c>
    </row>
    <row r="77" spans="1:6" s="39" customFormat="1" ht="25.5">
      <c r="A77" s="21" t="s">
        <v>475</v>
      </c>
      <c r="B77" s="4" t="s">
        <v>56</v>
      </c>
      <c r="C77" s="4" t="s">
        <v>90</v>
      </c>
      <c r="D77" s="4" t="s">
        <v>478</v>
      </c>
      <c r="E77" s="83"/>
      <c r="F77" s="87">
        <f>F78</f>
        <v>650</v>
      </c>
    </row>
    <row r="78" spans="1:6">
      <c r="A78" s="14" t="s">
        <v>518</v>
      </c>
      <c r="B78" s="6" t="s">
        <v>56</v>
      </c>
      <c r="C78" s="6" t="s">
        <v>90</v>
      </c>
      <c r="D78" s="6" t="s">
        <v>478</v>
      </c>
      <c r="E78" s="81" t="s">
        <v>108</v>
      </c>
      <c r="F78" s="77">
        <f>650</f>
        <v>650</v>
      </c>
    </row>
    <row r="79" spans="1:6" ht="25.5">
      <c r="A79" s="21" t="s">
        <v>476</v>
      </c>
      <c r="B79" s="4" t="s">
        <v>56</v>
      </c>
      <c r="C79" s="4" t="s">
        <v>90</v>
      </c>
      <c r="D79" s="4" t="s">
        <v>479</v>
      </c>
      <c r="E79" s="81"/>
      <c r="F79" s="87">
        <f>F80</f>
        <v>300</v>
      </c>
    </row>
    <row r="80" spans="1:6" s="39" customFormat="1" ht="25.5">
      <c r="A80" s="21" t="s">
        <v>475</v>
      </c>
      <c r="B80" s="4" t="s">
        <v>56</v>
      </c>
      <c r="C80" s="4" t="s">
        <v>90</v>
      </c>
      <c r="D80" s="4" t="s">
        <v>480</v>
      </c>
      <c r="E80" s="81"/>
      <c r="F80" s="87">
        <f>F81</f>
        <v>300</v>
      </c>
    </row>
    <row r="81" spans="1:6">
      <c r="A81" s="14" t="s">
        <v>518</v>
      </c>
      <c r="B81" s="6" t="s">
        <v>56</v>
      </c>
      <c r="C81" s="6" t="s">
        <v>90</v>
      </c>
      <c r="D81" s="6" t="s">
        <v>480</v>
      </c>
      <c r="E81" s="81" t="s">
        <v>108</v>
      </c>
      <c r="F81" s="77">
        <v>300</v>
      </c>
    </row>
    <row r="82" spans="1:6" s="40" customFormat="1" ht="38.25">
      <c r="A82" s="63" t="s">
        <v>14</v>
      </c>
      <c r="B82" s="4" t="s">
        <v>56</v>
      </c>
      <c r="C82" s="4" t="s">
        <v>90</v>
      </c>
      <c r="D82" s="4" t="s">
        <v>15</v>
      </c>
      <c r="E82" s="4"/>
      <c r="F82" s="5">
        <f>F83</f>
        <v>50</v>
      </c>
    </row>
    <row r="83" spans="1:6" s="40" customFormat="1" ht="25.5">
      <c r="A83" s="15" t="s">
        <v>153</v>
      </c>
      <c r="B83" s="4" t="s">
        <v>56</v>
      </c>
      <c r="C83" s="4" t="s">
        <v>90</v>
      </c>
      <c r="D83" s="4" t="s">
        <v>16</v>
      </c>
      <c r="E83" s="7"/>
      <c r="F83" s="5">
        <f>F84</f>
        <v>50</v>
      </c>
    </row>
    <row r="84" spans="1:6" s="40" customFormat="1">
      <c r="A84" s="14" t="s">
        <v>518</v>
      </c>
      <c r="B84" s="6" t="s">
        <v>56</v>
      </c>
      <c r="C84" s="6" t="s">
        <v>90</v>
      </c>
      <c r="D84" s="6" t="s">
        <v>16</v>
      </c>
      <c r="E84" s="6" t="s">
        <v>108</v>
      </c>
      <c r="F84" s="19">
        <v>50</v>
      </c>
    </row>
    <row r="85" spans="1:6" s="40" customFormat="1" ht="38.25">
      <c r="A85" s="60" t="s">
        <v>458</v>
      </c>
      <c r="B85" s="10" t="s">
        <v>56</v>
      </c>
      <c r="C85" s="10" t="s">
        <v>90</v>
      </c>
      <c r="D85" s="10" t="s">
        <v>398</v>
      </c>
      <c r="E85" s="10"/>
      <c r="F85" s="51">
        <f>F86</f>
        <v>400</v>
      </c>
    </row>
    <row r="86" spans="1:6" s="40" customFormat="1" ht="38.25">
      <c r="A86" s="23" t="s">
        <v>397</v>
      </c>
      <c r="B86" s="4" t="s">
        <v>56</v>
      </c>
      <c r="C86" s="4" t="s">
        <v>90</v>
      </c>
      <c r="D86" s="4" t="s">
        <v>399</v>
      </c>
      <c r="E86" s="4"/>
      <c r="F86" s="5">
        <f>F87</f>
        <v>400</v>
      </c>
    </row>
    <row r="87" spans="1:6" s="40" customFormat="1" ht="25.5">
      <c r="A87" s="15" t="s">
        <v>153</v>
      </c>
      <c r="B87" s="4" t="s">
        <v>56</v>
      </c>
      <c r="C87" s="4" t="s">
        <v>90</v>
      </c>
      <c r="D87" s="4" t="s">
        <v>400</v>
      </c>
      <c r="E87" s="4"/>
      <c r="F87" s="5">
        <f>F88</f>
        <v>400</v>
      </c>
    </row>
    <row r="88" spans="1:6" s="40" customFormat="1">
      <c r="A88" s="14" t="s">
        <v>518</v>
      </c>
      <c r="B88" s="6" t="s">
        <v>56</v>
      </c>
      <c r="C88" s="6" t="s">
        <v>90</v>
      </c>
      <c r="D88" s="6" t="s">
        <v>400</v>
      </c>
      <c r="E88" s="6" t="s">
        <v>108</v>
      </c>
      <c r="F88" s="19">
        <v>400</v>
      </c>
    </row>
    <row r="89" spans="1:6" s="39" customFormat="1" ht="51">
      <c r="A89" s="38" t="s">
        <v>459</v>
      </c>
      <c r="B89" s="10" t="s">
        <v>56</v>
      </c>
      <c r="C89" s="10" t="s">
        <v>90</v>
      </c>
      <c r="D89" s="10" t="s">
        <v>185</v>
      </c>
      <c r="E89" s="10"/>
      <c r="F89" s="51">
        <f>F90</f>
        <v>7560.7</v>
      </c>
    </row>
    <row r="90" spans="1:6" s="39" customFormat="1" ht="40.5">
      <c r="A90" s="62" t="s">
        <v>1</v>
      </c>
      <c r="B90" s="7" t="s">
        <v>56</v>
      </c>
      <c r="C90" s="7" t="s">
        <v>90</v>
      </c>
      <c r="D90" s="7" t="s">
        <v>186</v>
      </c>
      <c r="E90" s="7"/>
      <c r="F90" s="42">
        <f>F91+F99</f>
        <v>7560.7</v>
      </c>
    </row>
    <row r="91" spans="1:6" s="39" customFormat="1" ht="38.25">
      <c r="A91" s="29" t="s">
        <v>308</v>
      </c>
      <c r="B91" s="4" t="s">
        <v>56</v>
      </c>
      <c r="C91" s="4" t="s">
        <v>90</v>
      </c>
      <c r="D91" s="4" t="s">
        <v>36</v>
      </c>
      <c r="E91" s="4"/>
      <c r="F91" s="5">
        <f>F92+F96</f>
        <v>7250.7</v>
      </c>
    </row>
    <row r="92" spans="1:6" ht="25.5">
      <c r="A92" s="27" t="s">
        <v>131</v>
      </c>
      <c r="B92" s="4" t="s">
        <v>56</v>
      </c>
      <c r="C92" s="4" t="s">
        <v>90</v>
      </c>
      <c r="D92" s="4" t="s">
        <v>255</v>
      </c>
      <c r="E92" s="7"/>
      <c r="F92" s="5">
        <f>SUM(F93:F95)</f>
        <v>6981.7</v>
      </c>
    </row>
    <row r="93" spans="1:6" ht="25.5">
      <c r="A93" s="13" t="s">
        <v>163</v>
      </c>
      <c r="B93" s="6" t="s">
        <v>56</v>
      </c>
      <c r="C93" s="6" t="s">
        <v>90</v>
      </c>
      <c r="D93" s="6" t="s">
        <v>255</v>
      </c>
      <c r="E93" s="6" t="s">
        <v>104</v>
      </c>
      <c r="F93" s="19">
        <v>5337.7</v>
      </c>
    </row>
    <row r="94" spans="1:6" ht="25.5">
      <c r="A94" s="13" t="s">
        <v>407</v>
      </c>
      <c r="B94" s="6" t="s">
        <v>56</v>
      </c>
      <c r="C94" s="6" t="s">
        <v>90</v>
      </c>
      <c r="D94" s="6" t="s">
        <v>255</v>
      </c>
      <c r="E94" s="6" t="s">
        <v>406</v>
      </c>
      <c r="F94" s="19">
        <v>32</v>
      </c>
    </row>
    <row r="95" spans="1:6" s="39" customFormat="1" ht="38.25">
      <c r="A95" s="13" t="s">
        <v>164</v>
      </c>
      <c r="B95" s="6" t="s">
        <v>56</v>
      </c>
      <c r="C95" s="6" t="s">
        <v>90</v>
      </c>
      <c r="D95" s="6" t="s">
        <v>255</v>
      </c>
      <c r="E95" s="6" t="s">
        <v>157</v>
      </c>
      <c r="F95" s="19">
        <v>1612</v>
      </c>
    </row>
    <row r="96" spans="1:6">
      <c r="A96" s="38" t="s">
        <v>300</v>
      </c>
      <c r="B96" s="10" t="s">
        <v>56</v>
      </c>
      <c r="C96" s="10" t="s">
        <v>90</v>
      </c>
      <c r="D96" s="10" t="s">
        <v>35</v>
      </c>
      <c r="E96" s="10"/>
      <c r="F96" s="51">
        <f>SUM(F97:F98)</f>
        <v>269</v>
      </c>
    </row>
    <row r="97" spans="1:6" ht="25.5">
      <c r="A97" s="13" t="s">
        <v>105</v>
      </c>
      <c r="B97" s="6" t="s">
        <v>56</v>
      </c>
      <c r="C97" s="6" t="s">
        <v>90</v>
      </c>
      <c r="D97" s="6" t="s">
        <v>381</v>
      </c>
      <c r="E97" s="6" t="s">
        <v>106</v>
      </c>
      <c r="F97" s="19">
        <v>207</v>
      </c>
    </row>
    <row r="98" spans="1:6">
      <c r="A98" s="14" t="s">
        <v>518</v>
      </c>
      <c r="B98" s="6" t="s">
        <v>56</v>
      </c>
      <c r="C98" s="6" t="s">
        <v>90</v>
      </c>
      <c r="D98" s="6" t="s">
        <v>381</v>
      </c>
      <c r="E98" s="6" t="s">
        <v>108</v>
      </c>
      <c r="F98" s="19">
        <v>62</v>
      </c>
    </row>
    <row r="99" spans="1:6" ht="38.25">
      <c r="A99" s="29" t="s">
        <v>309</v>
      </c>
      <c r="B99" s="4" t="s">
        <v>56</v>
      </c>
      <c r="C99" s="4" t="s">
        <v>90</v>
      </c>
      <c r="D99" s="4" t="s">
        <v>31</v>
      </c>
      <c r="E99" s="4"/>
      <c r="F99" s="5">
        <f>F100</f>
        <v>310</v>
      </c>
    </row>
    <row r="100" spans="1:6" ht="38.25">
      <c r="A100" s="15" t="s">
        <v>194</v>
      </c>
      <c r="B100" s="4" t="s">
        <v>56</v>
      </c>
      <c r="C100" s="4" t="s">
        <v>90</v>
      </c>
      <c r="D100" s="4" t="s">
        <v>256</v>
      </c>
      <c r="E100" s="4"/>
      <c r="F100" s="5">
        <f>F101</f>
        <v>310</v>
      </c>
    </row>
    <row r="101" spans="1:6">
      <c r="A101" s="14" t="s">
        <v>518</v>
      </c>
      <c r="B101" s="6" t="s">
        <v>56</v>
      </c>
      <c r="C101" s="6" t="s">
        <v>90</v>
      </c>
      <c r="D101" s="6" t="s">
        <v>256</v>
      </c>
      <c r="E101" s="6" t="s">
        <v>108</v>
      </c>
      <c r="F101" s="19">
        <f>250+30+30</f>
        <v>310</v>
      </c>
    </row>
    <row r="102" spans="1:6" ht="38.25">
      <c r="A102" s="60" t="s">
        <v>460</v>
      </c>
      <c r="B102" s="10" t="s">
        <v>56</v>
      </c>
      <c r="C102" s="10" t="s">
        <v>90</v>
      </c>
      <c r="D102" s="10" t="s">
        <v>187</v>
      </c>
      <c r="E102" s="10"/>
      <c r="F102" s="51">
        <f>F103</f>
        <v>135</v>
      </c>
    </row>
    <row r="103" spans="1:6" ht="38.25">
      <c r="A103" s="23" t="s">
        <v>30</v>
      </c>
      <c r="B103" s="4" t="s">
        <v>56</v>
      </c>
      <c r="C103" s="4" t="s">
        <v>90</v>
      </c>
      <c r="D103" s="4" t="s">
        <v>294</v>
      </c>
      <c r="E103" s="4"/>
      <c r="F103" s="5">
        <f>F104</f>
        <v>135</v>
      </c>
    </row>
    <row r="104" spans="1:6" s="39" customFormat="1" ht="25.5">
      <c r="A104" s="15" t="s">
        <v>153</v>
      </c>
      <c r="B104" s="4" t="s">
        <v>56</v>
      </c>
      <c r="C104" s="4" t="s">
        <v>90</v>
      </c>
      <c r="D104" s="4" t="s">
        <v>295</v>
      </c>
      <c r="E104" s="7"/>
      <c r="F104" s="5">
        <f>SUM(F105:F106)</f>
        <v>135</v>
      </c>
    </row>
    <row r="105" spans="1:6">
      <c r="A105" s="14" t="s">
        <v>518</v>
      </c>
      <c r="B105" s="6" t="s">
        <v>56</v>
      </c>
      <c r="C105" s="6" t="s">
        <v>90</v>
      </c>
      <c r="D105" s="6" t="s">
        <v>295</v>
      </c>
      <c r="E105" s="6" t="s">
        <v>108</v>
      </c>
      <c r="F105" s="19">
        <v>125</v>
      </c>
    </row>
    <row r="106" spans="1:6">
      <c r="A106" s="65" t="s">
        <v>303</v>
      </c>
      <c r="B106" s="6" t="s">
        <v>56</v>
      </c>
      <c r="C106" s="6" t="s">
        <v>90</v>
      </c>
      <c r="D106" s="6" t="s">
        <v>295</v>
      </c>
      <c r="E106" s="6" t="s">
        <v>302</v>
      </c>
      <c r="F106" s="19">
        <v>10</v>
      </c>
    </row>
    <row r="107" spans="1:6" ht="27.75" customHeight="1">
      <c r="A107" s="60" t="s">
        <v>461</v>
      </c>
      <c r="B107" s="10" t="s">
        <v>56</v>
      </c>
      <c r="C107" s="10" t="s">
        <v>90</v>
      </c>
      <c r="D107" s="10" t="s">
        <v>24</v>
      </c>
      <c r="E107" s="10"/>
      <c r="F107" s="51">
        <f>F108</f>
        <v>265</v>
      </c>
    </row>
    <row r="108" spans="1:6" ht="25.5">
      <c r="A108" s="23" t="s">
        <v>26</v>
      </c>
      <c r="B108" s="4" t="s">
        <v>56</v>
      </c>
      <c r="C108" s="4" t="s">
        <v>90</v>
      </c>
      <c r="D108" s="4" t="s">
        <v>25</v>
      </c>
      <c r="E108" s="4"/>
      <c r="F108" s="5">
        <f>F109</f>
        <v>265</v>
      </c>
    </row>
    <row r="109" spans="1:6" s="39" customFormat="1" ht="25.5">
      <c r="A109" s="15" t="s">
        <v>153</v>
      </c>
      <c r="B109" s="4" t="s">
        <v>56</v>
      </c>
      <c r="C109" s="4" t="s">
        <v>90</v>
      </c>
      <c r="D109" s="4" t="s">
        <v>39</v>
      </c>
      <c r="E109" s="4"/>
      <c r="F109" s="5">
        <f>F110</f>
        <v>265</v>
      </c>
    </row>
    <row r="110" spans="1:6">
      <c r="A110" s="24" t="s">
        <v>156</v>
      </c>
      <c r="B110" s="6" t="s">
        <v>56</v>
      </c>
      <c r="C110" s="6" t="s">
        <v>90</v>
      </c>
      <c r="D110" s="6" t="s">
        <v>39</v>
      </c>
      <c r="E110" s="6" t="s">
        <v>112</v>
      </c>
      <c r="F110" s="19">
        <v>265</v>
      </c>
    </row>
    <row r="111" spans="1:6" ht="38.25">
      <c r="A111" s="60" t="s">
        <v>462</v>
      </c>
      <c r="B111" s="10" t="s">
        <v>56</v>
      </c>
      <c r="C111" s="10" t="s">
        <v>90</v>
      </c>
      <c r="D111" s="10" t="s">
        <v>335</v>
      </c>
      <c r="E111" s="10"/>
      <c r="F111" s="51">
        <f>F112</f>
        <v>250</v>
      </c>
    </row>
    <row r="112" spans="1:6" ht="25.5">
      <c r="A112" s="70" t="s">
        <v>350</v>
      </c>
      <c r="B112" s="4" t="s">
        <v>56</v>
      </c>
      <c r="C112" s="4" t="s">
        <v>90</v>
      </c>
      <c r="D112" s="4" t="s">
        <v>336</v>
      </c>
      <c r="E112" s="4"/>
      <c r="F112" s="5">
        <f>F113</f>
        <v>250</v>
      </c>
    </row>
    <row r="113" spans="1:6" s="39" customFormat="1" ht="25.5">
      <c r="A113" s="15" t="s">
        <v>153</v>
      </c>
      <c r="B113" s="4" t="s">
        <v>56</v>
      </c>
      <c r="C113" s="4" t="s">
        <v>90</v>
      </c>
      <c r="D113" s="4" t="s">
        <v>337</v>
      </c>
      <c r="E113" s="4"/>
      <c r="F113" s="5">
        <f>F114</f>
        <v>250</v>
      </c>
    </row>
    <row r="114" spans="1:6">
      <c r="A114" s="14" t="s">
        <v>518</v>
      </c>
      <c r="B114" s="6" t="s">
        <v>56</v>
      </c>
      <c r="C114" s="6" t="s">
        <v>90</v>
      </c>
      <c r="D114" s="6" t="s">
        <v>337</v>
      </c>
      <c r="E114" s="6" t="s">
        <v>108</v>
      </c>
      <c r="F114" s="19">
        <v>250</v>
      </c>
    </row>
    <row r="115" spans="1:6">
      <c r="A115" s="17" t="s">
        <v>144</v>
      </c>
      <c r="B115" s="10" t="s">
        <v>56</v>
      </c>
      <c r="C115" s="10" t="s">
        <v>90</v>
      </c>
      <c r="D115" s="10" t="s">
        <v>165</v>
      </c>
      <c r="E115" s="10"/>
      <c r="F115" s="51">
        <f>F116+F119+F124+F130+F141+F150+F139+F137+F135</f>
        <v>54424.694880000003</v>
      </c>
    </row>
    <row r="116" spans="1:6" ht="38.25">
      <c r="A116" s="29" t="s">
        <v>272</v>
      </c>
      <c r="B116" s="4" t="s">
        <v>56</v>
      </c>
      <c r="C116" s="4" t="s">
        <v>90</v>
      </c>
      <c r="D116" s="4" t="s">
        <v>178</v>
      </c>
      <c r="E116" s="4"/>
      <c r="F116" s="5">
        <f>SUM(F117:F118)</f>
        <v>315</v>
      </c>
    </row>
    <row r="117" spans="1:6">
      <c r="A117" s="36" t="s">
        <v>263</v>
      </c>
      <c r="B117" s="6" t="s">
        <v>56</v>
      </c>
      <c r="C117" s="6" t="s">
        <v>90</v>
      </c>
      <c r="D117" s="6" t="s">
        <v>178</v>
      </c>
      <c r="E117" s="6" t="s">
        <v>134</v>
      </c>
      <c r="F117" s="77">
        <v>241.9</v>
      </c>
    </row>
    <row r="118" spans="1:6" ht="38.25">
      <c r="A118" s="13" t="s">
        <v>264</v>
      </c>
      <c r="B118" s="6" t="s">
        <v>56</v>
      </c>
      <c r="C118" s="6" t="s">
        <v>90</v>
      </c>
      <c r="D118" s="6" t="s">
        <v>178</v>
      </c>
      <c r="E118" s="6" t="s">
        <v>184</v>
      </c>
      <c r="F118" s="77">
        <v>73.099999999999994</v>
      </c>
    </row>
    <row r="119" spans="1:6" ht="25.5">
      <c r="A119" s="23" t="s">
        <v>88</v>
      </c>
      <c r="B119" s="4" t="s">
        <v>56</v>
      </c>
      <c r="C119" s="4" t="s">
        <v>90</v>
      </c>
      <c r="D119" s="4" t="s">
        <v>179</v>
      </c>
      <c r="E119" s="4"/>
      <c r="F119" s="87">
        <f>SUM(F120:F123)</f>
        <v>412.2</v>
      </c>
    </row>
    <row r="120" spans="1:6" ht="25.5">
      <c r="A120" s="34" t="s">
        <v>163</v>
      </c>
      <c r="B120" s="6" t="s">
        <v>56</v>
      </c>
      <c r="C120" s="6" t="s">
        <v>90</v>
      </c>
      <c r="D120" s="6" t="s">
        <v>179</v>
      </c>
      <c r="E120" s="6" t="s">
        <v>104</v>
      </c>
      <c r="F120" s="77">
        <v>271.89999999999998</v>
      </c>
    </row>
    <row r="121" spans="1:6" ht="38.25">
      <c r="A121" s="34" t="s">
        <v>164</v>
      </c>
      <c r="B121" s="6" t="s">
        <v>56</v>
      </c>
      <c r="C121" s="6" t="s">
        <v>90</v>
      </c>
      <c r="D121" s="6" t="s">
        <v>179</v>
      </c>
      <c r="E121" s="6" t="s">
        <v>157</v>
      </c>
      <c r="F121" s="77">
        <v>82.1</v>
      </c>
    </row>
    <row r="122" spans="1:6" ht="25.5">
      <c r="A122" s="34" t="s">
        <v>105</v>
      </c>
      <c r="B122" s="6" t="s">
        <v>56</v>
      </c>
      <c r="C122" s="6" t="s">
        <v>90</v>
      </c>
      <c r="D122" s="6" t="s">
        <v>179</v>
      </c>
      <c r="E122" s="6" t="s">
        <v>106</v>
      </c>
      <c r="F122" s="77">
        <v>18</v>
      </c>
    </row>
    <row r="123" spans="1:6">
      <c r="A123" s="14" t="s">
        <v>518</v>
      </c>
      <c r="B123" s="6" t="s">
        <v>56</v>
      </c>
      <c r="C123" s="6" t="s">
        <v>90</v>
      </c>
      <c r="D123" s="6" t="s">
        <v>179</v>
      </c>
      <c r="E123" s="6" t="s">
        <v>108</v>
      </c>
      <c r="F123" s="77">
        <v>40.200000000000003</v>
      </c>
    </row>
    <row r="124" spans="1:6" ht="38.25">
      <c r="A124" s="23" t="s">
        <v>78</v>
      </c>
      <c r="B124" s="4" t="s">
        <v>71</v>
      </c>
      <c r="C124" s="4" t="s">
        <v>90</v>
      </c>
      <c r="D124" s="4" t="s">
        <v>180</v>
      </c>
      <c r="E124" s="4"/>
      <c r="F124" s="87">
        <f>SUM(F125:F129)</f>
        <v>923.5</v>
      </c>
    </row>
    <row r="125" spans="1:6" ht="25.5">
      <c r="A125" s="34" t="s">
        <v>163</v>
      </c>
      <c r="B125" s="6" t="s">
        <v>56</v>
      </c>
      <c r="C125" s="6" t="s">
        <v>90</v>
      </c>
      <c r="D125" s="6" t="s">
        <v>180</v>
      </c>
      <c r="E125" s="6" t="s">
        <v>104</v>
      </c>
      <c r="F125" s="77">
        <v>603.70000000000005</v>
      </c>
    </row>
    <row r="126" spans="1:6" ht="25.5">
      <c r="A126" s="13" t="s">
        <v>434</v>
      </c>
      <c r="B126" s="6" t="s">
        <v>56</v>
      </c>
      <c r="C126" s="6" t="s">
        <v>90</v>
      </c>
      <c r="D126" s="6" t="s">
        <v>180</v>
      </c>
      <c r="E126" s="6" t="s">
        <v>406</v>
      </c>
      <c r="F126" s="77">
        <v>5</v>
      </c>
    </row>
    <row r="127" spans="1:6" s="39" customFormat="1" ht="38.25">
      <c r="A127" s="34" t="s">
        <v>164</v>
      </c>
      <c r="B127" s="6" t="s">
        <v>56</v>
      </c>
      <c r="C127" s="6" t="s">
        <v>90</v>
      </c>
      <c r="D127" s="6" t="s">
        <v>180</v>
      </c>
      <c r="E127" s="6" t="s">
        <v>157</v>
      </c>
      <c r="F127" s="77">
        <v>182.3</v>
      </c>
    </row>
    <row r="128" spans="1:6" ht="25.5">
      <c r="A128" s="34" t="s">
        <v>105</v>
      </c>
      <c r="B128" s="6" t="s">
        <v>56</v>
      </c>
      <c r="C128" s="6" t="s">
        <v>90</v>
      </c>
      <c r="D128" s="6" t="s">
        <v>180</v>
      </c>
      <c r="E128" s="6" t="s">
        <v>106</v>
      </c>
      <c r="F128" s="77">
        <v>36.5</v>
      </c>
    </row>
    <row r="129" spans="1:6">
      <c r="A129" s="14" t="s">
        <v>518</v>
      </c>
      <c r="B129" s="6" t="s">
        <v>56</v>
      </c>
      <c r="C129" s="6" t="s">
        <v>90</v>
      </c>
      <c r="D129" s="6" t="s">
        <v>180</v>
      </c>
      <c r="E129" s="6" t="s">
        <v>108</v>
      </c>
      <c r="F129" s="77">
        <f>50+46</f>
        <v>96</v>
      </c>
    </row>
    <row r="130" spans="1:6" ht="38.25">
      <c r="A130" s="29" t="s">
        <v>85</v>
      </c>
      <c r="B130" s="4" t="s">
        <v>56</v>
      </c>
      <c r="C130" s="4" t="s">
        <v>90</v>
      </c>
      <c r="D130" s="4" t="s">
        <v>181</v>
      </c>
      <c r="E130" s="4"/>
      <c r="F130" s="87">
        <f>SUM(F131:F134)</f>
        <v>600</v>
      </c>
    </row>
    <row r="131" spans="1:6" ht="25.5">
      <c r="A131" s="34" t="s">
        <v>163</v>
      </c>
      <c r="B131" s="6" t="s">
        <v>56</v>
      </c>
      <c r="C131" s="6" t="s">
        <v>90</v>
      </c>
      <c r="D131" s="6" t="s">
        <v>181</v>
      </c>
      <c r="E131" s="6" t="s">
        <v>104</v>
      </c>
      <c r="F131" s="77">
        <v>380.8</v>
      </c>
    </row>
    <row r="132" spans="1:6" ht="38.25">
      <c r="A132" s="34" t="s">
        <v>164</v>
      </c>
      <c r="B132" s="6" t="s">
        <v>56</v>
      </c>
      <c r="C132" s="6" t="s">
        <v>90</v>
      </c>
      <c r="D132" s="6" t="s">
        <v>181</v>
      </c>
      <c r="E132" s="6" t="s">
        <v>157</v>
      </c>
      <c r="F132" s="77">
        <v>114.99</v>
      </c>
    </row>
    <row r="133" spans="1:6" ht="25.5">
      <c r="A133" s="34" t="s">
        <v>105</v>
      </c>
      <c r="B133" s="6" t="s">
        <v>56</v>
      </c>
      <c r="C133" s="6" t="s">
        <v>90</v>
      </c>
      <c r="D133" s="6" t="s">
        <v>181</v>
      </c>
      <c r="E133" s="6" t="s">
        <v>106</v>
      </c>
      <c r="F133" s="77">
        <v>2.21</v>
      </c>
    </row>
    <row r="134" spans="1:6">
      <c r="A134" s="14" t="s">
        <v>518</v>
      </c>
      <c r="B134" s="6" t="s">
        <v>56</v>
      </c>
      <c r="C134" s="6" t="s">
        <v>90</v>
      </c>
      <c r="D134" s="6" t="s">
        <v>181</v>
      </c>
      <c r="E134" s="6" t="s">
        <v>108</v>
      </c>
      <c r="F134" s="77">
        <f>17+85</f>
        <v>102</v>
      </c>
    </row>
    <row r="135" spans="1:6" s="39" customFormat="1" ht="38.25">
      <c r="A135" s="28" t="s">
        <v>512</v>
      </c>
      <c r="B135" s="4" t="s">
        <v>56</v>
      </c>
      <c r="C135" s="4" t="s">
        <v>90</v>
      </c>
      <c r="D135" s="4" t="s">
        <v>513</v>
      </c>
      <c r="E135" s="4"/>
      <c r="F135" s="87">
        <f>F136</f>
        <v>790</v>
      </c>
    </row>
    <row r="136" spans="1:6">
      <c r="A136" s="14" t="s">
        <v>518</v>
      </c>
      <c r="B136" s="6" t="s">
        <v>56</v>
      </c>
      <c r="C136" s="6" t="s">
        <v>90</v>
      </c>
      <c r="D136" s="6" t="s">
        <v>513</v>
      </c>
      <c r="E136" s="6" t="s">
        <v>108</v>
      </c>
      <c r="F136" s="77">
        <v>790</v>
      </c>
    </row>
    <row r="137" spans="1:6" s="39" customFormat="1" ht="25.5">
      <c r="A137" s="99" t="s">
        <v>153</v>
      </c>
      <c r="B137" s="4" t="s">
        <v>56</v>
      </c>
      <c r="C137" s="4" t="s">
        <v>90</v>
      </c>
      <c r="D137" s="4" t="s">
        <v>409</v>
      </c>
      <c r="E137" s="4"/>
      <c r="F137" s="87">
        <f>F138</f>
        <v>198.9</v>
      </c>
    </row>
    <row r="138" spans="1:6">
      <c r="A138" s="14" t="s">
        <v>518</v>
      </c>
      <c r="B138" s="6" t="s">
        <v>56</v>
      </c>
      <c r="C138" s="6" t="s">
        <v>90</v>
      </c>
      <c r="D138" s="6" t="s">
        <v>409</v>
      </c>
      <c r="E138" s="6" t="s">
        <v>108</v>
      </c>
      <c r="F138" s="77">
        <v>198.9</v>
      </c>
    </row>
    <row r="139" spans="1:6" s="39" customFormat="1" ht="38.25">
      <c r="A139" s="28" t="s">
        <v>290</v>
      </c>
      <c r="B139" s="4" t="s">
        <v>56</v>
      </c>
      <c r="C139" s="4" t="s">
        <v>90</v>
      </c>
      <c r="D139" s="4" t="s">
        <v>291</v>
      </c>
      <c r="E139" s="4"/>
      <c r="F139" s="87">
        <f>F140</f>
        <v>9609.2999999999993</v>
      </c>
    </row>
    <row r="140" spans="1:6" ht="25.5">
      <c r="A140" s="34" t="s">
        <v>28</v>
      </c>
      <c r="B140" s="6" t="s">
        <v>56</v>
      </c>
      <c r="C140" s="6" t="s">
        <v>90</v>
      </c>
      <c r="D140" s="6" t="s">
        <v>291</v>
      </c>
      <c r="E140" s="6" t="s">
        <v>27</v>
      </c>
      <c r="F140" s="77">
        <f>9321+288.3</f>
        <v>9609.2999999999993</v>
      </c>
    </row>
    <row r="141" spans="1:6" ht="25.5">
      <c r="A141" s="35" t="s">
        <v>140</v>
      </c>
      <c r="B141" s="10" t="s">
        <v>56</v>
      </c>
      <c r="C141" s="10" t="s">
        <v>90</v>
      </c>
      <c r="D141" s="10" t="s">
        <v>509</v>
      </c>
      <c r="E141" s="10"/>
      <c r="F141" s="51">
        <f>F142+F144</f>
        <v>9120.8065600000009</v>
      </c>
    </row>
    <row r="142" spans="1:6" s="39" customFormat="1" ht="25.5">
      <c r="A142" s="28" t="s">
        <v>297</v>
      </c>
      <c r="B142" s="4" t="s">
        <v>56</v>
      </c>
      <c r="C142" s="4" t="s">
        <v>90</v>
      </c>
      <c r="D142" s="4" t="s">
        <v>34</v>
      </c>
      <c r="E142" s="4"/>
      <c r="F142" s="5">
        <f>F143</f>
        <v>2236.5</v>
      </c>
    </row>
    <row r="143" spans="1:6" ht="51">
      <c r="A143" s="78" t="s">
        <v>117</v>
      </c>
      <c r="B143" s="6" t="s">
        <v>56</v>
      </c>
      <c r="C143" s="6" t="s">
        <v>90</v>
      </c>
      <c r="D143" s="6" t="s">
        <v>34</v>
      </c>
      <c r="E143" s="6" t="s">
        <v>121</v>
      </c>
      <c r="F143" s="19">
        <v>2236.5</v>
      </c>
    </row>
    <row r="144" spans="1:6" ht="25.5">
      <c r="A144" s="28" t="s">
        <v>510</v>
      </c>
      <c r="B144" s="4" t="s">
        <v>56</v>
      </c>
      <c r="C144" s="4" t="s">
        <v>90</v>
      </c>
      <c r="D144" s="4" t="s">
        <v>511</v>
      </c>
      <c r="E144" s="4"/>
      <c r="F144" s="5">
        <f>SUM(F145:F149)</f>
        <v>6884.30656</v>
      </c>
    </row>
    <row r="145" spans="1:6">
      <c r="A145" s="36" t="s">
        <v>262</v>
      </c>
      <c r="B145" s="6" t="s">
        <v>56</v>
      </c>
      <c r="C145" s="6" t="s">
        <v>90</v>
      </c>
      <c r="D145" s="6" t="s">
        <v>511</v>
      </c>
      <c r="E145" s="6" t="s">
        <v>134</v>
      </c>
      <c r="F145" s="19">
        <v>5157.6000000000004</v>
      </c>
    </row>
    <row r="146" spans="1:6" ht="25.5">
      <c r="A146" s="101" t="s">
        <v>410</v>
      </c>
      <c r="B146" s="6" t="s">
        <v>56</v>
      </c>
      <c r="C146" s="6" t="s">
        <v>90</v>
      </c>
      <c r="D146" s="6" t="s">
        <v>511</v>
      </c>
      <c r="E146" s="6" t="s">
        <v>408</v>
      </c>
      <c r="F146" s="19">
        <v>50</v>
      </c>
    </row>
    <row r="147" spans="1:6" ht="38.25">
      <c r="A147" s="13" t="s">
        <v>264</v>
      </c>
      <c r="B147" s="6" t="s">
        <v>56</v>
      </c>
      <c r="C147" s="6" t="s">
        <v>90</v>
      </c>
      <c r="D147" s="6" t="s">
        <v>511</v>
      </c>
      <c r="E147" s="6" t="s">
        <v>184</v>
      </c>
      <c r="F147" s="19">
        <v>1557.6</v>
      </c>
    </row>
    <row r="148" spans="1:6" ht="25.5">
      <c r="A148" s="13" t="s">
        <v>105</v>
      </c>
      <c r="B148" s="6" t="s">
        <v>56</v>
      </c>
      <c r="C148" s="6" t="s">
        <v>90</v>
      </c>
      <c r="D148" s="6" t="s">
        <v>511</v>
      </c>
      <c r="E148" s="6" t="s">
        <v>106</v>
      </c>
      <c r="F148" s="77">
        <v>66.900000000000006</v>
      </c>
    </row>
    <row r="149" spans="1:6">
      <c r="A149" s="14" t="s">
        <v>518</v>
      </c>
      <c r="B149" s="6" t="s">
        <v>56</v>
      </c>
      <c r="C149" s="6" t="s">
        <v>90</v>
      </c>
      <c r="D149" s="6" t="s">
        <v>511</v>
      </c>
      <c r="E149" s="6" t="s">
        <v>108</v>
      </c>
      <c r="F149" s="77">
        <f>25+7+20-0.01904+0.048-0.0224+0.2</f>
        <v>52.20656000000001</v>
      </c>
    </row>
    <row r="150" spans="1:6" ht="25.5">
      <c r="A150" s="35" t="s">
        <v>140</v>
      </c>
      <c r="B150" s="10" t="s">
        <v>56</v>
      </c>
      <c r="C150" s="10" t="s">
        <v>90</v>
      </c>
      <c r="D150" s="10" t="s">
        <v>182</v>
      </c>
      <c r="E150" s="10"/>
      <c r="F150" s="51">
        <f>F151</f>
        <v>32454.988320000004</v>
      </c>
    </row>
    <row r="151" spans="1:6" ht="25.5">
      <c r="A151" s="28" t="s">
        <v>133</v>
      </c>
      <c r="B151" s="4" t="s">
        <v>56</v>
      </c>
      <c r="C151" s="4" t="s">
        <v>90</v>
      </c>
      <c r="D151" s="4" t="s">
        <v>183</v>
      </c>
      <c r="E151" s="4"/>
      <c r="F151" s="5">
        <f>SUM(F152:F158)</f>
        <v>32454.988320000004</v>
      </c>
    </row>
    <row r="152" spans="1:6">
      <c r="A152" s="36" t="s">
        <v>262</v>
      </c>
      <c r="B152" s="6" t="s">
        <v>56</v>
      </c>
      <c r="C152" s="6" t="s">
        <v>90</v>
      </c>
      <c r="D152" s="6" t="s">
        <v>183</v>
      </c>
      <c r="E152" s="6" t="s">
        <v>134</v>
      </c>
      <c r="F152" s="19">
        <v>15924.2</v>
      </c>
    </row>
    <row r="153" spans="1:6" ht="25.5">
      <c r="A153" s="13" t="s">
        <v>260</v>
      </c>
      <c r="B153" s="6" t="s">
        <v>56</v>
      </c>
      <c r="C153" s="6" t="s">
        <v>90</v>
      </c>
      <c r="D153" s="6" t="s">
        <v>183</v>
      </c>
      <c r="E153" s="6" t="s">
        <v>408</v>
      </c>
      <c r="F153" s="19">
        <v>1000</v>
      </c>
    </row>
    <row r="154" spans="1:6" ht="38.25">
      <c r="A154" s="13" t="s">
        <v>264</v>
      </c>
      <c r="B154" s="6" t="s">
        <v>56</v>
      </c>
      <c r="C154" s="6" t="s">
        <v>90</v>
      </c>
      <c r="D154" s="6" t="s">
        <v>183</v>
      </c>
      <c r="E154" s="6" t="s">
        <v>184</v>
      </c>
      <c r="F154" s="19">
        <v>4809.1000000000004</v>
      </c>
    </row>
    <row r="155" spans="1:6" ht="25.5">
      <c r="A155" s="34" t="s">
        <v>105</v>
      </c>
      <c r="B155" s="6" t="s">
        <v>56</v>
      </c>
      <c r="C155" s="6" t="s">
        <v>90</v>
      </c>
      <c r="D155" s="6" t="s">
        <v>183</v>
      </c>
      <c r="E155" s="6" t="s">
        <v>106</v>
      </c>
      <c r="F155" s="19">
        <v>1107.5</v>
      </c>
    </row>
    <row r="156" spans="1:6">
      <c r="A156" s="14" t="s">
        <v>518</v>
      </c>
      <c r="B156" s="6" t="s">
        <v>56</v>
      </c>
      <c r="C156" s="6" t="s">
        <v>90</v>
      </c>
      <c r="D156" s="6" t="s">
        <v>183</v>
      </c>
      <c r="E156" s="6" t="s">
        <v>108</v>
      </c>
      <c r="F156" s="19">
        <f>200+110+7141.5-0.01168</f>
        <v>7451.4883200000004</v>
      </c>
    </row>
    <row r="157" spans="1:6">
      <c r="A157" s="13" t="s">
        <v>372</v>
      </c>
      <c r="B157" s="6" t="s">
        <v>56</v>
      </c>
      <c r="C157" s="6" t="s">
        <v>90</v>
      </c>
      <c r="D157" s="6" t="s">
        <v>183</v>
      </c>
      <c r="E157" s="6" t="s">
        <v>371</v>
      </c>
      <c r="F157" s="19">
        <v>2112.6999999999998</v>
      </c>
    </row>
    <row r="158" spans="1:6">
      <c r="A158" s="13" t="s">
        <v>414</v>
      </c>
      <c r="B158" s="6" t="s">
        <v>56</v>
      </c>
      <c r="C158" s="6" t="s">
        <v>90</v>
      </c>
      <c r="D158" s="6" t="s">
        <v>183</v>
      </c>
      <c r="E158" s="6" t="s">
        <v>413</v>
      </c>
      <c r="F158" s="19">
        <v>50</v>
      </c>
    </row>
    <row r="159" spans="1:6" ht="25.5">
      <c r="A159" s="20" t="s">
        <v>130</v>
      </c>
      <c r="B159" s="9" t="s">
        <v>70</v>
      </c>
      <c r="C159" s="9"/>
      <c r="D159" s="52"/>
      <c r="E159" s="52"/>
      <c r="F159" s="49">
        <f>F160</f>
        <v>1404.1</v>
      </c>
    </row>
    <row r="160" spans="1:6" ht="25.5">
      <c r="A160" s="22" t="s">
        <v>91</v>
      </c>
      <c r="B160" s="8" t="s">
        <v>70</v>
      </c>
      <c r="C160" s="8" t="s">
        <v>64</v>
      </c>
      <c r="D160" s="8"/>
      <c r="E160" s="8"/>
      <c r="F160" s="50">
        <f>F161</f>
        <v>1404.1</v>
      </c>
    </row>
    <row r="161" spans="1:6" ht="63.75">
      <c r="A161" s="38" t="s">
        <v>463</v>
      </c>
      <c r="B161" s="10" t="s">
        <v>70</v>
      </c>
      <c r="C161" s="10" t="s">
        <v>64</v>
      </c>
      <c r="D161" s="10" t="s">
        <v>352</v>
      </c>
      <c r="E161" s="10"/>
      <c r="F161" s="51">
        <f>F162</f>
        <v>1404.1</v>
      </c>
    </row>
    <row r="162" spans="1:6" ht="38.25">
      <c r="A162" s="21" t="s">
        <v>353</v>
      </c>
      <c r="B162" s="4" t="s">
        <v>70</v>
      </c>
      <c r="C162" s="4" t="s">
        <v>64</v>
      </c>
      <c r="D162" s="4" t="s">
        <v>354</v>
      </c>
      <c r="E162" s="4"/>
      <c r="F162" s="5">
        <f>F163</f>
        <v>1404.1</v>
      </c>
    </row>
    <row r="163" spans="1:6" ht="25.5">
      <c r="A163" s="76" t="s">
        <v>355</v>
      </c>
      <c r="B163" s="4" t="s">
        <v>70</v>
      </c>
      <c r="C163" s="4" t="s">
        <v>64</v>
      </c>
      <c r="D163" s="4" t="s">
        <v>356</v>
      </c>
      <c r="E163" s="4"/>
      <c r="F163" s="5">
        <f>SUM(F164:F164)</f>
        <v>1404.1</v>
      </c>
    </row>
    <row r="164" spans="1:6">
      <c r="A164" s="14" t="s">
        <v>518</v>
      </c>
      <c r="B164" s="6" t="s">
        <v>70</v>
      </c>
      <c r="C164" s="6" t="s">
        <v>64</v>
      </c>
      <c r="D164" s="6" t="s">
        <v>356</v>
      </c>
      <c r="E164" s="6" t="s">
        <v>108</v>
      </c>
      <c r="F164" s="19">
        <v>1404.1</v>
      </c>
    </row>
    <row r="165" spans="1:6" s="39" customFormat="1">
      <c r="A165" s="20" t="s">
        <v>113</v>
      </c>
      <c r="B165" s="9" t="s">
        <v>58</v>
      </c>
      <c r="C165" s="9"/>
      <c r="D165" s="9"/>
      <c r="E165" s="9"/>
      <c r="F165" s="49">
        <f>F166+F201+F212</f>
        <v>167572.26</v>
      </c>
    </row>
    <row r="166" spans="1:6" s="39" customFormat="1">
      <c r="A166" s="22" t="s">
        <v>49</v>
      </c>
      <c r="B166" s="8" t="s">
        <v>58</v>
      </c>
      <c r="C166" s="8" t="s">
        <v>60</v>
      </c>
      <c r="D166" s="22"/>
      <c r="E166" s="22"/>
      <c r="F166" s="50">
        <f>F167+F177</f>
        <v>5087</v>
      </c>
    </row>
    <row r="167" spans="1:6" s="39" customFormat="1" ht="38.25">
      <c r="A167" s="38" t="s">
        <v>464</v>
      </c>
      <c r="B167" s="10" t="s">
        <v>58</v>
      </c>
      <c r="C167" s="10" t="s">
        <v>60</v>
      </c>
      <c r="D167" s="10" t="s">
        <v>37</v>
      </c>
      <c r="E167" s="10"/>
      <c r="F167" s="51">
        <f>F168+F171+F174</f>
        <v>150</v>
      </c>
    </row>
    <row r="168" spans="1:6" s="39" customFormat="1" ht="38.25">
      <c r="A168" s="15" t="s">
        <v>38</v>
      </c>
      <c r="B168" s="4" t="s">
        <v>58</v>
      </c>
      <c r="C168" s="4" t="s">
        <v>60</v>
      </c>
      <c r="D168" s="4" t="s">
        <v>418</v>
      </c>
      <c r="E168" s="4"/>
      <c r="F168" s="5">
        <f>F169</f>
        <v>50</v>
      </c>
    </row>
    <row r="169" spans="1:6" s="39" customFormat="1" ht="25.5">
      <c r="A169" s="15" t="s">
        <v>153</v>
      </c>
      <c r="B169" s="4" t="s">
        <v>58</v>
      </c>
      <c r="C169" s="4" t="s">
        <v>60</v>
      </c>
      <c r="D169" s="4" t="s">
        <v>417</v>
      </c>
      <c r="E169" s="4"/>
      <c r="F169" s="5">
        <f>F170</f>
        <v>50</v>
      </c>
    </row>
    <row r="170" spans="1:6" s="39" customFormat="1">
      <c r="A170" s="14" t="s">
        <v>518</v>
      </c>
      <c r="B170" s="6" t="s">
        <v>58</v>
      </c>
      <c r="C170" s="6" t="s">
        <v>60</v>
      </c>
      <c r="D170" s="6" t="s">
        <v>417</v>
      </c>
      <c r="E170" s="6" t="s">
        <v>108</v>
      </c>
      <c r="F170" s="19">
        <v>50</v>
      </c>
    </row>
    <row r="171" spans="1:6" s="39" customFormat="1" ht="51">
      <c r="A171" s="105" t="s">
        <v>481</v>
      </c>
      <c r="B171" s="106" t="s">
        <v>58</v>
      </c>
      <c r="C171" s="106" t="s">
        <v>60</v>
      </c>
      <c r="D171" s="4" t="s">
        <v>483</v>
      </c>
      <c r="E171" s="106"/>
      <c r="F171" s="107">
        <f>F172</f>
        <v>50</v>
      </c>
    </row>
    <row r="172" spans="1:6" s="39" customFormat="1" ht="25.5">
      <c r="A172" s="105" t="s">
        <v>153</v>
      </c>
      <c r="B172" s="106" t="s">
        <v>58</v>
      </c>
      <c r="C172" s="106" t="s">
        <v>60</v>
      </c>
      <c r="D172" s="4" t="s">
        <v>484</v>
      </c>
      <c r="E172" s="106"/>
      <c r="F172" s="107">
        <f>F173</f>
        <v>50</v>
      </c>
    </row>
    <row r="173" spans="1:6" s="39" customFormat="1">
      <c r="A173" s="14" t="s">
        <v>518</v>
      </c>
      <c r="B173" s="108" t="s">
        <v>58</v>
      </c>
      <c r="C173" s="108" t="s">
        <v>60</v>
      </c>
      <c r="D173" s="6" t="s">
        <v>484</v>
      </c>
      <c r="E173" s="108" t="s">
        <v>108</v>
      </c>
      <c r="F173" s="109">
        <v>50</v>
      </c>
    </row>
    <row r="174" spans="1:6" s="39" customFormat="1" ht="25.5">
      <c r="A174" s="105" t="s">
        <v>482</v>
      </c>
      <c r="B174" s="106" t="s">
        <v>58</v>
      </c>
      <c r="C174" s="106" t="s">
        <v>60</v>
      </c>
      <c r="D174" s="4" t="s">
        <v>485</v>
      </c>
      <c r="E174" s="106"/>
      <c r="F174" s="107">
        <f>F175</f>
        <v>50</v>
      </c>
    </row>
    <row r="175" spans="1:6" s="39" customFormat="1" ht="25.5">
      <c r="A175" s="105" t="s">
        <v>153</v>
      </c>
      <c r="B175" s="106" t="s">
        <v>58</v>
      </c>
      <c r="C175" s="106" t="s">
        <v>60</v>
      </c>
      <c r="D175" s="4" t="s">
        <v>486</v>
      </c>
      <c r="E175" s="106"/>
      <c r="F175" s="107">
        <f>F176</f>
        <v>50</v>
      </c>
    </row>
    <row r="176" spans="1:6" s="39" customFormat="1">
      <c r="A176" s="14" t="s">
        <v>518</v>
      </c>
      <c r="B176" s="108" t="s">
        <v>58</v>
      </c>
      <c r="C176" s="108" t="s">
        <v>60</v>
      </c>
      <c r="D176" s="6" t="s">
        <v>486</v>
      </c>
      <c r="E176" s="108" t="s">
        <v>108</v>
      </c>
      <c r="F176" s="109">
        <v>50</v>
      </c>
    </row>
    <row r="177" spans="1:6" s="39" customFormat="1">
      <c r="A177" s="38" t="s">
        <v>144</v>
      </c>
      <c r="B177" s="10" t="s">
        <v>58</v>
      </c>
      <c r="C177" s="10" t="s">
        <v>60</v>
      </c>
      <c r="D177" s="10" t="s">
        <v>165</v>
      </c>
      <c r="E177" s="38"/>
      <c r="F177" s="74">
        <f>F178+F180+F183+F185+F188+F190+F193</f>
        <v>4937</v>
      </c>
    </row>
    <row r="178" spans="1:6" ht="25.5">
      <c r="A178" s="29" t="s">
        <v>101</v>
      </c>
      <c r="B178" s="4" t="s">
        <v>58</v>
      </c>
      <c r="C178" s="4" t="s">
        <v>60</v>
      </c>
      <c r="D178" s="4" t="s">
        <v>188</v>
      </c>
      <c r="E178" s="4"/>
      <c r="F178" s="87">
        <f>F179</f>
        <v>95</v>
      </c>
    </row>
    <row r="179" spans="1:6" ht="51">
      <c r="A179" s="18" t="s">
        <v>358</v>
      </c>
      <c r="B179" s="6" t="s">
        <v>58</v>
      </c>
      <c r="C179" s="6" t="s">
        <v>60</v>
      </c>
      <c r="D179" s="6" t="s">
        <v>188</v>
      </c>
      <c r="E179" s="6" t="s">
        <v>357</v>
      </c>
      <c r="F179" s="77">
        <v>95</v>
      </c>
    </row>
    <row r="180" spans="1:6" ht="51">
      <c r="A180" s="27" t="s">
        <v>139</v>
      </c>
      <c r="B180" s="4" t="s">
        <v>58</v>
      </c>
      <c r="C180" s="4" t="s">
        <v>60</v>
      </c>
      <c r="D180" s="4" t="s">
        <v>189</v>
      </c>
      <c r="E180" s="4"/>
      <c r="F180" s="87">
        <f>F181+F182</f>
        <v>1.7000000000000002</v>
      </c>
    </row>
    <row r="181" spans="1:6" ht="25.5">
      <c r="A181" s="34" t="s">
        <v>163</v>
      </c>
      <c r="B181" s="6" t="s">
        <v>58</v>
      </c>
      <c r="C181" s="6" t="s">
        <v>60</v>
      </c>
      <c r="D181" s="6" t="s">
        <v>189</v>
      </c>
      <c r="E181" s="6" t="s">
        <v>104</v>
      </c>
      <c r="F181" s="77">
        <v>1.3</v>
      </c>
    </row>
    <row r="182" spans="1:6" ht="38.25">
      <c r="A182" s="34" t="s">
        <v>164</v>
      </c>
      <c r="B182" s="6" t="s">
        <v>58</v>
      </c>
      <c r="C182" s="6" t="s">
        <v>60</v>
      </c>
      <c r="D182" s="6" t="s">
        <v>189</v>
      </c>
      <c r="E182" s="6" t="s">
        <v>157</v>
      </c>
      <c r="F182" s="77">
        <v>0.4</v>
      </c>
    </row>
    <row r="183" spans="1:6" ht="51">
      <c r="A183" s="29" t="s">
        <v>304</v>
      </c>
      <c r="B183" s="4" t="s">
        <v>58</v>
      </c>
      <c r="C183" s="4" t="s">
        <v>60</v>
      </c>
      <c r="D183" s="4" t="s">
        <v>305</v>
      </c>
      <c r="E183" s="4"/>
      <c r="F183" s="87">
        <f>F184</f>
        <v>151.5</v>
      </c>
    </row>
    <row r="184" spans="1:6" ht="25.5">
      <c r="A184" s="34" t="s">
        <v>28</v>
      </c>
      <c r="B184" s="6" t="s">
        <v>58</v>
      </c>
      <c r="C184" s="6" t="s">
        <v>60</v>
      </c>
      <c r="D184" s="6" t="s">
        <v>305</v>
      </c>
      <c r="E184" s="6" t="s">
        <v>27</v>
      </c>
      <c r="F184" s="77">
        <v>151.5</v>
      </c>
    </row>
    <row r="185" spans="1:6" s="39" customFormat="1" ht="51">
      <c r="A185" s="28" t="s">
        <v>278</v>
      </c>
      <c r="B185" s="4" t="s">
        <v>58</v>
      </c>
      <c r="C185" s="4" t="s">
        <v>60</v>
      </c>
      <c r="D185" s="4" t="s">
        <v>289</v>
      </c>
      <c r="E185" s="4"/>
      <c r="F185" s="87">
        <f>SUM(F186:F187)</f>
        <v>22.4</v>
      </c>
    </row>
    <row r="186" spans="1:6" s="39" customFormat="1">
      <c r="A186" s="36" t="s">
        <v>262</v>
      </c>
      <c r="B186" s="6" t="s">
        <v>58</v>
      </c>
      <c r="C186" s="6" t="s">
        <v>60</v>
      </c>
      <c r="D186" s="6" t="s">
        <v>289</v>
      </c>
      <c r="E186" s="6" t="s">
        <v>134</v>
      </c>
      <c r="F186" s="77">
        <v>17.2</v>
      </c>
    </row>
    <row r="187" spans="1:6" s="39" customFormat="1" ht="25.5">
      <c r="A187" s="34" t="s">
        <v>260</v>
      </c>
      <c r="B187" s="6" t="s">
        <v>58</v>
      </c>
      <c r="C187" s="6" t="s">
        <v>60</v>
      </c>
      <c r="D187" s="6" t="s">
        <v>289</v>
      </c>
      <c r="E187" s="6" t="s">
        <v>184</v>
      </c>
      <c r="F187" s="77">
        <v>5.2</v>
      </c>
    </row>
    <row r="188" spans="1:6" s="39" customFormat="1" ht="51">
      <c r="A188" s="29" t="s">
        <v>277</v>
      </c>
      <c r="B188" s="4" t="s">
        <v>58</v>
      </c>
      <c r="C188" s="4" t="s">
        <v>60</v>
      </c>
      <c r="D188" s="4" t="s">
        <v>288</v>
      </c>
      <c r="E188" s="4"/>
      <c r="F188" s="87">
        <f>F189</f>
        <v>1493.4</v>
      </c>
    </row>
    <row r="189" spans="1:6" s="39" customFormat="1">
      <c r="A189" s="14" t="s">
        <v>518</v>
      </c>
      <c r="B189" s="6" t="s">
        <v>58</v>
      </c>
      <c r="C189" s="6" t="s">
        <v>60</v>
      </c>
      <c r="D189" s="6" t="s">
        <v>288</v>
      </c>
      <c r="E189" s="6" t="s">
        <v>108</v>
      </c>
      <c r="F189" s="77">
        <v>1493.4</v>
      </c>
    </row>
    <row r="190" spans="1:6" ht="51">
      <c r="A190" s="29" t="s">
        <v>306</v>
      </c>
      <c r="B190" s="4" t="s">
        <v>58</v>
      </c>
      <c r="C190" s="4" t="s">
        <v>60</v>
      </c>
      <c r="D190" s="4" t="s">
        <v>307</v>
      </c>
      <c r="E190" s="4"/>
      <c r="F190" s="87">
        <f>F191+F192</f>
        <v>22.7</v>
      </c>
    </row>
    <row r="191" spans="1:6">
      <c r="A191" s="36" t="s">
        <v>262</v>
      </c>
      <c r="B191" s="6" t="s">
        <v>58</v>
      </c>
      <c r="C191" s="6" t="s">
        <v>60</v>
      </c>
      <c r="D191" s="6" t="s">
        <v>307</v>
      </c>
      <c r="E191" s="6" t="s">
        <v>134</v>
      </c>
      <c r="F191" s="77">
        <v>17.399999999999999</v>
      </c>
    </row>
    <row r="192" spans="1:6" ht="38.25">
      <c r="A192" s="13" t="s">
        <v>264</v>
      </c>
      <c r="B192" s="6" t="s">
        <v>58</v>
      </c>
      <c r="C192" s="6" t="s">
        <v>60</v>
      </c>
      <c r="D192" s="6" t="s">
        <v>307</v>
      </c>
      <c r="E192" s="6" t="s">
        <v>184</v>
      </c>
      <c r="F192" s="77">
        <v>5.3</v>
      </c>
    </row>
    <row r="193" spans="1:8" ht="25.5">
      <c r="A193" s="35" t="s">
        <v>140</v>
      </c>
      <c r="B193" s="10" t="s">
        <v>58</v>
      </c>
      <c r="C193" s="10" t="s">
        <v>60</v>
      </c>
      <c r="D193" s="10" t="s">
        <v>182</v>
      </c>
      <c r="E193" s="10"/>
      <c r="F193" s="51">
        <f>F194</f>
        <v>3150.2999999999997</v>
      </c>
    </row>
    <row r="194" spans="1:8" ht="25.5">
      <c r="A194" s="28" t="s">
        <v>40</v>
      </c>
      <c r="B194" s="4" t="s">
        <v>58</v>
      </c>
      <c r="C194" s="4" t="s">
        <v>60</v>
      </c>
      <c r="D194" s="4" t="s">
        <v>41</v>
      </c>
      <c r="E194" s="4"/>
      <c r="F194" s="5">
        <f>SUM(F195:F200)</f>
        <v>3150.2999999999997</v>
      </c>
    </row>
    <row r="195" spans="1:8">
      <c r="A195" s="36" t="s">
        <v>262</v>
      </c>
      <c r="B195" s="6" t="s">
        <v>58</v>
      </c>
      <c r="C195" s="6" t="s">
        <v>60</v>
      </c>
      <c r="D195" s="6" t="s">
        <v>41</v>
      </c>
      <c r="E195" s="6" t="s">
        <v>134</v>
      </c>
      <c r="F195" s="19">
        <v>2134.1</v>
      </c>
    </row>
    <row r="196" spans="1:8" ht="25.5">
      <c r="A196" s="101" t="s">
        <v>410</v>
      </c>
      <c r="B196" s="6" t="s">
        <v>58</v>
      </c>
      <c r="C196" s="6" t="s">
        <v>60</v>
      </c>
      <c r="D196" s="6" t="s">
        <v>41</v>
      </c>
      <c r="E196" s="6" t="s">
        <v>408</v>
      </c>
      <c r="F196" s="19">
        <v>50</v>
      </c>
    </row>
    <row r="197" spans="1:8" ht="38.25">
      <c r="A197" s="13" t="s">
        <v>264</v>
      </c>
      <c r="B197" s="6" t="s">
        <v>58</v>
      </c>
      <c r="C197" s="6" t="s">
        <v>60</v>
      </c>
      <c r="D197" s="6" t="s">
        <v>41</v>
      </c>
      <c r="E197" s="6" t="s">
        <v>184</v>
      </c>
      <c r="F197" s="19">
        <v>644.5</v>
      </c>
    </row>
    <row r="198" spans="1:8" ht="25.5">
      <c r="A198" s="13" t="s">
        <v>105</v>
      </c>
      <c r="B198" s="6" t="s">
        <v>58</v>
      </c>
      <c r="C198" s="6" t="s">
        <v>60</v>
      </c>
      <c r="D198" s="6" t="s">
        <v>41</v>
      </c>
      <c r="E198" s="6" t="s">
        <v>106</v>
      </c>
      <c r="F198" s="19">
        <v>74.7</v>
      </c>
    </row>
    <row r="199" spans="1:8">
      <c r="A199" s="14" t="s">
        <v>518</v>
      </c>
      <c r="B199" s="6" t="s">
        <v>58</v>
      </c>
      <c r="C199" s="6" t="s">
        <v>60</v>
      </c>
      <c r="D199" s="6" t="s">
        <v>41</v>
      </c>
      <c r="E199" s="6" t="s">
        <v>108</v>
      </c>
      <c r="F199" s="19">
        <v>245</v>
      </c>
    </row>
    <row r="200" spans="1:8">
      <c r="A200" s="13" t="s">
        <v>415</v>
      </c>
      <c r="B200" s="6" t="s">
        <v>58</v>
      </c>
      <c r="C200" s="6" t="s">
        <v>60</v>
      </c>
      <c r="D200" s="6" t="s">
        <v>41</v>
      </c>
      <c r="E200" s="6" t="s">
        <v>413</v>
      </c>
      <c r="F200" s="19">
        <v>2</v>
      </c>
    </row>
    <row r="201" spans="1:8">
      <c r="A201" s="22" t="s">
        <v>92</v>
      </c>
      <c r="B201" s="8" t="s">
        <v>84</v>
      </c>
      <c r="C201" s="8" t="s">
        <v>61</v>
      </c>
      <c r="D201" s="8"/>
      <c r="E201" s="8"/>
      <c r="F201" s="50">
        <f>F202</f>
        <v>161549.76000000001</v>
      </c>
    </row>
    <row r="202" spans="1:8" ht="51">
      <c r="A202" s="38" t="s">
        <v>459</v>
      </c>
      <c r="B202" s="10" t="s">
        <v>58</v>
      </c>
      <c r="C202" s="10" t="s">
        <v>61</v>
      </c>
      <c r="D202" s="10" t="s">
        <v>185</v>
      </c>
      <c r="E202" s="10"/>
      <c r="F202" s="51">
        <f>F203</f>
        <v>161549.76000000001</v>
      </c>
    </row>
    <row r="203" spans="1:8" ht="27">
      <c r="A203" s="62" t="s">
        <v>424</v>
      </c>
      <c r="B203" s="7" t="s">
        <v>58</v>
      </c>
      <c r="C203" s="7" t="s">
        <v>61</v>
      </c>
      <c r="D203" s="7" t="s">
        <v>423</v>
      </c>
      <c r="E203" s="7"/>
      <c r="F203" s="42">
        <f>F204+F210</f>
        <v>161549.76000000001</v>
      </c>
    </row>
    <row r="204" spans="1:8" ht="25.5">
      <c r="A204" s="15" t="s">
        <v>426</v>
      </c>
      <c r="B204" s="4" t="s">
        <v>58</v>
      </c>
      <c r="C204" s="4" t="s">
        <v>61</v>
      </c>
      <c r="D204" s="4" t="s">
        <v>425</v>
      </c>
      <c r="E204" s="4"/>
      <c r="F204" s="5">
        <f>F205+F207</f>
        <v>49320.789999999994</v>
      </c>
    </row>
    <row r="205" spans="1:8" s="64" customFormat="1" ht="26.25">
      <c r="A205" s="15" t="s">
        <v>428</v>
      </c>
      <c r="B205" s="4" t="s">
        <v>58</v>
      </c>
      <c r="C205" s="4" t="s">
        <v>61</v>
      </c>
      <c r="D205" s="4" t="s">
        <v>427</v>
      </c>
      <c r="E205" s="4"/>
      <c r="F205" s="5">
        <f>SUM(F206:F206)</f>
        <v>15325.319999999996</v>
      </c>
    </row>
    <row r="206" spans="1:8" s="64" customFormat="1" ht="13.5">
      <c r="A206" s="24" t="s">
        <v>156</v>
      </c>
      <c r="B206" s="6" t="s">
        <v>58</v>
      </c>
      <c r="C206" s="6" t="s">
        <v>61</v>
      </c>
      <c r="D206" s="6" t="s">
        <v>427</v>
      </c>
      <c r="E206" s="6" t="s">
        <v>112</v>
      </c>
      <c r="F206" s="77">
        <f>17764.6-3092.78-22.08-997.79-274.09+1947.46</f>
        <v>15325.319999999996</v>
      </c>
    </row>
    <row r="207" spans="1:8" ht="25.5">
      <c r="A207" s="91" t="s">
        <v>392</v>
      </c>
      <c r="B207" s="83" t="s">
        <v>58</v>
      </c>
      <c r="C207" s="83" t="s">
        <v>61</v>
      </c>
      <c r="D207" s="83" t="s">
        <v>487</v>
      </c>
      <c r="E207" s="83"/>
      <c r="F207" s="87">
        <f>SUM(F208:F209)</f>
        <v>33995.47</v>
      </c>
      <c r="G207" s="12"/>
      <c r="H207" s="12"/>
    </row>
    <row r="208" spans="1:8" ht="38.25">
      <c r="A208" s="13" t="s">
        <v>516</v>
      </c>
      <c r="B208" s="81" t="s">
        <v>58</v>
      </c>
      <c r="C208" s="81" t="s">
        <v>61</v>
      </c>
      <c r="D208" s="81" t="s">
        <v>487</v>
      </c>
      <c r="E208" s="81" t="s">
        <v>517</v>
      </c>
      <c r="F208" s="77">
        <v>33259.49</v>
      </c>
    </row>
    <row r="209" spans="1:6">
      <c r="A209" s="13" t="s">
        <v>156</v>
      </c>
      <c r="B209" s="81" t="s">
        <v>58</v>
      </c>
      <c r="C209" s="81" t="s">
        <v>61</v>
      </c>
      <c r="D209" s="81" t="s">
        <v>487</v>
      </c>
      <c r="E209" s="81" t="s">
        <v>112</v>
      </c>
      <c r="F209" s="77">
        <f>713.9+22.08</f>
        <v>735.98</v>
      </c>
    </row>
    <row r="210" spans="1:6" ht="63.75">
      <c r="A210" s="110" t="s">
        <v>488</v>
      </c>
      <c r="B210" s="83" t="s">
        <v>58</v>
      </c>
      <c r="C210" s="83" t="s">
        <v>61</v>
      </c>
      <c r="D210" s="4" t="s">
        <v>489</v>
      </c>
      <c r="E210" s="83"/>
      <c r="F210" s="87">
        <f>F211</f>
        <v>112228.97</v>
      </c>
    </row>
    <row r="211" spans="1:6">
      <c r="A211" s="65" t="s">
        <v>382</v>
      </c>
      <c r="B211" s="81" t="s">
        <v>58</v>
      </c>
      <c r="C211" s="81" t="s">
        <v>61</v>
      </c>
      <c r="D211" s="6" t="s">
        <v>489</v>
      </c>
      <c r="E211" s="81" t="s">
        <v>129</v>
      </c>
      <c r="F211" s="77">
        <f>100000+3092.78+8862.1+274.09</f>
        <v>112228.97</v>
      </c>
    </row>
    <row r="212" spans="1:6">
      <c r="A212" s="22" t="s">
        <v>98</v>
      </c>
      <c r="B212" s="8" t="s">
        <v>58</v>
      </c>
      <c r="C212" s="8" t="s">
        <v>76</v>
      </c>
      <c r="D212" s="8"/>
      <c r="E212" s="8"/>
      <c r="F212" s="50">
        <f>F218+F230+F213+F222+F226</f>
        <v>935.5</v>
      </c>
    </row>
    <row r="213" spans="1:6" ht="51">
      <c r="A213" s="38" t="s">
        <v>459</v>
      </c>
      <c r="B213" s="10" t="s">
        <v>58</v>
      </c>
      <c r="C213" s="10" t="s">
        <v>76</v>
      </c>
      <c r="D213" s="10" t="s">
        <v>185</v>
      </c>
      <c r="E213" s="10"/>
      <c r="F213" s="51">
        <f>F214</f>
        <v>320</v>
      </c>
    </row>
    <row r="214" spans="1:6" ht="25.5">
      <c r="A214" s="60" t="s">
        <v>2</v>
      </c>
      <c r="B214" s="10" t="s">
        <v>58</v>
      </c>
      <c r="C214" s="10" t="s">
        <v>76</v>
      </c>
      <c r="D214" s="10" t="s">
        <v>270</v>
      </c>
      <c r="E214" s="10"/>
      <c r="F214" s="51">
        <f>F215</f>
        <v>320</v>
      </c>
    </row>
    <row r="215" spans="1:6" ht="76.5">
      <c r="A215" s="23" t="s">
        <v>310</v>
      </c>
      <c r="B215" s="4" t="s">
        <v>58</v>
      </c>
      <c r="C215" s="4" t="s">
        <v>76</v>
      </c>
      <c r="D215" s="4" t="s">
        <v>271</v>
      </c>
      <c r="E215" s="4"/>
      <c r="F215" s="5">
        <f>F216</f>
        <v>320</v>
      </c>
    </row>
    <row r="216" spans="1:6" ht="25.5">
      <c r="A216" s="23" t="s">
        <v>13</v>
      </c>
      <c r="B216" s="4" t="s">
        <v>58</v>
      </c>
      <c r="C216" s="4" t="s">
        <v>76</v>
      </c>
      <c r="D216" s="4" t="s">
        <v>380</v>
      </c>
      <c r="E216" s="4"/>
      <c r="F216" s="5">
        <f>F217</f>
        <v>320</v>
      </c>
    </row>
    <row r="217" spans="1:6">
      <c r="A217" s="14" t="s">
        <v>518</v>
      </c>
      <c r="B217" s="6" t="s">
        <v>58</v>
      </c>
      <c r="C217" s="6" t="s">
        <v>76</v>
      </c>
      <c r="D217" s="6" t="s">
        <v>380</v>
      </c>
      <c r="E217" s="6" t="s">
        <v>108</v>
      </c>
      <c r="F217" s="19">
        <v>320</v>
      </c>
    </row>
    <row r="218" spans="1:6" ht="38.25">
      <c r="A218" s="38" t="s">
        <v>438</v>
      </c>
      <c r="B218" s="10" t="s">
        <v>58</v>
      </c>
      <c r="C218" s="10" t="s">
        <v>76</v>
      </c>
      <c r="D218" s="11" t="s">
        <v>437</v>
      </c>
      <c r="E218" s="10"/>
      <c r="F218" s="51">
        <f>F219</f>
        <v>30</v>
      </c>
    </row>
    <row r="219" spans="1:6" s="39" customFormat="1" ht="38.25">
      <c r="A219" s="15" t="s">
        <v>439</v>
      </c>
      <c r="B219" s="4" t="s">
        <v>58</v>
      </c>
      <c r="C219" s="4" t="s">
        <v>76</v>
      </c>
      <c r="D219" s="4" t="s">
        <v>436</v>
      </c>
      <c r="E219" s="4"/>
      <c r="F219" s="5">
        <f>F220</f>
        <v>30</v>
      </c>
    </row>
    <row r="220" spans="1:6" ht="25.5">
      <c r="A220" s="16" t="s">
        <v>153</v>
      </c>
      <c r="B220" s="4" t="s">
        <v>58</v>
      </c>
      <c r="C220" s="4" t="s">
        <v>76</v>
      </c>
      <c r="D220" s="4" t="s">
        <v>435</v>
      </c>
      <c r="E220" s="4"/>
      <c r="F220" s="5">
        <f>F221</f>
        <v>30</v>
      </c>
    </row>
    <row r="221" spans="1:6" s="39" customFormat="1">
      <c r="A221" s="65" t="s">
        <v>382</v>
      </c>
      <c r="B221" s="6" t="s">
        <v>58</v>
      </c>
      <c r="C221" s="6" t="s">
        <v>76</v>
      </c>
      <c r="D221" s="6" t="s">
        <v>435</v>
      </c>
      <c r="E221" s="6" t="s">
        <v>129</v>
      </c>
      <c r="F221" s="19">
        <v>30</v>
      </c>
    </row>
    <row r="222" spans="1:6" ht="38.25">
      <c r="A222" s="60" t="s">
        <v>465</v>
      </c>
      <c r="B222" s="10" t="s">
        <v>58</v>
      </c>
      <c r="C222" s="10" t="s">
        <v>76</v>
      </c>
      <c r="D222" s="10" t="s">
        <v>440</v>
      </c>
      <c r="E222" s="10"/>
      <c r="F222" s="51">
        <f>F223</f>
        <v>181</v>
      </c>
    </row>
    <row r="223" spans="1:6" ht="51">
      <c r="A223" s="27" t="s">
        <v>443</v>
      </c>
      <c r="B223" s="4" t="s">
        <v>58</v>
      </c>
      <c r="C223" s="4" t="s">
        <v>76</v>
      </c>
      <c r="D223" s="4" t="s">
        <v>441</v>
      </c>
      <c r="E223" s="4"/>
      <c r="F223" s="5">
        <f>F224</f>
        <v>181</v>
      </c>
    </row>
    <row r="224" spans="1:6" ht="25.5">
      <c r="A224" s="16" t="s">
        <v>153</v>
      </c>
      <c r="B224" s="4" t="s">
        <v>58</v>
      </c>
      <c r="C224" s="4" t="s">
        <v>76</v>
      </c>
      <c r="D224" s="4" t="s">
        <v>442</v>
      </c>
      <c r="E224" s="4"/>
      <c r="F224" s="5">
        <f>F225</f>
        <v>181</v>
      </c>
    </row>
    <row r="225" spans="1:6">
      <c r="A225" s="14" t="s">
        <v>518</v>
      </c>
      <c r="B225" s="6" t="s">
        <v>58</v>
      </c>
      <c r="C225" s="6" t="s">
        <v>76</v>
      </c>
      <c r="D225" s="6" t="s">
        <v>442</v>
      </c>
      <c r="E225" s="6" t="s">
        <v>108</v>
      </c>
      <c r="F225" s="77">
        <v>181</v>
      </c>
    </row>
    <row r="226" spans="1:6" ht="51">
      <c r="A226" s="60" t="s">
        <v>444</v>
      </c>
      <c r="B226" s="10" t="s">
        <v>58</v>
      </c>
      <c r="C226" s="10" t="s">
        <v>76</v>
      </c>
      <c r="D226" s="10" t="s">
        <v>445</v>
      </c>
      <c r="E226" s="10"/>
      <c r="F226" s="51">
        <f>F227</f>
        <v>400</v>
      </c>
    </row>
    <row r="227" spans="1:6" ht="25.5">
      <c r="A227" s="27" t="s">
        <v>447</v>
      </c>
      <c r="B227" s="4" t="s">
        <v>58</v>
      </c>
      <c r="C227" s="4" t="s">
        <v>76</v>
      </c>
      <c r="D227" s="4" t="s">
        <v>446</v>
      </c>
      <c r="E227" s="4"/>
      <c r="F227" s="87">
        <f>F228</f>
        <v>400</v>
      </c>
    </row>
    <row r="228" spans="1:6" ht="38.25">
      <c r="A228" s="28" t="s">
        <v>451</v>
      </c>
      <c r="B228" s="4" t="s">
        <v>58</v>
      </c>
      <c r="C228" s="4" t="s">
        <v>76</v>
      </c>
      <c r="D228" s="4" t="s">
        <v>450</v>
      </c>
      <c r="E228" s="4"/>
      <c r="F228" s="5">
        <f>F229</f>
        <v>400</v>
      </c>
    </row>
    <row r="229" spans="1:6">
      <c r="A229" s="14" t="s">
        <v>518</v>
      </c>
      <c r="B229" s="6" t="s">
        <v>58</v>
      </c>
      <c r="C229" s="6" t="s">
        <v>76</v>
      </c>
      <c r="D229" s="6" t="s">
        <v>450</v>
      </c>
      <c r="E229" s="6" t="s">
        <v>108</v>
      </c>
      <c r="F229" s="77">
        <f>400</f>
        <v>400</v>
      </c>
    </row>
    <row r="230" spans="1:6" s="39" customFormat="1">
      <c r="A230" s="38" t="s">
        <v>144</v>
      </c>
      <c r="B230" s="10" t="s">
        <v>58</v>
      </c>
      <c r="C230" s="10" t="s">
        <v>76</v>
      </c>
      <c r="D230" s="10" t="s">
        <v>165</v>
      </c>
      <c r="E230" s="10"/>
      <c r="F230" s="51">
        <f>F231</f>
        <v>4.5</v>
      </c>
    </row>
    <row r="231" spans="1:6" ht="63.75">
      <c r="A231" s="23" t="s">
        <v>102</v>
      </c>
      <c r="B231" s="4" t="s">
        <v>58</v>
      </c>
      <c r="C231" s="4" t="s">
        <v>76</v>
      </c>
      <c r="D231" s="4" t="s">
        <v>190</v>
      </c>
      <c r="E231" s="4"/>
      <c r="F231" s="87">
        <f>F232</f>
        <v>4.5</v>
      </c>
    </row>
    <row r="232" spans="1:6">
      <c r="A232" s="14" t="s">
        <v>518</v>
      </c>
      <c r="B232" s="6" t="s">
        <v>58</v>
      </c>
      <c r="C232" s="6" t="s">
        <v>76</v>
      </c>
      <c r="D232" s="6" t="s">
        <v>190</v>
      </c>
      <c r="E232" s="6" t="s">
        <v>108</v>
      </c>
      <c r="F232" s="77">
        <v>4.5</v>
      </c>
    </row>
    <row r="233" spans="1:6" s="39" customFormat="1">
      <c r="A233" s="32" t="s">
        <v>126</v>
      </c>
      <c r="B233" s="9" t="s">
        <v>60</v>
      </c>
      <c r="C233" s="9"/>
      <c r="D233" s="9"/>
      <c r="E233" s="9"/>
      <c r="F233" s="49">
        <f>F234+F244</f>
        <v>29042.212</v>
      </c>
    </row>
    <row r="234" spans="1:6">
      <c r="A234" s="26" t="s">
        <v>82</v>
      </c>
      <c r="B234" s="8" t="s">
        <v>60</v>
      </c>
      <c r="C234" s="8" t="s">
        <v>57</v>
      </c>
      <c r="D234" s="8"/>
      <c r="E234" s="8"/>
      <c r="F234" s="50">
        <f>F239+F235</f>
        <v>2586.3000000000002</v>
      </c>
    </row>
    <row r="235" spans="1:6" s="39" customFormat="1" ht="25.5">
      <c r="A235" s="111" t="s">
        <v>466</v>
      </c>
      <c r="B235" s="10" t="s">
        <v>60</v>
      </c>
      <c r="C235" s="10" t="s">
        <v>57</v>
      </c>
      <c r="D235" s="10" t="s">
        <v>311</v>
      </c>
      <c r="E235" s="10"/>
      <c r="F235" s="51">
        <f>F236</f>
        <v>600</v>
      </c>
    </row>
    <row r="236" spans="1:6" s="39" customFormat="1" ht="25.5">
      <c r="A236" s="112" t="s">
        <v>312</v>
      </c>
      <c r="B236" s="4" t="s">
        <v>60</v>
      </c>
      <c r="C236" s="4" t="s">
        <v>57</v>
      </c>
      <c r="D236" s="4" t="s">
        <v>490</v>
      </c>
      <c r="E236" s="4"/>
      <c r="F236" s="5">
        <f>F237</f>
        <v>600</v>
      </c>
    </row>
    <row r="237" spans="1:6" s="39" customFormat="1" ht="25.5">
      <c r="A237" s="15" t="s">
        <v>153</v>
      </c>
      <c r="B237" s="4" t="s">
        <v>60</v>
      </c>
      <c r="C237" s="4" t="s">
        <v>57</v>
      </c>
      <c r="D237" s="4" t="s">
        <v>491</v>
      </c>
      <c r="E237" s="4"/>
      <c r="F237" s="5">
        <f>SUM(F238:F238)</f>
        <v>600</v>
      </c>
    </row>
    <row r="238" spans="1:6" s="39" customFormat="1">
      <c r="A238" s="14" t="s">
        <v>518</v>
      </c>
      <c r="B238" s="6" t="s">
        <v>60</v>
      </c>
      <c r="C238" s="6" t="s">
        <v>57</v>
      </c>
      <c r="D238" s="6" t="s">
        <v>491</v>
      </c>
      <c r="E238" s="6" t="s">
        <v>108</v>
      </c>
      <c r="F238" s="19">
        <v>600</v>
      </c>
    </row>
    <row r="239" spans="1:6" s="39" customFormat="1">
      <c r="A239" s="17" t="s">
        <v>144</v>
      </c>
      <c r="B239" s="10" t="s">
        <v>60</v>
      </c>
      <c r="C239" s="10" t="s">
        <v>57</v>
      </c>
      <c r="D239" s="10" t="s">
        <v>165</v>
      </c>
      <c r="E239" s="10"/>
      <c r="F239" s="51">
        <f>F242+F240</f>
        <v>1986.3</v>
      </c>
    </row>
    <row r="240" spans="1:6" s="39" customFormat="1" ht="89.25">
      <c r="A240" s="99" t="s">
        <v>472</v>
      </c>
      <c r="B240" s="83" t="s">
        <v>60</v>
      </c>
      <c r="C240" s="83" t="s">
        <v>57</v>
      </c>
      <c r="D240" s="83" t="s">
        <v>473</v>
      </c>
      <c r="E240" s="83"/>
      <c r="F240" s="87">
        <f>SUM(F241:F241)</f>
        <v>963.3</v>
      </c>
    </row>
    <row r="241" spans="1:6" s="39" customFormat="1">
      <c r="A241" s="34" t="s">
        <v>156</v>
      </c>
      <c r="B241" s="81" t="s">
        <v>60</v>
      </c>
      <c r="C241" s="81" t="s">
        <v>57</v>
      </c>
      <c r="D241" s="81" t="s">
        <v>473</v>
      </c>
      <c r="E241" s="81" t="s">
        <v>112</v>
      </c>
      <c r="F241" s="19">
        <v>963.3</v>
      </c>
    </row>
    <row r="242" spans="1:6" s="39" customFormat="1" ht="25.5">
      <c r="A242" s="99" t="s">
        <v>453</v>
      </c>
      <c r="B242" s="83" t="s">
        <v>60</v>
      </c>
      <c r="C242" s="83" t="s">
        <v>57</v>
      </c>
      <c r="D242" s="83" t="s">
        <v>452</v>
      </c>
      <c r="E242" s="83"/>
      <c r="F242" s="87">
        <f>SUM(F243:F243)</f>
        <v>1023</v>
      </c>
    </row>
    <row r="243" spans="1:6" s="39" customFormat="1">
      <c r="A243" s="34" t="s">
        <v>156</v>
      </c>
      <c r="B243" s="81" t="s">
        <v>60</v>
      </c>
      <c r="C243" s="81" t="s">
        <v>57</v>
      </c>
      <c r="D243" s="81" t="s">
        <v>452</v>
      </c>
      <c r="E243" s="81" t="s">
        <v>112</v>
      </c>
      <c r="F243" s="19">
        <f>511.5+511.5</f>
        <v>1023</v>
      </c>
    </row>
    <row r="244" spans="1:6">
      <c r="A244" s="26" t="s">
        <v>45</v>
      </c>
      <c r="B244" s="8" t="s">
        <v>60</v>
      </c>
      <c r="C244" s="8" t="s">
        <v>70</v>
      </c>
      <c r="D244" s="8"/>
      <c r="E244" s="8"/>
      <c r="F244" s="50">
        <f>F249+F245</f>
        <v>26455.912</v>
      </c>
    </row>
    <row r="245" spans="1:6" ht="38.25">
      <c r="A245" s="60" t="s">
        <v>531</v>
      </c>
      <c r="B245" s="10" t="s">
        <v>60</v>
      </c>
      <c r="C245" s="10" t="s">
        <v>70</v>
      </c>
      <c r="D245" s="10" t="s">
        <v>532</v>
      </c>
      <c r="E245" s="10"/>
      <c r="F245" s="51">
        <f>F246</f>
        <v>17569.252</v>
      </c>
    </row>
    <row r="246" spans="1:6" ht="25.5">
      <c r="A246" s="23" t="s">
        <v>533</v>
      </c>
      <c r="B246" s="4" t="s">
        <v>60</v>
      </c>
      <c r="C246" s="4" t="s">
        <v>70</v>
      </c>
      <c r="D246" s="4" t="s">
        <v>534</v>
      </c>
      <c r="E246" s="15"/>
      <c r="F246" s="19">
        <f>F247</f>
        <v>17569.252</v>
      </c>
    </row>
    <row r="247" spans="1:6" ht="38.25">
      <c r="A247" s="23" t="s">
        <v>535</v>
      </c>
      <c r="B247" s="4" t="s">
        <v>60</v>
      </c>
      <c r="C247" s="4" t="s">
        <v>70</v>
      </c>
      <c r="D247" s="4" t="s">
        <v>536</v>
      </c>
      <c r="E247" s="15"/>
      <c r="F247" s="87">
        <f>SUM(F248:F248)</f>
        <v>17569.252</v>
      </c>
    </row>
    <row r="248" spans="1:6">
      <c r="A248" s="84" t="s">
        <v>156</v>
      </c>
      <c r="B248" s="6" t="s">
        <v>60</v>
      </c>
      <c r="C248" s="6" t="s">
        <v>70</v>
      </c>
      <c r="D248" s="6" t="s">
        <v>536</v>
      </c>
      <c r="E248" s="6" t="s">
        <v>112</v>
      </c>
      <c r="F248" s="77">
        <f>17551.7+17.552</f>
        <v>17569.252</v>
      </c>
    </row>
    <row r="249" spans="1:6" ht="38.25">
      <c r="A249" s="38" t="s">
        <v>430</v>
      </c>
      <c r="B249" s="10" t="s">
        <v>60</v>
      </c>
      <c r="C249" s="10" t="s">
        <v>70</v>
      </c>
      <c r="D249" s="10" t="s">
        <v>429</v>
      </c>
      <c r="E249" s="10"/>
      <c r="F249" s="51">
        <f>F250</f>
        <v>8886.66</v>
      </c>
    </row>
    <row r="250" spans="1:6" ht="25.5">
      <c r="A250" s="15" t="s">
        <v>432</v>
      </c>
      <c r="B250" s="4" t="s">
        <v>60</v>
      </c>
      <c r="C250" s="4" t="s">
        <v>70</v>
      </c>
      <c r="D250" s="4" t="s">
        <v>431</v>
      </c>
      <c r="E250" s="4"/>
      <c r="F250" s="87">
        <f>F251</f>
        <v>8886.66</v>
      </c>
    </row>
    <row r="251" spans="1:6" ht="25.5">
      <c r="A251" s="16" t="s">
        <v>153</v>
      </c>
      <c r="B251" s="4" t="s">
        <v>60</v>
      </c>
      <c r="C251" s="4" t="s">
        <v>70</v>
      </c>
      <c r="D251" s="4" t="s">
        <v>433</v>
      </c>
      <c r="E251" s="4"/>
      <c r="F251" s="87">
        <f>F252</f>
        <v>8886.66</v>
      </c>
    </row>
    <row r="252" spans="1:6">
      <c r="A252" s="14" t="s">
        <v>518</v>
      </c>
      <c r="B252" s="6" t="s">
        <v>60</v>
      </c>
      <c r="C252" s="6" t="s">
        <v>70</v>
      </c>
      <c r="D252" s="6" t="s">
        <v>433</v>
      </c>
      <c r="E252" s="6" t="s">
        <v>108</v>
      </c>
      <c r="F252" s="19">
        <v>8886.66</v>
      </c>
    </row>
    <row r="253" spans="1:6">
      <c r="A253" s="32" t="s">
        <v>539</v>
      </c>
      <c r="B253" s="9" t="s">
        <v>63</v>
      </c>
      <c r="C253" s="9"/>
      <c r="D253" s="9"/>
      <c r="E253" s="9"/>
      <c r="F253" s="49">
        <f>F254</f>
        <v>263664.7</v>
      </c>
    </row>
    <row r="254" spans="1:6">
      <c r="A254" s="26" t="s">
        <v>540</v>
      </c>
      <c r="B254" s="8" t="s">
        <v>63</v>
      </c>
      <c r="C254" s="8" t="s">
        <v>60</v>
      </c>
      <c r="D254" s="8"/>
      <c r="E254" s="8"/>
      <c r="F254" s="50">
        <f>F255</f>
        <v>263664.7</v>
      </c>
    </row>
    <row r="255" spans="1:6">
      <c r="A255" s="33" t="s">
        <v>144</v>
      </c>
      <c r="B255" s="10" t="s">
        <v>63</v>
      </c>
      <c r="C255" s="10" t="s">
        <v>60</v>
      </c>
      <c r="D255" s="10" t="s">
        <v>165</v>
      </c>
      <c r="E255" s="10"/>
      <c r="F255" s="51">
        <f>F256</f>
        <v>263664.7</v>
      </c>
    </row>
    <row r="256" spans="1:6" ht="38.25">
      <c r="A256" s="23" t="s">
        <v>541</v>
      </c>
      <c r="B256" s="4" t="s">
        <v>63</v>
      </c>
      <c r="C256" s="4" t="s">
        <v>60</v>
      </c>
      <c r="D256" s="83" t="s">
        <v>542</v>
      </c>
      <c r="E256" s="4"/>
      <c r="F256" s="5">
        <f>SUM(F257:F257)</f>
        <v>263664.7</v>
      </c>
    </row>
    <row r="257" spans="1:6">
      <c r="A257" s="34" t="s">
        <v>156</v>
      </c>
      <c r="B257" s="6" t="s">
        <v>63</v>
      </c>
      <c r="C257" s="6" t="s">
        <v>60</v>
      </c>
      <c r="D257" s="81" t="s">
        <v>542</v>
      </c>
      <c r="E257" s="6" t="s">
        <v>112</v>
      </c>
      <c r="F257" s="19">
        <f>263664.7</f>
        <v>263664.7</v>
      </c>
    </row>
    <row r="258" spans="1:6">
      <c r="A258" s="20" t="s">
        <v>114</v>
      </c>
      <c r="B258" s="9" t="s">
        <v>59</v>
      </c>
      <c r="C258" s="9"/>
      <c r="D258" s="9"/>
      <c r="E258" s="9"/>
      <c r="F258" s="53">
        <f>F259+F273+F303+F329+F349+F323</f>
        <v>1157765.45</v>
      </c>
    </row>
    <row r="259" spans="1:6">
      <c r="A259" s="26" t="s">
        <v>50</v>
      </c>
      <c r="B259" s="8" t="s">
        <v>59</v>
      </c>
      <c r="C259" s="8" t="s">
        <v>56</v>
      </c>
      <c r="D259" s="8"/>
      <c r="E259" s="8"/>
      <c r="F259" s="50">
        <f>F260</f>
        <v>325321.3</v>
      </c>
    </row>
    <row r="260" spans="1:6" ht="25.5">
      <c r="A260" s="33" t="s">
        <v>467</v>
      </c>
      <c r="B260" s="10" t="s">
        <v>59</v>
      </c>
      <c r="C260" s="10" t="s">
        <v>56</v>
      </c>
      <c r="D260" s="10" t="s">
        <v>222</v>
      </c>
      <c r="E260" s="10"/>
      <c r="F260" s="51">
        <f>F261</f>
        <v>325321.3</v>
      </c>
    </row>
    <row r="261" spans="1:6" s="39" customFormat="1" ht="27">
      <c r="A261" s="30" t="s">
        <v>344</v>
      </c>
      <c r="B261" s="7" t="s">
        <v>59</v>
      </c>
      <c r="C261" s="7" t="s">
        <v>56</v>
      </c>
      <c r="D261" s="7" t="s">
        <v>223</v>
      </c>
      <c r="E261" s="7"/>
      <c r="F261" s="42">
        <f>F262</f>
        <v>325321.3</v>
      </c>
    </row>
    <row r="262" spans="1:6" ht="38.25">
      <c r="A262" s="29" t="s">
        <v>224</v>
      </c>
      <c r="B262" s="4" t="s">
        <v>59</v>
      </c>
      <c r="C262" s="4" t="s">
        <v>56</v>
      </c>
      <c r="D262" s="4" t="s">
        <v>225</v>
      </c>
      <c r="E262" s="4"/>
      <c r="F262" s="5">
        <f>F263+F265+F269+F267+F271</f>
        <v>325321.3</v>
      </c>
    </row>
    <row r="263" spans="1:6" ht="25.5">
      <c r="A263" s="21" t="s">
        <v>148</v>
      </c>
      <c r="B263" s="4" t="s">
        <v>59</v>
      </c>
      <c r="C263" s="4" t="s">
        <v>56</v>
      </c>
      <c r="D263" s="4" t="s">
        <v>228</v>
      </c>
      <c r="E263" s="4"/>
      <c r="F263" s="5">
        <f>F264</f>
        <v>157463.1</v>
      </c>
    </row>
    <row r="264" spans="1:6" ht="51">
      <c r="A264" s="56" t="s">
        <v>116</v>
      </c>
      <c r="B264" s="6" t="s">
        <v>59</v>
      </c>
      <c r="C264" s="6" t="s">
        <v>56</v>
      </c>
      <c r="D264" s="6" t="s">
        <v>228</v>
      </c>
      <c r="E264" s="6" t="s">
        <v>122</v>
      </c>
      <c r="F264" s="77">
        <v>157463.1</v>
      </c>
    </row>
    <row r="265" spans="1:6" ht="38.25">
      <c r="A265" s="92" t="s">
        <v>388</v>
      </c>
      <c r="B265" s="4" t="s">
        <v>59</v>
      </c>
      <c r="C265" s="4" t="s">
        <v>56</v>
      </c>
      <c r="D265" s="4" t="s">
        <v>387</v>
      </c>
      <c r="E265" s="4"/>
      <c r="F265" s="87">
        <f>F266</f>
        <v>562.79999999999995</v>
      </c>
    </row>
    <row r="266" spans="1:6" ht="51">
      <c r="A266" s="56" t="s">
        <v>116</v>
      </c>
      <c r="B266" s="6" t="s">
        <v>59</v>
      </c>
      <c r="C266" s="6" t="s">
        <v>56</v>
      </c>
      <c r="D266" s="6" t="s">
        <v>387</v>
      </c>
      <c r="E266" s="6" t="s">
        <v>122</v>
      </c>
      <c r="F266" s="77">
        <v>562.79999999999995</v>
      </c>
    </row>
    <row r="267" spans="1:6" ht="63.75">
      <c r="A267" s="29" t="s">
        <v>492</v>
      </c>
      <c r="B267" s="4" t="s">
        <v>59</v>
      </c>
      <c r="C267" s="4" t="s">
        <v>56</v>
      </c>
      <c r="D267" s="4" t="s">
        <v>493</v>
      </c>
      <c r="E267" s="4"/>
      <c r="F267" s="87">
        <f>F268</f>
        <v>648</v>
      </c>
    </row>
    <row r="268" spans="1:6">
      <c r="A268" s="13" t="s">
        <v>118</v>
      </c>
      <c r="B268" s="6" t="s">
        <v>59</v>
      </c>
      <c r="C268" s="6" t="s">
        <v>56</v>
      </c>
      <c r="D268" s="6" t="s">
        <v>493</v>
      </c>
      <c r="E268" s="6" t="s">
        <v>119</v>
      </c>
      <c r="F268" s="77">
        <f>324+324</f>
        <v>648</v>
      </c>
    </row>
    <row r="269" spans="1:6" ht="25.5">
      <c r="A269" s="29" t="s">
        <v>226</v>
      </c>
      <c r="B269" s="4" t="s">
        <v>59</v>
      </c>
      <c r="C269" s="4" t="s">
        <v>56</v>
      </c>
      <c r="D269" s="4" t="s">
        <v>227</v>
      </c>
      <c r="E269" s="4"/>
      <c r="F269" s="87">
        <f>F270</f>
        <v>39736</v>
      </c>
    </row>
    <row r="270" spans="1:6" ht="51">
      <c r="A270" s="56" t="s">
        <v>116</v>
      </c>
      <c r="B270" s="6" t="s">
        <v>59</v>
      </c>
      <c r="C270" s="6" t="s">
        <v>56</v>
      </c>
      <c r="D270" s="6" t="s">
        <v>227</v>
      </c>
      <c r="E270" s="6" t="s">
        <v>122</v>
      </c>
      <c r="F270" s="77">
        <f>42236-2500</f>
        <v>39736</v>
      </c>
    </row>
    <row r="271" spans="1:6" ht="25.5">
      <c r="A271" s="29" t="s">
        <v>494</v>
      </c>
      <c r="B271" s="4" t="s">
        <v>59</v>
      </c>
      <c r="C271" s="4" t="s">
        <v>56</v>
      </c>
      <c r="D271" s="4" t="s">
        <v>495</v>
      </c>
      <c r="E271" s="4"/>
      <c r="F271" s="5">
        <f>SUM(F272)</f>
        <v>126911.4</v>
      </c>
    </row>
    <row r="272" spans="1:6" ht="51">
      <c r="A272" s="56" t="s">
        <v>116</v>
      </c>
      <c r="B272" s="6" t="s">
        <v>59</v>
      </c>
      <c r="C272" s="6" t="s">
        <v>56</v>
      </c>
      <c r="D272" s="6" t="s">
        <v>495</v>
      </c>
      <c r="E272" s="6" t="s">
        <v>122</v>
      </c>
      <c r="F272" s="77">
        <f>95194.9+5726.8+25989.7</f>
        <v>126911.4</v>
      </c>
    </row>
    <row r="273" spans="1:6">
      <c r="A273" s="22" t="s">
        <v>51</v>
      </c>
      <c r="B273" s="8" t="s">
        <v>59</v>
      </c>
      <c r="C273" s="8" t="s">
        <v>57</v>
      </c>
      <c r="D273" s="8"/>
      <c r="E273" s="8"/>
      <c r="F273" s="50">
        <f>F274</f>
        <v>681502.1</v>
      </c>
    </row>
    <row r="274" spans="1:6" ht="25.5">
      <c r="A274" s="33" t="s">
        <v>467</v>
      </c>
      <c r="B274" s="10" t="s">
        <v>59</v>
      </c>
      <c r="C274" s="10" t="s">
        <v>57</v>
      </c>
      <c r="D274" s="10" t="s">
        <v>222</v>
      </c>
      <c r="E274" s="10"/>
      <c r="F274" s="51">
        <f>F275</f>
        <v>681502.1</v>
      </c>
    </row>
    <row r="275" spans="1:6" ht="27">
      <c r="A275" s="30" t="s">
        <v>345</v>
      </c>
      <c r="B275" s="7" t="s">
        <v>59</v>
      </c>
      <c r="C275" s="7" t="s">
        <v>57</v>
      </c>
      <c r="D275" s="7" t="s">
        <v>229</v>
      </c>
      <c r="E275" s="7"/>
      <c r="F275" s="42">
        <f>F276+F297+F300</f>
        <v>681502.1</v>
      </c>
    </row>
    <row r="276" spans="1:6" ht="25.5">
      <c r="A276" s="29" t="s">
        <v>235</v>
      </c>
      <c r="B276" s="4" t="s">
        <v>59</v>
      </c>
      <c r="C276" s="4" t="s">
        <v>57</v>
      </c>
      <c r="D276" s="4" t="s">
        <v>231</v>
      </c>
      <c r="E276" s="4"/>
      <c r="F276" s="5">
        <f>F277+F279+F281+F285+F287+F289+F291+F293+F295+F283</f>
        <v>671994.20488999994</v>
      </c>
    </row>
    <row r="277" spans="1:6" ht="63.75">
      <c r="A277" s="23" t="s">
        <v>151</v>
      </c>
      <c r="B277" s="4" t="s">
        <v>59</v>
      </c>
      <c r="C277" s="4" t="s">
        <v>57</v>
      </c>
      <c r="D277" s="4" t="s">
        <v>236</v>
      </c>
      <c r="E277" s="4"/>
      <c r="F277" s="87">
        <f>F278</f>
        <v>304828.7</v>
      </c>
    </row>
    <row r="278" spans="1:6" ht="51">
      <c r="A278" s="24" t="s">
        <v>116</v>
      </c>
      <c r="B278" s="6" t="s">
        <v>59</v>
      </c>
      <c r="C278" s="6" t="s">
        <v>57</v>
      </c>
      <c r="D278" s="6" t="s">
        <v>237</v>
      </c>
      <c r="E278" s="6" t="s">
        <v>122</v>
      </c>
      <c r="F278" s="77">
        <v>304828.7</v>
      </c>
    </row>
    <row r="279" spans="1:6" s="39" customFormat="1" ht="25.5">
      <c r="A279" s="23" t="s">
        <v>150</v>
      </c>
      <c r="B279" s="4" t="s">
        <v>59</v>
      </c>
      <c r="C279" s="4" t="s">
        <v>57</v>
      </c>
      <c r="D279" s="4" t="s">
        <v>238</v>
      </c>
      <c r="E279" s="4"/>
      <c r="F279" s="87">
        <f>F280</f>
        <v>5565.8</v>
      </c>
    </row>
    <row r="280" spans="1:6" s="39" customFormat="1">
      <c r="A280" s="13" t="s">
        <v>118</v>
      </c>
      <c r="B280" s="6" t="s">
        <v>59</v>
      </c>
      <c r="C280" s="6" t="s">
        <v>57</v>
      </c>
      <c r="D280" s="6" t="s">
        <v>238</v>
      </c>
      <c r="E280" s="6" t="s">
        <v>119</v>
      </c>
      <c r="F280" s="77">
        <v>5565.8</v>
      </c>
    </row>
    <row r="281" spans="1:6" ht="38.25">
      <c r="A281" s="29" t="s">
        <v>232</v>
      </c>
      <c r="B281" s="4" t="s">
        <v>59</v>
      </c>
      <c r="C281" s="4" t="s">
        <v>57</v>
      </c>
      <c r="D281" s="4" t="s">
        <v>233</v>
      </c>
      <c r="E281" s="4"/>
      <c r="F281" s="87">
        <f>SUM(F282:F282)</f>
        <v>88550.504889999997</v>
      </c>
    </row>
    <row r="282" spans="1:6" ht="51">
      <c r="A282" s="24" t="s">
        <v>116</v>
      </c>
      <c r="B282" s="6" t="s">
        <v>59</v>
      </c>
      <c r="C282" s="6" t="s">
        <v>57</v>
      </c>
      <c r="D282" s="6" t="s">
        <v>234</v>
      </c>
      <c r="E282" s="6" t="s">
        <v>122</v>
      </c>
      <c r="F282" s="77">
        <f>88550.5+0.00489</f>
        <v>88550.504889999997</v>
      </c>
    </row>
    <row r="283" spans="1:6" s="39" customFormat="1" ht="114.75">
      <c r="A283" s="29" t="s">
        <v>537</v>
      </c>
      <c r="B283" s="4" t="s">
        <v>59</v>
      </c>
      <c r="C283" s="4" t="s">
        <v>57</v>
      </c>
      <c r="D283" s="4" t="s">
        <v>538</v>
      </c>
      <c r="E283" s="4"/>
      <c r="F283" s="5">
        <f>F284</f>
        <v>1750.5</v>
      </c>
    </row>
    <row r="284" spans="1:6">
      <c r="A284" s="13" t="s">
        <v>118</v>
      </c>
      <c r="B284" s="6" t="s">
        <v>59</v>
      </c>
      <c r="C284" s="6" t="s">
        <v>57</v>
      </c>
      <c r="D284" s="6" t="s">
        <v>538</v>
      </c>
      <c r="E284" s="6" t="s">
        <v>119</v>
      </c>
      <c r="F284" s="19">
        <v>1750.5</v>
      </c>
    </row>
    <row r="285" spans="1:6" ht="76.5">
      <c r="A285" s="29" t="s">
        <v>496</v>
      </c>
      <c r="B285" s="4" t="s">
        <v>59</v>
      </c>
      <c r="C285" s="4" t="s">
        <v>57</v>
      </c>
      <c r="D285" s="4" t="s">
        <v>497</v>
      </c>
      <c r="E285" s="4"/>
      <c r="F285" s="87">
        <f>F286</f>
        <v>62703.7</v>
      </c>
    </row>
    <row r="286" spans="1:6">
      <c r="A286" s="13" t="s">
        <v>118</v>
      </c>
      <c r="B286" s="6" t="s">
        <v>59</v>
      </c>
      <c r="C286" s="6" t="s">
        <v>57</v>
      </c>
      <c r="D286" s="6" t="s">
        <v>497</v>
      </c>
      <c r="E286" s="6" t="s">
        <v>119</v>
      </c>
      <c r="F286" s="19">
        <v>62703.7</v>
      </c>
    </row>
    <row r="287" spans="1:6" ht="51">
      <c r="A287" s="16" t="s">
        <v>402</v>
      </c>
      <c r="B287" s="4" t="s">
        <v>59</v>
      </c>
      <c r="C287" s="4" t="s">
        <v>57</v>
      </c>
      <c r="D287" s="4" t="s">
        <v>298</v>
      </c>
      <c r="E287" s="4"/>
      <c r="F287" s="87">
        <f>F288</f>
        <v>30479.7</v>
      </c>
    </row>
    <row r="288" spans="1:6">
      <c r="A288" s="13" t="s">
        <v>118</v>
      </c>
      <c r="B288" s="6" t="s">
        <v>59</v>
      </c>
      <c r="C288" s="6" t="s">
        <v>57</v>
      </c>
      <c r="D288" s="6" t="s">
        <v>298</v>
      </c>
      <c r="E288" s="6" t="s">
        <v>119</v>
      </c>
      <c r="F288" s="77">
        <f>28827.2+291.2+1347.7+13.6</f>
        <v>30479.7</v>
      </c>
    </row>
    <row r="289" spans="1:6" s="39" customFormat="1" ht="51">
      <c r="A289" s="29" t="s">
        <v>403</v>
      </c>
      <c r="B289" s="4" t="s">
        <v>59</v>
      </c>
      <c r="C289" s="4" t="s">
        <v>57</v>
      </c>
      <c r="D289" s="4" t="s">
        <v>339</v>
      </c>
      <c r="E289" s="4"/>
      <c r="F289" s="87">
        <f>F290</f>
        <v>150540.4</v>
      </c>
    </row>
    <row r="290" spans="1:6" s="39" customFormat="1" ht="51">
      <c r="A290" s="24" t="s">
        <v>116</v>
      </c>
      <c r="B290" s="6" t="s">
        <v>59</v>
      </c>
      <c r="C290" s="6" t="s">
        <v>57</v>
      </c>
      <c r="D290" s="6" t="s">
        <v>339</v>
      </c>
      <c r="E290" s="6" t="s">
        <v>122</v>
      </c>
      <c r="F290" s="77">
        <f>136340.4+14200</f>
        <v>150540.4</v>
      </c>
    </row>
    <row r="291" spans="1:6" s="39" customFormat="1" ht="38.25">
      <c r="A291" s="16" t="s">
        <v>404</v>
      </c>
      <c r="B291" s="4" t="s">
        <v>59</v>
      </c>
      <c r="C291" s="4" t="s">
        <v>57</v>
      </c>
      <c r="D291" s="4" t="s">
        <v>364</v>
      </c>
      <c r="E291" s="4"/>
      <c r="F291" s="87">
        <f>F292</f>
        <v>21608.6</v>
      </c>
    </row>
    <row r="292" spans="1:6" s="39" customFormat="1">
      <c r="A292" s="13" t="s">
        <v>118</v>
      </c>
      <c r="B292" s="6" t="s">
        <v>59</v>
      </c>
      <c r="C292" s="6" t="s">
        <v>57</v>
      </c>
      <c r="D292" s="6" t="s">
        <v>364</v>
      </c>
      <c r="E292" s="6" t="s">
        <v>119</v>
      </c>
      <c r="F292" s="77">
        <f>10804.3+10804.3</f>
        <v>21608.6</v>
      </c>
    </row>
    <row r="293" spans="1:6" s="39" customFormat="1" ht="102">
      <c r="A293" s="16" t="s">
        <v>449</v>
      </c>
      <c r="B293" s="4" t="s">
        <v>59</v>
      </c>
      <c r="C293" s="4" t="s">
        <v>57</v>
      </c>
      <c r="D293" s="4" t="s">
        <v>448</v>
      </c>
      <c r="E293" s="4"/>
      <c r="F293" s="87">
        <f>F294</f>
        <v>1570.6999999999998</v>
      </c>
    </row>
    <row r="294" spans="1:6" s="39" customFormat="1">
      <c r="A294" s="13" t="s">
        <v>118</v>
      </c>
      <c r="B294" s="6" t="s">
        <v>59</v>
      </c>
      <c r="C294" s="6" t="s">
        <v>57</v>
      </c>
      <c r="D294" s="6" t="s">
        <v>448</v>
      </c>
      <c r="E294" s="6" t="s">
        <v>119</v>
      </c>
      <c r="F294" s="77">
        <f>1523.6+47.1</f>
        <v>1570.6999999999998</v>
      </c>
    </row>
    <row r="295" spans="1:6" s="39" customFormat="1" ht="51">
      <c r="A295" s="113" t="s">
        <v>498</v>
      </c>
      <c r="B295" s="4" t="s">
        <v>59</v>
      </c>
      <c r="C295" s="4" t="s">
        <v>57</v>
      </c>
      <c r="D295" s="4" t="s">
        <v>499</v>
      </c>
      <c r="E295" s="4"/>
      <c r="F295" s="87">
        <f>F296</f>
        <v>4395.6000000000004</v>
      </c>
    </row>
    <row r="296" spans="1:6" s="39" customFormat="1">
      <c r="A296" s="13" t="s">
        <v>118</v>
      </c>
      <c r="B296" s="6" t="s">
        <v>59</v>
      </c>
      <c r="C296" s="6" t="s">
        <v>57</v>
      </c>
      <c r="D296" s="6" t="s">
        <v>499</v>
      </c>
      <c r="E296" s="6" t="s">
        <v>119</v>
      </c>
      <c r="F296" s="77">
        <v>4395.6000000000004</v>
      </c>
    </row>
    <row r="297" spans="1:6" s="39" customFormat="1" ht="38.25">
      <c r="A297" s="16" t="s">
        <v>374</v>
      </c>
      <c r="B297" s="4" t="s">
        <v>59</v>
      </c>
      <c r="C297" s="4" t="s">
        <v>57</v>
      </c>
      <c r="D297" s="4" t="s">
        <v>376</v>
      </c>
      <c r="E297" s="4"/>
      <c r="F297" s="5">
        <f>F298</f>
        <v>750</v>
      </c>
    </row>
    <row r="298" spans="1:6" s="39" customFormat="1" ht="25.5">
      <c r="A298" s="16" t="s">
        <v>375</v>
      </c>
      <c r="B298" s="4" t="s">
        <v>59</v>
      </c>
      <c r="C298" s="4" t="s">
        <v>57</v>
      </c>
      <c r="D298" s="4" t="s">
        <v>377</v>
      </c>
      <c r="E298" s="4"/>
      <c r="F298" s="5">
        <f>F299</f>
        <v>750</v>
      </c>
    </row>
    <row r="299" spans="1:6" s="39" customFormat="1">
      <c r="A299" s="13" t="s">
        <v>118</v>
      </c>
      <c r="B299" s="6" t="s">
        <v>59</v>
      </c>
      <c r="C299" s="6" t="s">
        <v>57</v>
      </c>
      <c r="D299" s="6" t="s">
        <v>377</v>
      </c>
      <c r="E299" s="6" t="s">
        <v>119</v>
      </c>
      <c r="F299" s="77">
        <v>750</v>
      </c>
    </row>
    <row r="300" spans="1:6" s="97" customFormat="1" ht="25.5">
      <c r="A300" s="28" t="s">
        <v>500</v>
      </c>
      <c r="B300" s="4" t="s">
        <v>59</v>
      </c>
      <c r="C300" s="4" t="s">
        <v>57</v>
      </c>
      <c r="D300" s="4" t="s">
        <v>501</v>
      </c>
      <c r="E300" s="6"/>
      <c r="F300" s="5">
        <f>F301</f>
        <v>8757.8951099999995</v>
      </c>
    </row>
    <row r="301" spans="1:6" s="97" customFormat="1" ht="63.75">
      <c r="A301" s="29" t="s">
        <v>155</v>
      </c>
      <c r="B301" s="4" t="s">
        <v>59</v>
      </c>
      <c r="C301" s="4" t="s">
        <v>57</v>
      </c>
      <c r="D301" s="4" t="s">
        <v>502</v>
      </c>
      <c r="E301" s="4"/>
      <c r="F301" s="87">
        <f>F302</f>
        <v>8757.8951099999995</v>
      </c>
    </row>
    <row r="302" spans="1:6">
      <c r="A302" s="13" t="s">
        <v>118</v>
      </c>
      <c r="B302" s="6" t="s">
        <v>59</v>
      </c>
      <c r="C302" s="6" t="s">
        <v>57</v>
      </c>
      <c r="D302" s="6" t="s">
        <v>502</v>
      </c>
      <c r="E302" s="6" t="s">
        <v>119</v>
      </c>
      <c r="F302" s="77">
        <f>8320+437.89511</f>
        <v>8757.8951099999995</v>
      </c>
    </row>
    <row r="303" spans="1:6" s="39" customFormat="1">
      <c r="A303" s="22" t="s">
        <v>273</v>
      </c>
      <c r="B303" s="8" t="s">
        <v>59</v>
      </c>
      <c r="C303" s="8" t="s">
        <v>70</v>
      </c>
      <c r="D303" s="8"/>
      <c r="E303" s="8"/>
      <c r="F303" s="50">
        <f>F304+F311</f>
        <v>93044</v>
      </c>
    </row>
    <row r="304" spans="1:6" ht="25.5">
      <c r="A304" s="17" t="s">
        <v>468</v>
      </c>
      <c r="B304" s="10" t="s">
        <v>59</v>
      </c>
      <c r="C304" s="10" t="s">
        <v>70</v>
      </c>
      <c r="D304" s="10" t="s">
        <v>196</v>
      </c>
      <c r="E304" s="10"/>
      <c r="F304" s="51">
        <f>F305</f>
        <v>28433.599999999999</v>
      </c>
    </row>
    <row r="305" spans="1:6" ht="27">
      <c r="A305" s="41" t="s">
        <v>3</v>
      </c>
      <c r="B305" s="7" t="s">
        <v>59</v>
      </c>
      <c r="C305" s="7" t="s">
        <v>70</v>
      </c>
      <c r="D305" s="7" t="s">
        <v>197</v>
      </c>
      <c r="E305" s="7"/>
      <c r="F305" s="42">
        <f>F306</f>
        <v>28433.599999999999</v>
      </c>
    </row>
    <row r="306" spans="1:6" ht="25.5">
      <c r="A306" s="23" t="s">
        <v>198</v>
      </c>
      <c r="B306" s="4" t="s">
        <v>59</v>
      </c>
      <c r="C306" s="4" t="s">
        <v>70</v>
      </c>
      <c r="D306" s="4" t="s">
        <v>199</v>
      </c>
      <c r="E306" s="4"/>
      <c r="F306" s="5">
        <f>F307+F309</f>
        <v>28433.599999999999</v>
      </c>
    </row>
    <row r="307" spans="1:6" ht="38.25">
      <c r="A307" s="14" t="s">
        <v>200</v>
      </c>
      <c r="B307" s="6" t="s">
        <v>59</v>
      </c>
      <c r="C307" s="6" t="s">
        <v>70</v>
      </c>
      <c r="D307" s="4" t="s">
        <v>201</v>
      </c>
      <c r="E307" s="6"/>
      <c r="F307" s="87">
        <f>F308</f>
        <v>14710.8</v>
      </c>
    </row>
    <row r="308" spans="1:6" ht="51">
      <c r="A308" s="24" t="s">
        <v>117</v>
      </c>
      <c r="B308" s="6" t="s">
        <v>59</v>
      </c>
      <c r="C308" s="6" t="s">
        <v>70</v>
      </c>
      <c r="D308" s="6" t="s">
        <v>201</v>
      </c>
      <c r="E308" s="6" t="s">
        <v>121</v>
      </c>
      <c r="F308" s="19">
        <v>14710.8</v>
      </c>
    </row>
    <row r="309" spans="1:6" ht="76.5">
      <c r="A309" s="23" t="s">
        <v>393</v>
      </c>
      <c r="B309" s="4" t="s">
        <v>59</v>
      </c>
      <c r="C309" s="4" t="s">
        <v>70</v>
      </c>
      <c r="D309" s="4" t="s">
        <v>313</v>
      </c>
      <c r="E309" s="4"/>
      <c r="F309" s="5">
        <f>F310</f>
        <v>13722.8</v>
      </c>
    </row>
    <row r="310" spans="1:6" ht="51">
      <c r="A310" s="24" t="s">
        <v>117</v>
      </c>
      <c r="B310" s="6" t="s">
        <v>59</v>
      </c>
      <c r="C310" s="6" t="s">
        <v>70</v>
      </c>
      <c r="D310" s="6" t="s">
        <v>313</v>
      </c>
      <c r="E310" s="6" t="s">
        <v>121</v>
      </c>
      <c r="F310" s="77">
        <v>13722.8</v>
      </c>
    </row>
    <row r="311" spans="1:6" s="39" customFormat="1" ht="25.5">
      <c r="A311" s="33" t="s">
        <v>467</v>
      </c>
      <c r="B311" s="10" t="s">
        <v>59</v>
      </c>
      <c r="C311" s="10" t="s">
        <v>70</v>
      </c>
      <c r="D311" s="10" t="s">
        <v>222</v>
      </c>
      <c r="E311" s="10"/>
      <c r="F311" s="51">
        <f>F312</f>
        <v>64610.399999999994</v>
      </c>
    </row>
    <row r="312" spans="1:6" s="39" customFormat="1" ht="27">
      <c r="A312" s="30" t="s">
        <v>346</v>
      </c>
      <c r="B312" s="7" t="s">
        <v>59</v>
      </c>
      <c r="C312" s="7" t="s">
        <v>70</v>
      </c>
      <c r="D312" s="7" t="s">
        <v>239</v>
      </c>
      <c r="E312" s="7"/>
      <c r="F312" s="42">
        <f>F313</f>
        <v>64610.399999999994</v>
      </c>
    </row>
    <row r="313" spans="1:6" s="39" customFormat="1" ht="38.25">
      <c r="A313" s="29" t="s">
        <v>230</v>
      </c>
      <c r="B313" s="4" t="s">
        <v>59</v>
      </c>
      <c r="C313" s="4" t="s">
        <v>70</v>
      </c>
      <c r="D313" s="4" t="s">
        <v>240</v>
      </c>
      <c r="E313" s="4"/>
      <c r="F313" s="5">
        <f>F314+F317+F320</f>
        <v>64610.399999999994</v>
      </c>
    </row>
    <row r="314" spans="1:6" s="39" customFormat="1" ht="38.25">
      <c r="A314" s="29" t="s">
        <v>241</v>
      </c>
      <c r="B314" s="4" t="s">
        <v>59</v>
      </c>
      <c r="C314" s="4" t="s">
        <v>70</v>
      </c>
      <c r="D314" s="4" t="s">
        <v>242</v>
      </c>
      <c r="E314" s="4"/>
      <c r="F314" s="5">
        <f>F315+F316</f>
        <v>2370.1</v>
      </c>
    </row>
    <row r="315" spans="1:6" s="39" customFormat="1" ht="51">
      <c r="A315" s="24" t="s">
        <v>116</v>
      </c>
      <c r="B315" s="6" t="s">
        <v>59</v>
      </c>
      <c r="C315" s="6" t="s">
        <v>70</v>
      </c>
      <c r="D315" s="6" t="s">
        <v>242</v>
      </c>
      <c r="E315" s="6" t="s">
        <v>122</v>
      </c>
      <c r="F315" s="75">
        <v>863.3</v>
      </c>
    </row>
    <row r="316" spans="1:6" s="39" customFormat="1" ht="51">
      <c r="A316" s="13" t="s">
        <v>117</v>
      </c>
      <c r="B316" s="6" t="s">
        <v>59</v>
      </c>
      <c r="C316" s="6" t="s">
        <v>70</v>
      </c>
      <c r="D316" s="6" t="s">
        <v>242</v>
      </c>
      <c r="E316" s="6" t="s">
        <v>121</v>
      </c>
      <c r="F316" s="93">
        <v>1506.8</v>
      </c>
    </row>
    <row r="317" spans="1:6" s="39" customFormat="1" ht="38.25">
      <c r="A317" s="16" t="s">
        <v>152</v>
      </c>
      <c r="B317" s="4" t="s">
        <v>59</v>
      </c>
      <c r="C317" s="4" t="s">
        <v>70</v>
      </c>
      <c r="D317" s="4" t="s">
        <v>325</v>
      </c>
      <c r="E317" s="4"/>
      <c r="F317" s="5">
        <f>F318+F319</f>
        <v>30260.699999999997</v>
      </c>
    </row>
    <row r="318" spans="1:6" s="39" customFormat="1" ht="51">
      <c r="A318" s="24" t="s">
        <v>116</v>
      </c>
      <c r="B318" s="6" t="s">
        <v>59</v>
      </c>
      <c r="C318" s="6" t="s">
        <v>70</v>
      </c>
      <c r="D318" s="6" t="s">
        <v>325</v>
      </c>
      <c r="E318" s="6" t="s">
        <v>122</v>
      </c>
      <c r="F318" s="77">
        <v>7262.6</v>
      </c>
    </row>
    <row r="319" spans="1:6" s="39" customFormat="1" ht="51">
      <c r="A319" s="13" t="s">
        <v>117</v>
      </c>
      <c r="B319" s="6" t="s">
        <v>59</v>
      </c>
      <c r="C319" s="6" t="s">
        <v>70</v>
      </c>
      <c r="D319" s="6" t="s">
        <v>325</v>
      </c>
      <c r="E319" s="6" t="s">
        <v>121</v>
      </c>
      <c r="F319" s="77">
        <v>22998.1</v>
      </c>
    </row>
    <row r="320" spans="1:6" s="39" customFormat="1" ht="25.5">
      <c r="A320" s="29" t="s">
        <v>494</v>
      </c>
      <c r="B320" s="4" t="s">
        <v>59</v>
      </c>
      <c r="C320" s="4" t="s">
        <v>70</v>
      </c>
      <c r="D320" s="4" t="s">
        <v>503</v>
      </c>
      <c r="E320" s="4"/>
      <c r="F320" s="87">
        <f>F321+F322</f>
        <v>31979.599999999999</v>
      </c>
    </row>
    <row r="321" spans="1:6" s="39" customFormat="1" ht="51">
      <c r="A321" s="24" t="s">
        <v>116</v>
      </c>
      <c r="B321" s="6" t="s">
        <v>59</v>
      </c>
      <c r="C321" s="6" t="s">
        <v>70</v>
      </c>
      <c r="D321" s="6" t="s">
        <v>503</v>
      </c>
      <c r="E321" s="6" t="s">
        <v>122</v>
      </c>
      <c r="F321" s="77">
        <v>10888.4</v>
      </c>
    </row>
    <row r="322" spans="1:6" s="39" customFormat="1" ht="51">
      <c r="A322" s="13" t="s">
        <v>117</v>
      </c>
      <c r="B322" s="6" t="s">
        <v>59</v>
      </c>
      <c r="C322" s="6" t="s">
        <v>70</v>
      </c>
      <c r="D322" s="6" t="s">
        <v>503</v>
      </c>
      <c r="E322" s="6" t="s">
        <v>121</v>
      </c>
      <c r="F322" s="77">
        <v>21091.200000000001</v>
      </c>
    </row>
    <row r="323" spans="1:6" s="39" customFormat="1" ht="25.5">
      <c r="A323" s="22" t="s">
        <v>46</v>
      </c>
      <c r="B323" s="72" t="s">
        <v>59</v>
      </c>
      <c r="C323" s="72" t="s">
        <v>60</v>
      </c>
      <c r="D323" s="22"/>
      <c r="E323" s="22"/>
      <c r="F323" s="50">
        <f>F324</f>
        <v>407.2</v>
      </c>
    </row>
    <row r="324" spans="1:6" s="39" customFormat="1" ht="25.5">
      <c r="A324" s="33" t="s">
        <v>467</v>
      </c>
      <c r="B324" s="10" t="s">
        <v>59</v>
      </c>
      <c r="C324" s="10" t="s">
        <v>60</v>
      </c>
      <c r="D324" s="10" t="s">
        <v>222</v>
      </c>
      <c r="E324" s="10"/>
      <c r="F324" s="51">
        <f>F325</f>
        <v>407.2</v>
      </c>
    </row>
    <row r="325" spans="1:6" s="39" customFormat="1" ht="27">
      <c r="A325" s="30" t="s">
        <v>345</v>
      </c>
      <c r="B325" s="7" t="s">
        <v>59</v>
      </c>
      <c r="C325" s="7" t="s">
        <v>60</v>
      </c>
      <c r="D325" s="7" t="s">
        <v>229</v>
      </c>
      <c r="E325" s="7"/>
      <c r="F325" s="42">
        <f>F327</f>
        <v>407.2</v>
      </c>
    </row>
    <row r="326" spans="1:6" s="39" customFormat="1" ht="25.5">
      <c r="A326" s="29" t="s">
        <v>235</v>
      </c>
      <c r="B326" s="4" t="s">
        <v>59</v>
      </c>
      <c r="C326" s="4" t="s">
        <v>60</v>
      </c>
      <c r="D326" s="4" t="s">
        <v>231</v>
      </c>
      <c r="E326" s="4"/>
      <c r="F326" s="5">
        <f>F327</f>
        <v>407.2</v>
      </c>
    </row>
    <row r="327" spans="1:6" s="39" customFormat="1" ht="38.25">
      <c r="A327" s="23" t="s">
        <v>351</v>
      </c>
      <c r="B327" s="4" t="s">
        <v>59</v>
      </c>
      <c r="C327" s="4" t="s">
        <v>60</v>
      </c>
      <c r="D327" s="4" t="s">
        <v>47</v>
      </c>
      <c r="E327" s="4"/>
      <c r="F327" s="87">
        <f>F328</f>
        <v>407.2</v>
      </c>
    </row>
    <row r="328" spans="1:6" s="39" customFormat="1">
      <c r="A328" s="24" t="s">
        <v>118</v>
      </c>
      <c r="B328" s="6" t="s">
        <v>59</v>
      </c>
      <c r="C328" s="6" t="s">
        <v>60</v>
      </c>
      <c r="D328" s="6" t="s">
        <v>47</v>
      </c>
      <c r="E328" s="6" t="s">
        <v>119</v>
      </c>
      <c r="F328" s="77">
        <f>395+12.2</f>
        <v>407.2</v>
      </c>
    </row>
    <row r="329" spans="1:6" s="39" customFormat="1">
      <c r="A329" s="22" t="s">
        <v>74</v>
      </c>
      <c r="B329" s="8" t="s">
        <v>59</v>
      </c>
      <c r="C329" s="8" t="s">
        <v>59</v>
      </c>
      <c r="D329" s="8"/>
      <c r="E329" s="8"/>
      <c r="F329" s="50">
        <f>F339+F330</f>
        <v>16084.849999999999</v>
      </c>
    </row>
    <row r="330" spans="1:6" s="39" customFormat="1" ht="38.25">
      <c r="A330" s="17" t="s">
        <v>469</v>
      </c>
      <c r="B330" s="85" t="s">
        <v>59</v>
      </c>
      <c r="C330" s="85" t="s">
        <v>59</v>
      </c>
      <c r="D330" s="82" t="s">
        <v>221</v>
      </c>
      <c r="E330" s="82"/>
      <c r="F330" s="51">
        <f>F331+F335</f>
        <v>2798.45</v>
      </c>
    </row>
    <row r="331" spans="1:6" s="39" customFormat="1" ht="27">
      <c r="A331" s="30" t="s">
        <v>10</v>
      </c>
      <c r="B331" s="85" t="s">
        <v>59</v>
      </c>
      <c r="C331" s="85" t="s">
        <v>59</v>
      </c>
      <c r="D331" s="85" t="s">
        <v>334</v>
      </c>
      <c r="E331" s="82"/>
      <c r="F331" s="42">
        <f>F332</f>
        <v>103</v>
      </c>
    </row>
    <row r="332" spans="1:6" s="39" customFormat="1" ht="38.25">
      <c r="A332" s="29" t="s">
        <v>363</v>
      </c>
      <c r="B332" s="83" t="s">
        <v>59</v>
      </c>
      <c r="C332" s="83" t="s">
        <v>59</v>
      </c>
      <c r="D332" s="83" t="s">
        <v>367</v>
      </c>
      <c r="E332" s="82"/>
      <c r="F332" s="5">
        <f>F333</f>
        <v>103</v>
      </c>
    </row>
    <row r="333" spans="1:6" s="39" customFormat="1" ht="25.5">
      <c r="A333" s="91" t="s">
        <v>369</v>
      </c>
      <c r="B333" s="83" t="s">
        <v>59</v>
      </c>
      <c r="C333" s="83" t="s">
        <v>59</v>
      </c>
      <c r="D333" s="83" t="s">
        <v>368</v>
      </c>
      <c r="E333" s="82"/>
      <c r="F333" s="5">
        <f>F334</f>
        <v>103</v>
      </c>
    </row>
    <row r="334" spans="1:6">
      <c r="A334" s="84" t="s">
        <v>370</v>
      </c>
      <c r="B334" s="81" t="s">
        <v>59</v>
      </c>
      <c r="C334" s="81" t="s">
        <v>59</v>
      </c>
      <c r="D334" s="81" t="s">
        <v>368</v>
      </c>
      <c r="E334" s="81" t="s">
        <v>108</v>
      </c>
      <c r="F334" s="89">
        <f>100+3</f>
        <v>103</v>
      </c>
    </row>
    <row r="335" spans="1:6" s="64" customFormat="1" ht="27">
      <c r="A335" s="41" t="s">
        <v>7</v>
      </c>
      <c r="B335" s="7" t="s">
        <v>59</v>
      </c>
      <c r="C335" s="7" t="s">
        <v>59</v>
      </c>
      <c r="D335" s="7" t="s">
        <v>401</v>
      </c>
      <c r="E335" s="7"/>
      <c r="F335" s="88">
        <f>F337</f>
        <v>2695.45</v>
      </c>
    </row>
    <row r="336" spans="1:6" s="64" customFormat="1" ht="25.5">
      <c r="A336" s="23" t="s">
        <v>362</v>
      </c>
      <c r="B336" s="4" t="s">
        <v>59</v>
      </c>
      <c r="C336" s="4" t="s">
        <v>59</v>
      </c>
      <c r="D336" s="4" t="s">
        <v>12</v>
      </c>
      <c r="E336" s="4"/>
      <c r="F336" s="87">
        <f>F337</f>
        <v>2695.45</v>
      </c>
    </row>
    <row r="337" spans="1:6" s="39" customFormat="1" ht="38.25">
      <c r="A337" s="23" t="s">
        <v>317</v>
      </c>
      <c r="B337" s="4" t="s">
        <v>59</v>
      </c>
      <c r="C337" s="4" t="s">
        <v>59</v>
      </c>
      <c r="D337" s="4" t="s">
        <v>17</v>
      </c>
      <c r="E337" s="4"/>
      <c r="F337" s="87">
        <f>F338</f>
        <v>2695.45</v>
      </c>
    </row>
    <row r="338" spans="1:6" ht="51">
      <c r="A338" s="14" t="s">
        <v>117</v>
      </c>
      <c r="B338" s="6" t="s">
        <v>59</v>
      </c>
      <c r="C338" s="6" t="s">
        <v>59</v>
      </c>
      <c r="D338" s="6" t="s">
        <v>17</v>
      </c>
      <c r="E338" s="6" t="s">
        <v>121</v>
      </c>
      <c r="F338" s="77">
        <v>2695.45</v>
      </c>
    </row>
    <row r="339" spans="1:6" s="39" customFormat="1" ht="25.5">
      <c r="A339" s="33" t="s">
        <v>467</v>
      </c>
      <c r="B339" s="10" t="s">
        <v>59</v>
      </c>
      <c r="C339" s="10" t="s">
        <v>59</v>
      </c>
      <c r="D339" s="10" t="s">
        <v>243</v>
      </c>
      <c r="E339" s="10"/>
      <c r="F339" s="51">
        <f>F340</f>
        <v>13286.4</v>
      </c>
    </row>
    <row r="340" spans="1:6" s="39" customFormat="1" ht="13.5">
      <c r="A340" s="30" t="s">
        <v>347</v>
      </c>
      <c r="B340" s="7" t="s">
        <v>59</v>
      </c>
      <c r="C340" s="7" t="s">
        <v>59</v>
      </c>
      <c r="D340" s="7" t="s">
        <v>244</v>
      </c>
      <c r="E340" s="7"/>
      <c r="F340" s="42">
        <f>F341</f>
        <v>13286.4</v>
      </c>
    </row>
    <row r="341" spans="1:6" s="39" customFormat="1" ht="25.5">
      <c r="A341" s="29" t="s">
        <v>245</v>
      </c>
      <c r="B341" s="4" t="s">
        <v>59</v>
      </c>
      <c r="C341" s="4" t="s">
        <v>59</v>
      </c>
      <c r="D341" s="4" t="s">
        <v>246</v>
      </c>
      <c r="E341" s="10"/>
      <c r="F341" s="5">
        <f>F342+F344+F346</f>
        <v>13286.4</v>
      </c>
    </row>
    <row r="342" spans="1:6" s="39" customFormat="1" ht="25.5">
      <c r="A342" s="23" t="s">
        <v>149</v>
      </c>
      <c r="B342" s="4" t="s">
        <v>59</v>
      </c>
      <c r="C342" s="4" t="s">
        <v>59</v>
      </c>
      <c r="D342" s="4" t="s">
        <v>247</v>
      </c>
      <c r="E342" s="4"/>
      <c r="F342" s="5">
        <f>SUM(F343:F343)</f>
        <v>6191</v>
      </c>
    </row>
    <row r="343" spans="1:6" s="39" customFormat="1" ht="25.5">
      <c r="A343" s="13" t="s">
        <v>18</v>
      </c>
      <c r="B343" s="6" t="s">
        <v>59</v>
      </c>
      <c r="C343" s="6" t="s">
        <v>59</v>
      </c>
      <c r="D343" s="6" t="s">
        <v>247</v>
      </c>
      <c r="E343" s="6" t="s">
        <v>19</v>
      </c>
      <c r="F343" s="77">
        <v>6191</v>
      </c>
    </row>
    <row r="344" spans="1:6" s="39" customFormat="1" ht="25.5">
      <c r="A344" s="16" t="s">
        <v>274</v>
      </c>
      <c r="B344" s="4" t="s">
        <v>59</v>
      </c>
      <c r="C344" s="4" t="s">
        <v>59</v>
      </c>
      <c r="D344" s="4" t="s">
        <v>248</v>
      </c>
      <c r="E344" s="4"/>
      <c r="F344" s="87">
        <f>F345</f>
        <v>7002.5</v>
      </c>
    </row>
    <row r="345" spans="1:6" s="39" customFormat="1" ht="25.5">
      <c r="A345" s="13" t="s">
        <v>18</v>
      </c>
      <c r="B345" s="6" t="s">
        <v>59</v>
      </c>
      <c r="C345" s="6" t="s">
        <v>59</v>
      </c>
      <c r="D345" s="6" t="s">
        <v>248</v>
      </c>
      <c r="E345" s="6" t="s">
        <v>19</v>
      </c>
      <c r="F345" s="77">
        <v>7002.5</v>
      </c>
    </row>
    <row r="346" spans="1:6" s="39" customFormat="1" ht="38.25">
      <c r="A346" s="23" t="s">
        <v>275</v>
      </c>
      <c r="B346" s="4" t="s">
        <v>59</v>
      </c>
      <c r="C346" s="4" t="s">
        <v>59</v>
      </c>
      <c r="D346" s="4" t="s">
        <v>279</v>
      </c>
      <c r="E346" s="4"/>
      <c r="F346" s="87">
        <f>F347+F348</f>
        <v>92.899999999999991</v>
      </c>
    </row>
    <row r="347" spans="1:6" s="39" customFormat="1">
      <c r="A347" s="36" t="s">
        <v>267</v>
      </c>
      <c r="B347" s="6" t="s">
        <v>59</v>
      </c>
      <c r="C347" s="6" t="s">
        <v>59</v>
      </c>
      <c r="D347" s="6" t="s">
        <v>279</v>
      </c>
      <c r="E347" s="6" t="s">
        <v>134</v>
      </c>
      <c r="F347" s="77">
        <v>71.349999999999994</v>
      </c>
    </row>
    <row r="348" spans="1:6" s="39" customFormat="1" ht="38.25">
      <c r="A348" s="13" t="s">
        <v>264</v>
      </c>
      <c r="B348" s="6" t="s">
        <v>59</v>
      </c>
      <c r="C348" s="6" t="s">
        <v>59</v>
      </c>
      <c r="D348" s="6" t="s">
        <v>279</v>
      </c>
      <c r="E348" s="6" t="s">
        <v>184</v>
      </c>
      <c r="F348" s="77">
        <v>21.55</v>
      </c>
    </row>
    <row r="349" spans="1:6" s="39" customFormat="1">
      <c r="A349" s="26" t="s">
        <v>52</v>
      </c>
      <c r="B349" s="8" t="s">
        <v>59</v>
      </c>
      <c r="C349" s="8" t="s">
        <v>61</v>
      </c>
      <c r="D349" s="8"/>
      <c r="E349" s="8"/>
      <c r="F349" s="50">
        <f>F350</f>
        <v>41406</v>
      </c>
    </row>
    <row r="350" spans="1:6" s="39" customFormat="1" ht="25.5">
      <c r="A350" s="33" t="s">
        <v>467</v>
      </c>
      <c r="B350" s="10" t="s">
        <v>59</v>
      </c>
      <c r="C350" s="10" t="s">
        <v>61</v>
      </c>
      <c r="D350" s="10" t="s">
        <v>222</v>
      </c>
      <c r="E350" s="10"/>
      <c r="F350" s="51">
        <f>F356+F351+F376</f>
        <v>41406</v>
      </c>
    </row>
    <row r="351" spans="1:6" s="39" customFormat="1" ht="13.5">
      <c r="A351" s="30" t="s">
        <v>347</v>
      </c>
      <c r="B351" s="7" t="s">
        <v>59</v>
      </c>
      <c r="C351" s="7" t="s">
        <v>61</v>
      </c>
      <c r="D351" s="7" t="s">
        <v>244</v>
      </c>
      <c r="E351" s="7"/>
      <c r="F351" s="42">
        <f>F352</f>
        <v>105</v>
      </c>
    </row>
    <row r="352" spans="1:6" s="39" customFormat="1" ht="25.5">
      <c r="A352" s="29" t="s">
        <v>245</v>
      </c>
      <c r="B352" s="4" t="s">
        <v>59</v>
      </c>
      <c r="C352" s="4" t="s">
        <v>61</v>
      </c>
      <c r="D352" s="4" t="s">
        <v>246</v>
      </c>
      <c r="E352" s="10"/>
      <c r="F352" s="5">
        <f>F353</f>
        <v>105</v>
      </c>
    </row>
    <row r="353" spans="1:6" s="39" customFormat="1" ht="38.25">
      <c r="A353" s="16" t="s">
        <v>269</v>
      </c>
      <c r="B353" s="4" t="s">
        <v>59</v>
      </c>
      <c r="C353" s="4" t="s">
        <v>61</v>
      </c>
      <c r="D353" s="4" t="s">
        <v>268</v>
      </c>
      <c r="E353" s="4"/>
      <c r="F353" s="87">
        <f>F354+F355</f>
        <v>105</v>
      </c>
    </row>
    <row r="354" spans="1:6" s="39" customFormat="1">
      <c r="A354" s="36" t="s">
        <v>267</v>
      </c>
      <c r="B354" s="6" t="s">
        <v>59</v>
      </c>
      <c r="C354" s="6" t="s">
        <v>61</v>
      </c>
      <c r="D354" s="6" t="s">
        <v>268</v>
      </c>
      <c r="E354" s="6" t="s">
        <v>134</v>
      </c>
      <c r="F354" s="77">
        <v>80.644999999999996</v>
      </c>
    </row>
    <row r="355" spans="1:6" s="39" customFormat="1" ht="38.25">
      <c r="A355" s="13" t="s">
        <v>264</v>
      </c>
      <c r="B355" s="6" t="s">
        <v>59</v>
      </c>
      <c r="C355" s="6" t="s">
        <v>61</v>
      </c>
      <c r="D355" s="6" t="s">
        <v>268</v>
      </c>
      <c r="E355" s="6" t="s">
        <v>184</v>
      </c>
      <c r="F355" s="77">
        <v>24.355</v>
      </c>
    </row>
    <row r="356" spans="1:6" s="39" customFormat="1" ht="27">
      <c r="A356" s="30" t="s">
        <v>348</v>
      </c>
      <c r="B356" s="10" t="s">
        <v>59</v>
      </c>
      <c r="C356" s="10" t="s">
        <v>61</v>
      </c>
      <c r="D356" s="10" t="s">
        <v>249</v>
      </c>
      <c r="E356" s="10"/>
      <c r="F356" s="98">
        <f>F357</f>
        <v>40901</v>
      </c>
    </row>
    <row r="357" spans="1:6" s="39" customFormat="1" ht="25.5">
      <c r="A357" s="29" t="s">
        <v>250</v>
      </c>
      <c r="B357" s="4" t="s">
        <v>59</v>
      </c>
      <c r="C357" s="4" t="s">
        <v>61</v>
      </c>
      <c r="D357" s="4" t="s">
        <v>251</v>
      </c>
      <c r="E357" s="4"/>
      <c r="F357" s="87">
        <f>F360+F363+F358+F373</f>
        <v>40901</v>
      </c>
    </row>
    <row r="358" spans="1:6" s="39" customFormat="1" ht="89.25">
      <c r="A358" s="23" t="s">
        <v>96</v>
      </c>
      <c r="B358" s="4" t="s">
        <v>59</v>
      </c>
      <c r="C358" s="4" t="s">
        <v>61</v>
      </c>
      <c r="D358" s="4" t="s">
        <v>254</v>
      </c>
      <c r="E358" s="4"/>
      <c r="F358" s="87">
        <f>F359</f>
        <v>83.5</v>
      </c>
    </row>
    <row r="359" spans="1:6" s="39" customFormat="1">
      <c r="A359" s="14" t="s">
        <v>518</v>
      </c>
      <c r="B359" s="6" t="s">
        <v>59</v>
      </c>
      <c r="C359" s="6" t="s">
        <v>61</v>
      </c>
      <c r="D359" s="6" t="s">
        <v>254</v>
      </c>
      <c r="E359" s="6" t="s">
        <v>108</v>
      </c>
      <c r="F359" s="77">
        <v>83.5</v>
      </c>
    </row>
    <row r="360" spans="1:6" s="39" customFormat="1" ht="25.5">
      <c r="A360" s="29" t="s">
        <v>131</v>
      </c>
      <c r="B360" s="4" t="s">
        <v>59</v>
      </c>
      <c r="C360" s="4" t="s">
        <v>61</v>
      </c>
      <c r="D360" s="4" t="s">
        <v>266</v>
      </c>
      <c r="E360" s="4"/>
      <c r="F360" s="5">
        <f>F361+F362</f>
        <v>1075.7</v>
      </c>
    </row>
    <row r="361" spans="1:6" s="39" customFormat="1" ht="25.5">
      <c r="A361" s="36" t="s">
        <v>163</v>
      </c>
      <c r="B361" s="6" t="s">
        <v>59</v>
      </c>
      <c r="C361" s="6" t="s">
        <v>61</v>
      </c>
      <c r="D361" s="6" t="s">
        <v>266</v>
      </c>
      <c r="E361" s="6" t="s">
        <v>104</v>
      </c>
      <c r="F361" s="19">
        <v>826.2</v>
      </c>
    </row>
    <row r="362" spans="1:6" ht="38.25">
      <c r="A362" s="13" t="s">
        <v>164</v>
      </c>
      <c r="B362" s="6" t="s">
        <v>59</v>
      </c>
      <c r="C362" s="6" t="s">
        <v>61</v>
      </c>
      <c r="D362" s="6" t="s">
        <v>266</v>
      </c>
      <c r="E362" s="6" t="s">
        <v>157</v>
      </c>
      <c r="F362" s="19">
        <v>249.5</v>
      </c>
    </row>
    <row r="363" spans="1:6" ht="51">
      <c r="A363" s="23" t="s">
        <v>252</v>
      </c>
      <c r="B363" s="4" t="s">
        <v>59</v>
      </c>
      <c r="C363" s="4" t="s">
        <v>61</v>
      </c>
      <c r="D363" s="4" t="s">
        <v>253</v>
      </c>
      <c r="E363" s="4"/>
      <c r="F363" s="5">
        <f>SUM(F364:F372)</f>
        <v>7738.7999999999984</v>
      </c>
    </row>
    <row r="364" spans="1:6">
      <c r="A364" s="36" t="s">
        <v>263</v>
      </c>
      <c r="B364" s="6" t="s">
        <v>59</v>
      </c>
      <c r="C364" s="6" t="s">
        <v>61</v>
      </c>
      <c r="D364" s="6" t="s">
        <v>253</v>
      </c>
      <c r="E364" s="6" t="s">
        <v>134</v>
      </c>
      <c r="F364" s="19">
        <v>0</v>
      </c>
    </row>
    <row r="365" spans="1:6" ht="25.5">
      <c r="A365" s="36" t="s">
        <v>410</v>
      </c>
      <c r="B365" s="6" t="s">
        <v>59</v>
      </c>
      <c r="C365" s="6" t="s">
        <v>61</v>
      </c>
      <c r="D365" s="6" t="s">
        <v>253</v>
      </c>
      <c r="E365" s="6" t="s">
        <v>408</v>
      </c>
      <c r="F365" s="19">
        <v>13</v>
      </c>
    </row>
    <row r="366" spans="1:6" ht="38.25">
      <c r="A366" s="13" t="s">
        <v>264</v>
      </c>
      <c r="B366" s="6" t="s">
        <v>59</v>
      </c>
      <c r="C366" s="6" t="s">
        <v>61</v>
      </c>
      <c r="D366" s="6" t="s">
        <v>253</v>
      </c>
      <c r="E366" s="6" t="s">
        <v>184</v>
      </c>
      <c r="F366" s="19">
        <v>0</v>
      </c>
    </row>
    <row r="367" spans="1:6" ht="25.5">
      <c r="A367" s="13" t="s">
        <v>105</v>
      </c>
      <c r="B367" s="6" t="s">
        <v>59</v>
      </c>
      <c r="C367" s="6" t="s">
        <v>61</v>
      </c>
      <c r="D367" s="6" t="s">
        <v>253</v>
      </c>
      <c r="E367" s="6" t="s">
        <v>106</v>
      </c>
      <c r="F367" s="19">
        <v>899.9</v>
      </c>
    </row>
    <row r="368" spans="1:6" s="39" customFormat="1">
      <c r="A368" s="14" t="s">
        <v>518</v>
      </c>
      <c r="B368" s="6" t="s">
        <v>59</v>
      </c>
      <c r="C368" s="6" t="s">
        <v>61</v>
      </c>
      <c r="D368" s="6" t="s">
        <v>253</v>
      </c>
      <c r="E368" s="6" t="s">
        <v>108</v>
      </c>
      <c r="F368" s="19">
        <f>5565.9+100</f>
        <v>5665.9</v>
      </c>
    </row>
    <row r="369" spans="1:6" s="39" customFormat="1">
      <c r="A369" s="13" t="s">
        <v>372</v>
      </c>
      <c r="B369" s="6" t="s">
        <v>59</v>
      </c>
      <c r="C369" s="6" t="s">
        <v>61</v>
      </c>
      <c r="D369" s="6" t="s">
        <v>253</v>
      </c>
      <c r="E369" s="6" t="s">
        <v>371</v>
      </c>
      <c r="F369" s="19">
        <v>893.4</v>
      </c>
    </row>
    <row r="370" spans="1:6" s="39" customFormat="1">
      <c r="A370" s="13" t="s">
        <v>455</v>
      </c>
      <c r="B370" s="6" t="s">
        <v>59</v>
      </c>
      <c r="C370" s="6" t="s">
        <v>61</v>
      </c>
      <c r="D370" s="6" t="s">
        <v>253</v>
      </c>
      <c r="E370" s="6" t="s">
        <v>454</v>
      </c>
      <c r="F370" s="19">
        <v>200</v>
      </c>
    </row>
    <row r="371" spans="1:6" s="39" customFormat="1" ht="25.5">
      <c r="A371" s="13" t="s">
        <v>419</v>
      </c>
      <c r="B371" s="6" t="s">
        <v>59</v>
      </c>
      <c r="C371" s="6" t="s">
        <v>61</v>
      </c>
      <c r="D371" s="6" t="s">
        <v>253</v>
      </c>
      <c r="E371" s="6" t="s">
        <v>412</v>
      </c>
      <c r="F371" s="19">
        <v>19.7</v>
      </c>
    </row>
    <row r="372" spans="1:6" s="39" customFormat="1">
      <c r="A372" s="13" t="s">
        <v>414</v>
      </c>
      <c r="B372" s="6" t="s">
        <v>59</v>
      </c>
      <c r="C372" s="6" t="s">
        <v>61</v>
      </c>
      <c r="D372" s="6" t="s">
        <v>253</v>
      </c>
      <c r="E372" s="6" t="s">
        <v>413</v>
      </c>
      <c r="F372" s="19">
        <v>46.9</v>
      </c>
    </row>
    <row r="373" spans="1:6" ht="25.5">
      <c r="A373" s="29" t="s">
        <v>494</v>
      </c>
      <c r="B373" s="4" t="s">
        <v>59</v>
      </c>
      <c r="C373" s="4" t="s">
        <v>61</v>
      </c>
      <c r="D373" s="4" t="s">
        <v>504</v>
      </c>
      <c r="E373" s="4"/>
      <c r="F373" s="5">
        <f>SUM(F374:F375)</f>
        <v>32003</v>
      </c>
    </row>
    <row r="374" spans="1:6">
      <c r="A374" s="36" t="s">
        <v>263</v>
      </c>
      <c r="B374" s="6" t="s">
        <v>59</v>
      </c>
      <c r="C374" s="6" t="s">
        <v>61</v>
      </c>
      <c r="D374" s="6" t="s">
        <v>504</v>
      </c>
      <c r="E374" s="6" t="s">
        <v>134</v>
      </c>
      <c r="F374" s="19">
        <v>24587.599999999999</v>
      </c>
    </row>
    <row r="375" spans="1:6" ht="38.25">
      <c r="A375" s="13" t="s">
        <v>264</v>
      </c>
      <c r="B375" s="6" t="s">
        <v>59</v>
      </c>
      <c r="C375" s="6" t="s">
        <v>61</v>
      </c>
      <c r="D375" s="6" t="s">
        <v>504</v>
      </c>
      <c r="E375" s="6" t="s">
        <v>184</v>
      </c>
      <c r="F375" s="19">
        <v>7415.4</v>
      </c>
    </row>
    <row r="376" spans="1:6" ht="13.5">
      <c r="A376" s="58" t="s">
        <v>349</v>
      </c>
      <c r="B376" s="10" t="s">
        <v>59</v>
      </c>
      <c r="C376" s="10" t="s">
        <v>61</v>
      </c>
      <c r="D376" s="10" t="s">
        <v>284</v>
      </c>
      <c r="E376" s="10"/>
      <c r="F376" s="51">
        <f>F377+F380</f>
        <v>400</v>
      </c>
    </row>
    <row r="377" spans="1:6" ht="25.5">
      <c r="A377" s="59" t="s">
        <v>285</v>
      </c>
      <c r="B377" s="4" t="s">
        <v>59</v>
      </c>
      <c r="C377" s="4" t="s">
        <v>61</v>
      </c>
      <c r="D377" s="4" t="s">
        <v>286</v>
      </c>
      <c r="E377" s="4"/>
      <c r="F377" s="5">
        <f>F378</f>
        <v>200</v>
      </c>
    </row>
    <row r="378" spans="1:6" ht="25.5">
      <c r="A378" s="13" t="s">
        <v>107</v>
      </c>
      <c r="B378" s="4" t="s">
        <v>59</v>
      </c>
      <c r="C378" s="4" t="s">
        <v>61</v>
      </c>
      <c r="D378" s="4" t="s">
        <v>287</v>
      </c>
      <c r="E378" s="4"/>
      <c r="F378" s="5">
        <f>F379</f>
        <v>200</v>
      </c>
    </row>
    <row r="379" spans="1:6">
      <c r="A379" s="14" t="s">
        <v>518</v>
      </c>
      <c r="B379" s="6" t="s">
        <v>59</v>
      </c>
      <c r="C379" s="6" t="s">
        <v>61</v>
      </c>
      <c r="D379" s="6" t="s">
        <v>287</v>
      </c>
      <c r="E379" s="6" t="s">
        <v>108</v>
      </c>
      <c r="F379" s="19">
        <v>200</v>
      </c>
    </row>
    <row r="380" spans="1:6" ht="38.25">
      <c r="A380" s="23" t="s">
        <v>20</v>
      </c>
      <c r="B380" s="4" t="s">
        <v>59</v>
      </c>
      <c r="C380" s="4" t="s">
        <v>61</v>
      </c>
      <c r="D380" s="4" t="s">
        <v>21</v>
      </c>
      <c r="E380" s="68"/>
      <c r="F380" s="5">
        <f>F381</f>
        <v>200</v>
      </c>
    </row>
    <row r="381" spans="1:6" ht="38.25">
      <c r="A381" s="23" t="s">
        <v>22</v>
      </c>
      <c r="B381" s="4" t="s">
        <v>59</v>
      </c>
      <c r="C381" s="4" t="s">
        <v>61</v>
      </c>
      <c r="D381" s="4" t="s">
        <v>23</v>
      </c>
      <c r="E381" s="68"/>
      <c r="F381" s="5">
        <f>F382</f>
        <v>200</v>
      </c>
    </row>
    <row r="382" spans="1:6">
      <c r="A382" s="14" t="s">
        <v>518</v>
      </c>
      <c r="B382" s="6" t="s">
        <v>59</v>
      </c>
      <c r="C382" s="6" t="s">
        <v>61</v>
      </c>
      <c r="D382" s="6" t="s">
        <v>23</v>
      </c>
      <c r="E382" s="68" t="s">
        <v>108</v>
      </c>
      <c r="F382" s="19">
        <v>200</v>
      </c>
    </row>
    <row r="383" spans="1:6" s="39" customFormat="1">
      <c r="A383" s="20" t="s">
        <v>120</v>
      </c>
      <c r="B383" s="9" t="s">
        <v>72</v>
      </c>
      <c r="C383" s="9"/>
      <c r="D383" s="9"/>
      <c r="E383" s="9"/>
      <c r="F383" s="49">
        <f>F384+F409</f>
        <v>71945.5</v>
      </c>
    </row>
    <row r="384" spans="1:6">
      <c r="A384" s="22" t="s">
        <v>53</v>
      </c>
      <c r="B384" s="8" t="s">
        <v>72</v>
      </c>
      <c r="C384" s="8" t="s">
        <v>56</v>
      </c>
      <c r="D384" s="8"/>
      <c r="E384" s="8"/>
      <c r="F384" s="50">
        <f>F385+F406+F402</f>
        <v>58999</v>
      </c>
    </row>
    <row r="385" spans="1:6" ht="25.5">
      <c r="A385" s="17" t="s">
        <v>468</v>
      </c>
      <c r="B385" s="10" t="s">
        <v>62</v>
      </c>
      <c r="C385" s="10" t="s">
        <v>56</v>
      </c>
      <c r="D385" s="10" t="s">
        <v>196</v>
      </c>
      <c r="E385" s="10"/>
      <c r="F385" s="51">
        <f>F398+F392+F386</f>
        <v>48122.14</v>
      </c>
    </row>
    <row r="386" spans="1:6" s="39" customFormat="1" ht="13.5">
      <c r="A386" s="41" t="s">
        <v>4</v>
      </c>
      <c r="B386" s="7" t="s">
        <v>72</v>
      </c>
      <c r="C386" s="7" t="s">
        <v>56</v>
      </c>
      <c r="D386" s="7" t="s">
        <v>202</v>
      </c>
      <c r="E386" s="7"/>
      <c r="F386" s="42">
        <f>F387</f>
        <v>19045.120000000003</v>
      </c>
    </row>
    <row r="387" spans="1:6" ht="25.5">
      <c r="A387" s="23" t="s">
        <v>203</v>
      </c>
      <c r="B387" s="4" t="s">
        <v>62</v>
      </c>
      <c r="C387" s="4" t="s">
        <v>56</v>
      </c>
      <c r="D387" s="4" t="s">
        <v>204</v>
      </c>
      <c r="E387" s="4"/>
      <c r="F387" s="5">
        <f>F390+F388</f>
        <v>19045.120000000003</v>
      </c>
    </row>
    <row r="388" spans="1:6" ht="25.5">
      <c r="A388" s="21" t="s">
        <v>205</v>
      </c>
      <c r="B388" s="4" t="s">
        <v>62</v>
      </c>
      <c r="C388" s="4" t="s">
        <v>56</v>
      </c>
      <c r="D388" s="4" t="s">
        <v>206</v>
      </c>
      <c r="E388" s="4"/>
      <c r="F388" s="87">
        <f>F389</f>
        <v>8595.5</v>
      </c>
    </row>
    <row r="389" spans="1:6" ht="51">
      <c r="A389" s="14" t="s">
        <v>116</v>
      </c>
      <c r="B389" s="6" t="s">
        <v>62</v>
      </c>
      <c r="C389" s="6" t="s">
        <v>56</v>
      </c>
      <c r="D389" s="6" t="s">
        <v>206</v>
      </c>
      <c r="E389" s="6" t="s">
        <v>122</v>
      </c>
      <c r="F389" s="77">
        <v>8595.5</v>
      </c>
    </row>
    <row r="390" spans="1:6" ht="25.5">
      <c r="A390" s="21" t="s">
        <v>207</v>
      </c>
      <c r="B390" s="4" t="s">
        <v>62</v>
      </c>
      <c r="C390" s="4" t="s">
        <v>56</v>
      </c>
      <c r="D390" s="4" t="s">
        <v>314</v>
      </c>
      <c r="E390" s="4"/>
      <c r="F390" s="5">
        <f>F391</f>
        <v>10449.620000000001</v>
      </c>
    </row>
    <row r="391" spans="1:6" s="39" customFormat="1" ht="51">
      <c r="A391" s="14" t="s">
        <v>116</v>
      </c>
      <c r="B391" s="6" t="s">
        <v>62</v>
      </c>
      <c r="C391" s="6" t="s">
        <v>56</v>
      </c>
      <c r="D391" s="6" t="s">
        <v>314</v>
      </c>
      <c r="E391" s="6" t="s">
        <v>122</v>
      </c>
      <c r="F391" s="77">
        <v>10449.620000000001</v>
      </c>
    </row>
    <row r="392" spans="1:6" ht="27">
      <c r="A392" s="61" t="s">
        <v>5</v>
      </c>
      <c r="B392" s="7" t="s">
        <v>72</v>
      </c>
      <c r="C392" s="7" t="s">
        <v>56</v>
      </c>
      <c r="D392" s="7" t="s">
        <v>208</v>
      </c>
      <c r="E392" s="7"/>
      <c r="F392" s="42">
        <f>F393</f>
        <v>28377.02</v>
      </c>
    </row>
    <row r="393" spans="1:6" ht="25.5">
      <c r="A393" s="23" t="s">
        <v>209</v>
      </c>
      <c r="B393" s="4" t="s">
        <v>62</v>
      </c>
      <c r="C393" s="4" t="s">
        <v>56</v>
      </c>
      <c r="D393" s="4" t="s">
        <v>210</v>
      </c>
      <c r="E393" s="4"/>
      <c r="F393" s="5">
        <f>F396+F394</f>
        <v>28377.02</v>
      </c>
    </row>
    <row r="394" spans="1:6" ht="38.25">
      <c r="A394" s="21" t="s">
        <v>211</v>
      </c>
      <c r="B394" s="4" t="s">
        <v>72</v>
      </c>
      <c r="C394" s="4" t="s">
        <v>56</v>
      </c>
      <c r="D394" s="4" t="s">
        <v>212</v>
      </c>
      <c r="E394" s="4"/>
      <c r="F394" s="87">
        <f>SUM(F395:F395)</f>
        <v>13920.6</v>
      </c>
    </row>
    <row r="395" spans="1:6" ht="51">
      <c r="A395" s="24" t="s">
        <v>117</v>
      </c>
      <c r="B395" s="6" t="s">
        <v>62</v>
      </c>
      <c r="C395" s="6" t="s">
        <v>56</v>
      </c>
      <c r="D395" s="6" t="s">
        <v>212</v>
      </c>
      <c r="E395" s="6" t="s">
        <v>121</v>
      </c>
      <c r="F395" s="77">
        <v>13920.6</v>
      </c>
    </row>
    <row r="396" spans="1:6" ht="25.5">
      <c r="A396" s="21" t="s">
        <v>207</v>
      </c>
      <c r="B396" s="4" t="s">
        <v>62</v>
      </c>
      <c r="C396" s="4" t="s">
        <v>56</v>
      </c>
      <c r="D396" s="4" t="s">
        <v>315</v>
      </c>
      <c r="E396" s="4"/>
      <c r="F396" s="5">
        <f>F397</f>
        <v>14456.42</v>
      </c>
    </row>
    <row r="397" spans="1:6" ht="51">
      <c r="A397" s="24" t="s">
        <v>117</v>
      </c>
      <c r="B397" s="6" t="s">
        <v>62</v>
      </c>
      <c r="C397" s="6" t="s">
        <v>56</v>
      </c>
      <c r="D397" s="6" t="s">
        <v>315</v>
      </c>
      <c r="E397" s="6" t="s">
        <v>121</v>
      </c>
      <c r="F397" s="77">
        <v>14456.42</v>
      </c>
    </row>
    <row r="398" spans="1:6" ht="13.5">
      <c r="A398" s="41" t="s">
        <v>6</v>
      </c>
      <c r="B398" s="7" t="s">
        <v>62</v>
      </c>
      <c r="C398" s="7" t="s">
        <v>56</v>
      </c>
      <c r="D398" s="7" t="s">
        <v>213</v>
      </c>
      <c r="E398" s="7"/>
      <c r="F398" s="42">
        <f>F399</f>
        <v>700</v>
      </c>
    </row>
    <row r="399" spans="1:6" ht="25.5">
      <c r="A399" s="23" t="s">
        <v>214</v>
      </c>
      <c r="B399" s="4" t="s">
        <v>62</v>
      </c>
      <c r="C399" s="4" t="s">
        <v>56</v>
      </c>
      <c r="D399" s="4" t="s">
        <v>215</v>
      </c>
      <c r="E399" s="4"/>
      <c r="F399" s="5">
        <f>F400</f>
        <v>700</v>
      </c>
    </row>
    <row r="400" spans="1:6" ht="25.5">
      <c r="A400" s="15" t="s">
        <v>216</v>
      </c>
      <c r="B400" s="4" t="s">
        <v>62</v>
      </c>
      <c r="C400" s="4" t="s">
        <v>56</v>
      </c>
      <c r="D400" s="4" t="s">
        <v>217</v>
      </c>
      <c r="E400" s="4"/>
      <c r="F400" s="5">
        <f>SUM(F401:F401)</f>
        <v>700</v>
      </c>
    </row>
    <row r="401" spans="1:6">
      <c r="A401" s="14" t="s">
        <v>518</v>
      </c>
      <c r="B401" s="6" t="s">
        <v>62</v>
      </c>
      <c r="C401" s="6" t="s">
        <v>56</v>
      </c>
      <c r="D401" s="6" t="s">
        <v>217</v>
      </c>
      <c r="E401" s="6" t="s">
        <v>108</v>
      </c>
      <c r="F401" s="77">
        <v>700</v>
      </c>
    </row>
    <row r="402" spans="1:6" ht="38.25">
      <c r="A402" s="103" t="s">
        <v>470</v>
      </c>
      <c r="B402" s="82" t="s">
        <v>62</v>
      </c>
      <c r="C402" s="82" t="s">
        <v>56</v>
      </c>
      <c r="D402" s="82" t="s">
        <v>384</v>
      </c>
      <c r="E402" s="82"/>
      <c r="F402" s="98">
        <f>F403</f>
        <v>2509.6000000000004</v>
      </c>
    </row>
    <row r="403" spans="1:6" ht="25.5">
      <c r="A403" s="16" t="s">
        <v>390</v>
      </c>
      <c r="B403" s="4" t="s">
        <v>62</v>
      </c>
      <c r="C403" s="4" t="s">
        <v>56</v>
      </c>
      <c r="D403" s="4" t="s">
        <v>391</v>
      </c>
      <c r="E403" s="4"/>
      <c r="F403" s="5">
        <f>F404</f>
        <v>2509.6000000000004</v>
      </c>
    </row>
    <row r="404" spans="1:6" ht="38.25">
      <c r="A404" s="16" t="s">
        <v>383</v>
      </c>
      <c r="B404" s="4" t="s">
        <v>62</v>
      </c>
      <c r="C404" s="4" t="s">
        <v>56</v>
      </c>
      <c r="D404" s="4" t="s">
        <v>389</v>
      </c>
      <c r="E404" s="4"/>
      <c r="F404" s="5">
        <f>F405</f>
        <v>2509.6000000000004</v>
      </c>
    </row>
    <row r="405" spans="1:6" ht="51">
      <c r="A405" s="24" t="s">
        <v>117</v>
      </c>
      <c r="B405" s="81" t="s">
        <v>62</v>
      </c>
      <c r="C405" s="81" t="s">
        <v>56</v>
      </c>
      <c r="D405" s="6" t="s">
        <v>389</v>
      </c>
      <c r="E405" s="81" t="s">
        <v>121</v>
      </c>
      <c r="F405" s="19">
        <f>360+802.4+1347.2</f>
        <v>2509.6000000000004</v>
      </c>
    </row>
    <row r="406" spans="1:6">
      <c r="A406" s="17" t="s">
        <v>219</v>
      </c>
      <c r="B406" s="10" t="s">
        <v>62</v>
      </c>
      <c r="C406" s="10" t="s">
        <v>56</v>
      </c>
      <c r="D406" s="10" t="s">
        <v>165</v>
      </c>
      <c r="E406" s="10"/>
      <c r="F406" s="86">
        <f>F407</f>
        <v>8367.26</v>
      </c>
    </row>
    <row r="407" spans="1:6" ht="25.5">
      <c r="A407" s="21" t="s">
        <v>207</v>
      </c>
      <c r="B407" s="4" t="s">
        <v>62</v>
      </c>
      <c r="C407" s="4" t="s">
        <v>56</v>
      </c>
      <c r="D407" s="4" t="s">
        <v>316</v>
      </c>
      <c r="E407" s="4"/>
      <c r="F407" s="87">
        <f>F408</f>
        <v>8367.26</v>
      </c>
    </row>
    <row r="408" spans="1:6">
      <c r="A408" s="24" t="s">
        <v>156</v>
      </c>
      <c r="B408" s="6" t="s">
        <v>62</v>
      </c>
      <c r="C408" s="6" t="s">
        <v>56</v>
      </c>
      <c r="D408" s="6" t="s">
        <v>316</v>
      </c>
      <c r="E408" s="6" t="s">
        <v>112</v>
      </c>
      <c r="F408" s="77">
        <v>8367.26</v>
      </c>
    </row>
    <row r="409" spans="1:6">
      <c r="A409" s="25" t="s">
        <v>142</v>
      </c>
      <c r="B409" s="8" t="s">
        <v>62</v>
      </c>
      <c r="C409" s="8" t="s">
        <v>58</v>
      </c>
      <c r="D409" s="8"/>
      <c r="E409" s="8"/>
      <c r="F409" s="50">
        <f>F410+F423</f>
        <v>12946.5</v>
      </c>
    </row>
    <row r="410" spans="1:6" ht="25.5">
      <c r="A410" s="17" t="s">
        <v>468</v>
      </c>
      <c r="B410" s="10" t="s">
        <v>72</v>
      </c>
      <c r="C410" s="10" t="s">
        <v>58</v>
      </c>
      <c r="D410" s="10" t="s">
        <v>196</v>
      </c>
      <c r="E410" s="10"/>
      <c r="F410" s="51">
        <f>F411</f>
        <v>12795.5</v>
      </c>
    </row>
    <row r="411" spans="1:6" ht="13.5">
      <c r="A411" s="41" t="s">
        <v>6</v>
      </c>
      <c r="B411" s="7" t="s">
        <v>62</v>
      </c>
      <c r="C411" s="7" t="s">
        <v>58</v>
      </c>
      <c r="D411" s="7" t="s">
        <v>213</v>
      </c>
      <c r="E411" s="7"/>
      <c r="F411" s="42">
        <f>F413+F416</f>
        <v>12795.5</v>
      </c>
    </row>
    <row r="412" spans="1:6" ht="25.5">
      <c r="A412" s="23" t="s">
        <v>359</v>
      </c>
      <c r="B412" s="4" t="s">
        <v>62</v>
      </c>
      <c r="C412" s="4" t="s">
        <v>58</v>
      </c>
      <c r="D412" s="4" t="s">
        <v>360</v>
      </c>
      <c r="E412" s="4"/>
      <c r="F412" s="5">
        <f>F413</f>
        <v>1076.0999999999999</v>
      </c>
    </row>
    <row r="413" spans="1:6" ht="25.5">
      <c r="A413" s="23" t="s">
        <v>131</v>
      </c>
      <c r="B413" s="4" t="s">
        <v>62</v>
      </c>
      <c r="C413" s="4" t="s">
        <v>58</v>
      </c>
      <c r="D413" s="4" t="s">
        <v>265</v>
      </c>
      <c r="E413" s="4"/>
      <c r="F413" s="5">
        <f>SUM(F414:F415)</f>
        <v>1076.0999999999999</v>
      </c>
    </row>
    <row r="414" spans="1:6" ht="25.5">
      <c r="A414" s="13" t="s">
        <v>163</v>
      </c>
      <c r="B414" s="6" t="s">
        <v>62</v>
      </c>
      <c r="C414" s="6" t="s">
        <v>58</v>
      </c>
      <c r="D414" s="6" t="s">
        <v>265</v>
      </c>
      <c r="E414" s="6" t="s">
        <v>104</v>
      </c>
      <c r="F414" s="77">
        <v>826.5</v>
      </c>
    </row>
    <row r="415" spans="1:6" ht="38.25">
      <c r="A415" s="13" t="s">
        <v>164</v>
      </c>
      <c r="B415" s="6" t="s">
        <v>62</v>
      </c>
      <c r="C415" s="6" t="s">
        <v>58</v>
      </c>
      <c r="D415" s="6" t="s">
        <v>265</v>
      </c>
      <c r="E415" s="6" t="s">
        <v>157</v>
      </c>
      <c r="F415" s="77">
        <v>249.6</v>
      </c>
    </row>
    <row r="416" spans="1:6" ht="25.5">
      <c r="A416" s="15" t="s">
        <v>328</v>
      </c>
      <c r="B416" s="4" t="s">
        <v>62</v>
      </c>
      <c r="C416" s="4" t="s">
        <v>58</v>
      </c>
      <c r="D416" s="4" t="s">
        <v>218</v>
      </c>
      <c r="E416" s="4"/>
      <c r="F416" s="87">
        <f>SUM(F417:F422)</f>
        <v>11719.4</v>
      </c>
    </row>
    <row r="417" spans="1:6">
      <c r="A417" s="14" t="s">
        <v>262</v>
      </c>
      <c r="B417" s="6" t="s">
        <v>62</v>
      </c>
      <c r="C417" s="6" t="s">
        <v>58</v>
      </c>
      <c r="D417" s="6" t="s">
        <v>218</v>
      </c>
      <c r="E417" s="6" t="s">
        <v>134</v>
      </c>
      <c r="F417" s="77">
        <v>8196.5</v>
      </c>
    </row>
    <row r="418" spans="1:6" ht="25.5">
      <c r="A418" s="14" t="s">
        <v>410</v>
      </c>
      <c r="B418" s="6" t="s">
        <v>62</v>
      </c>
      <c r="C418" s="6" t="s">
        <v>58</v>
      </c>
      <c r="D418" s="6" t="s">
        <v>218</v>
      </c>
      <c r="E418" s="6" t="s">
        <v>408</v>
      </c>
      <c r="F418" s="77">
        <v>100</v>
      </c>
    </row>
    <row r="419" spans="1:6" ht="38.25">
      <c r="A419" s="14" t="s">
        <v>261</v>
      </c>
      <c r="B419" s="6" t="s">
        <v>62</v>
      </c>
      <c r="C419" s="6" t="s">
        <v>58</v>
      </c>
      <c r="D419" s="6" t="s">
        <v>218</v>
      </c>
      <c r="E419" s="6" t="s">
        <v>184</v>
      </c>
      <c r="F419" s="77">
        <v>2475.4</v>
      </c>
    </row>
    <row r="420" spans="1:6" ht="25.5">
      <c r="A420" s="14" t="s">
        <v>132</v>
      </c>
      <c r="B420" s="6" t="s">
        <v>62</v>
      </c>
      <c r="C420" s="6" t="s">
        <v>58</v>
      </c>
      <c r="D420" s="6" t="s">
        <v>218</v>
      </c>
      <c r="E420" s="6" t="s">
        <v>106</v>
      </c>
      <c r="F420" s="77">
        <v>282</v>
      </c>
    </row>
    <row r="421" spans="1:6">
      <c r="A421" s="14" t="s">
        <v>518</v>
      </c>
      <c r="B421" s="6" t="s">
        <v>62</v>
      </c>
      <c r="C421" s="6" t="s">
        <v>58</v>
      </c>
      <c r="D421" s="6" t="s">
        <v>218</v>
      </c>
      <c r="E421" s="6" t="s">
        <v>108</v>
      </c>
      <c r="F421" s="77">
        <v>659</v>
      </c>
    </row>
    <row r="422" spans="1:6">
      <c r="A422" s="14" t="s">
        <v>415</v>
      </c>
      <c r="B422" s="6" t="s">
        <v>62</v>
      </c>
      <c r="C422" s="6" t="s">
        <v>58</v>
      </c>
      <c r="D422" s="6" t="s">
        <v>218</v>
      </c>
      <c r="E422" s="6" t="s">
        <v>413</v>
      </c>
      <c r="F422" s="77">
        <v>6.5</v>
      </c>
    </row>
    <row r="423" spans="1:6" ht="25.5">
      <c r="A423" s="17" t="s">
        <v>471</v>
      </c>
      <c r="B423" s="10" t="s">
        <v>62</v>
      </c>
      <c r="C423" s="10" t="s">
        <v>58</v>
      </c>
      <c r="D423" s="10" t="s">
        <v>280</v>
      </c>
      <c r="E423" s="10"/>
      <c r="F423" s="51">
        <f>F424</f>
        <v>151</v>
      </c>
    </row>
    <row r="424" spans="1:6" s="39" customFormat="1" ht="25.5">
      <c r="A424" s="23" t="s">
        <v>292</v>
      </c>
      <c r="B424" s="4" t="s">
        <v>62</v>
      </c>
      <c r="C424" s="4" t="s">
        <v>58</v>
      </c>
      <c r="D424" s="4" t="s">
        <v>32</v>
      </c>
      <c r="E424" s="4"/>
      <c r="F424" s="54">
        <f>F425</f>
        <v>151</v>
      </c>
    </row>
    <row r="425" spans="1:6" s="39" customFormat="1" ht="25.5">
      <c r="A425" s="21" t="s">
        <v>281</v>
      </c>
      <c r="B425" s="4" t="s">
        <v>62</v>
      </c>
      <c r="C425" s="4" t="s">
        <v>58</v>
      </c>
      <c r="D425" s="4" t="s">
        <v>33</v>
      </c>
      <c r="E425" s="4"/>
      <c r="F425" s="5">
        <f>F426</f>
        <v>151</v>
      </c>
    </row>
    <row r="426" spans="1:6">
      <c r="A426" s="14" t="s">
        <v>378</v>
      </c>
      <c r="B426" s="6" t="s">
        <v>62</v>
      </c>
      <c r="C426" s="6" t="s">
        <v>58</v>
      </c>
      <c r="D426" s="6" t="s">
        <v>33</v>
      </c>
      <c r="E426" s="6" t="s">
        <v>379</v>
      </c>
      <c r="F426" s="77">
        <v>151</v>
      </c>
    </row>
    <row r="427" spans="1:6">
      <c r="A427" s="20" t="s">
        <v>115</v>
      </c>
      <c r="B427" s="9" t="s">
        <v>64</v>
      </c>
      <c r="C427" s="9"/>
      <c r="D427" s="9"/>
      <c r="E427" s="9"/>
      <c r="F427" s="49">
        <f>F428+F453+F433+F447</f>
        <v>390309.08100000001</v>
      </c>
    </row>
    <row r="428" spans="1:6">
      <c r="A428" s="26" t="s">
        <v>54</v>
      </c>
      <c r="B428" s="8" t="s">
        <v>64</v>
      </c>
      <c r="C428" s="8" t="s">
        <v>56</v>
      </c>
      <c r="D428" s="8"/>
      <c r="E428" s="8"/>
      <c r="F428" s="50">
        <f>F429</f>
        <v>5941.11168</v>
      </c>
    </row>
    <row r="429" spans="1:6">
      <c r="A429" s="33" t="s">
        <v>144</v>
      </c>
      <c r="B429" s="10" t="s">
        <v>64</v>
      </c>
      <c r="C429" s="10" t="s">
        <v>56</v>
      </c>
      <c r="D429" s="10" t="s">
        <v>165</v>
      </c>
      <c r="E429" s="10"/>
      <c r="F429" s="51">
        <f>F430</f>
        <v>5941.11168</v>
      </c>
    </row>
    <row r="430" spans="1:6" ht="25.5">
      <c r="A430" s="23" t="s">
        <v>79</v>
      </c>
      <c r="B430" s="4" t="s">
        <v>64</v>
      </c>
      <c r="C430" s="4" t="s">
        <v>56</v>
      </c>
      <c r="D430" s="4" t="s">
        <v>191</v>
      </c>
      <c r="E430" s="4"/>
      <c r="F430" s="5">
        <f>F431</f>
        <v>5941.11168</v>
      </c>
    </row>
    <row r="431" spans="1:6">
      <c r="A431" s="69" t="s">
        <v>135</v>
      </c>
      <c r="B431" s="4" t="s">
        <v>64</v>
      </c>
      <c r="C431" s="4" t="s">
        <v>56</v>
      </c>
      <c r="D431" s="4" t="s">
        <v>192</v>
      </c>
      <c r="E431" s="4"/>
      <c r="F431" s="5">
        <f>F432</f>
        <v>5941.11168</v>
      </c>
    </row>
    <row r="432" spans="1:6">
      <c r="A432" s="18" t="s">
        <v>301</v>
      </c>
      <c r="B432" s="6" t="s">
        <v>64</v>
      </c>
      <c r="C432" s="6" t="s">
        <v>56</v>
      </c>
      <c r="D432" s="6" t="s">
        <v>192</v>
      </c>
      <c r="E432" s="6" t="s">
        <v>299</v>
      </c>
      <c r="F432" s="19">
        <v>5941.11168</v>
      </c>
    </row>
    <row r="433" spans="1:6">
      <c r="A433" s="26" t="s">
        <v>146</v>
      </c>
      <c r="B433" s="8" t="s">
        <v>64</v>
      </c>
      <c r="C433" s="8" t="s">
        <v>70</v>
      </c>
      <c r="D433" s="8"/>
      <c r="E433" s="8"/>
      <c r="F433" s="50">
        <f>F441+F434</f>
        <v>377583.24144000001</v>
      </c>
    </row>
    <row r="434" spans="1:6" ht="38.25">
      <c r="A434" s="60" t="s">
        <v>464</v>
      </c>
      <c r="B434" s="10" t="s">
        <v>64</v>
      </c>
      <c r="C434" s="10" t="s">
        <v>70</v>
      </c>
      <c r="D434" s="10" t="s">
        <v>37</v>
      </c>
      <c r="E434" s="10"/>
      <c r="F434" s="95">
        <f>F438+F435</f>
        <v>10425.6224</v>
      </c>
    </row>
    <row r="435" spans="1:6" ht="38.25">
      <c r="A435" s="120" t="s">
        <v>422</v>
      </c>
      <c r="B435" s="83" t="s">
        <v>64</v>
      </c>
      <c r="C435" s="83" t="s">
        <v>70</v>
      </c>
      <c r="D435" s="83" t="s">
        <v>553</v>
      </c>
      <c r="E435" s="83"/>
      <c r="F435" s="87">
        <f t="shared" ref="F435:F436" si="0">F436</f>
        <v>9594.0223999999998</v>
      </c>
    </row>
    <row r="436" spans="1:6" ht="13.5">
      <c r="A436" s="120" t="s">
        <v>405</v>
      </c>
      <c r="B436" s="83" t="s">
        <v>64</v>
      </c>
      <c r="C436" s="83" t="s">
        <v>70</v>
      </c>
      <c r="D436" s="83" t="s">
        <v>554</v>
      </c>
      <c r="E436" s="85"/>
      <c r="F436" s="87">
        <f t="shared" si="0"/>
        <v>9594.0223999999998</v>
      </c>
    </row>
    <row r="437" spans="1:6" ht="25.5">
      <c r="A437" s="18" t="s">
        <v>153</v>
      </c>
      <c r="B437" s="81" t="s">
        <v>64</v>
      </c>
      <c r="C437" s="81" t="s">
        <v>70</v>
      </c>
      <c r="D437" s="81" t="s">
        <v>554</v>
      </c>
      <c r="E437" s="81" t="s">
        <v>108</v>
      </c>
      <c r="F437" s="77">
        <f>9466.1+127.9224</f>
        <v>9594.0223999999998</v>
      </c>
    </row>
    <row r="438" spans="1:6" ht="38.25">
      <c r="A438" s="15" t="s">
        <v>422</v>
      </c>
      <c r="B438" s="4" t="s">
        <v>64</v>
      </c>
      <c r="C438" s="4" t="s">
        <v>70</v>
      </c>
      <c r="D438" s="4" t="s">
        <v>421</v>
      </c>
      <c r="E438" s="4"/>
      <c r="F438" s="54">
        <f>F439</f>
        <v>831.6</v>
      </c>
    </row>
    <row r="439" spans="1:6">
      <c r="A439" s="96" t="s">
        <v>405</v>
      </c>
      <c r="B439" s="4" t="s">
        <v>64</v>
      </c>
      <c r="C439" s="4" t="s">
        <v>70</v>
      </c>
      <c r="D439" s="4" t="s">
        <v>420</v>
      </c>
      <c r="E439" s="4"/>
      <c r="F439" s="54">
        <f>F440</f>
        <v>831.6</v>
      </c>
    </row>
    <row r="440" spans="1:6">
      <c r="A440" s="24" t="s">
        <v>128</v>
      </c>
      <c r="B440" s="81" t="s">
        <v>64</v>
      </c>
      <c r="C440" s="81" t="s">
        <v>70</v>
      </c>
      <c r="D440" s="81" t="s">
        <v>420</v>
      </c>
      <c r="E440" s="81" t="s">
        <v>129</v>
      </c>
      <c r="F440" s="77">
        <v>831.6</v>
      </c>
    </row>
    <row r="441" spans="1:6">
      <c r="A441" s="33" t="s">
        <v>144</v>
      </c>
      <c r="B441" s="10" t="s">
        <v>64</v>
      </c>
      <c r="C441" s="10" t="s">
        <v>70</v>
      </c>
      <c r="D441" s="10" t="s">
        <v>165</v>
      </c>
      <c r="E441" s="10"/>
      <c r="F441" s="51">
        <f>F444+F442</f>
        <v>367157.61904000002</v>
      </c>
    </row>
    <row r="442" spans="1:6" ht="38.25">
      <c r="A442" s="29" t="s">
        <v>505</v>
      </c>
      <c r="B442" s="4" t="s">
        <v>64</v>
      </c>
      <c r="C442" s="4" t="s">
        <v>70</v>
      </c>
      <c r="D442" s="4" t="s">
        <v>507</v>
      </c>
      <c r="E442" s="4"/>
      <c r="F442" s="115">
        <f t="shared" ref="F442" si="1">F443</f>
        <v>365055.41904000001</v>
      </c>
    </row>
    <row r="443" spans="1:6">
      <c r="A443" s="56" t="s">
        <v>506</v>
      </c>
      <c r="B443" s="6" t="s">
        <v>64</v>
      </c>
      <c r="C443" s="6" t="s">
        <v>70</v>
      </c>
      <c r="D443" s="6" t="s">
        <v>507</v>
      </c>
      <c r="E443" s="6" t="s">
        <v>508</v>
      </c>
      <c r="F443" s="114">
        <f>364399.5+655.91904</f>
        <v>365055.41904000001</v>
      </c>
    </row>
    <row r="444" spans="1:6" s="39" customFormat="1" ht="204">
      <c r="A444" s="21" t="s">
        <v>394</v>
      </c>
      <c r="B444" s="4" t="s">
        <v>64</v>
      </c>
      <c r="C444" s="4" t="s">
        <v>70</v>
      </c>
      <c r="D444" s="4" t="s">
        <v>220</v>
      </c>
      <c r="E444" s="4"/>
      <c r="F444" s="54">
        <f>F445+F446</f>
        <v>2102.1999999999998</v>
      </c>
    </row>
    <row r="445" spans="1:6" s="40" customFormat="1">
      <c r="A445" s="13" t="s">
        <v>118</v>
      </c>
      <c r="B445" s="6" t="s">
        <v>64</v>
      </c>
      <c r="C445" s="6" t="s">
        <v>70</v>
      </c>
      <c r="D445" s="6" t="s">
        <v>220</v>
      </c>
      <c r="E445" s="6" t="s">
        <v>119</v>
      </c>
      <c r="F445" s="89">
        <f>1500+47.1+233.1</f>
        <v>1780.1999999999998</v>
      </c>
    </row>
    <row r="446" spans="1:6">
      <c r="A446" s="24" t="s">
        <v>128</v>
      </c>
      <c r="B446" s="6" t="s">
        <v>64</v>
      </c>
      <c r="C446" s="6" t="s">
        <v>70</v>
      </c>
      <c r="D446" s="6" t="s">
        <v>220</v>
      </c>
      <c r="E446" s="6" t="s">
        <v>129</v>
      </c>
      <c r="F446" s="77">
        <f>322</f>
        <v>322</v>
      </c>
    </row>
    <row r="447" spans="1:6">
      <c r="A447" s="26" t="s">
        <v>523</v>
      </c>
      <c r="B447" s="8" t="s">
        <v>64</v>
      </c>
      <c r="C447" s="8" t="s">
        <v>58</v>
      </c>
      <c r="D447" s="8"/>
      <c r="E447" s="8"/>
      <c r="F447" s="50">
        <f>F448</f>
        <v>1891.8278800000001</v>
      </c>
    </row>
    <row r="448" spans="1:6" ht="38.25">
      <c r="A448" s="17" t="s">
        <v>524</v>
      </c>
      <c r="B448" s="10" t="s">
        <v>64</v>
      </c>
      <c r="C448" s="10" t="s">
        <v>58</v>
      </c>
      <c r="D448" s="10" t="s">
        <v>221</v>
      </c>
      <c r="E448" s="10"/>
      <c r="F448" s="86">
        <f>F449</f>
        <v>1891.8278800000001</v>
      </c>
    </row>
    <row r="449" spans="1:6" ht="13.5">
      <c r="A449" s="41" t="s">
        <v>525</v>
      </c>
      <c r="B449" s="7" t="s">
        <v>64</v>
      </c>
      <c r="C449" s="7" t="s">
        <v>58</v>
      </c>
      <c r="D449" s="7" t="s">
        <v>526</v>
      </c>
      <c r="E449" s="7"/>
      <c r="F449" s="116">
        <f>F450</f>
        <v>1891.8278800000001</v>
      </c>
    </row>
    <row r="450" spans="1:6" ht="25.5">
      <c r="A450" s="23" t="s">
        <v>527</v>
      </c>
      <c r="B450" s="4" t="s">
        <v>64</v>
      </c>
      <c r="C450" s="4" t="s">
        <v>58</v>
      </c>
      <c r="D450" s="4" t="s">
        <v>528</v>
      </c>
      <c r="E450" s="4"/>
      <c r="F450" s="54">
        <f>F451</f>
        <v>1891.8278800000001</v>
      </c>
    </row>
    <row r="451" spans="1:6" ht="25.5">
      <c r="A451" s="23" t="s">
        <v>529</v>
      </c>
      <c r="B451" s="4" t="s">
        <v>64</v>
      </c>
      <c r="C451" s="4" t="s">
        <v>58</v>
      </c>
      <c r="D451" s="4" t="s">
        <v>530</v>
      </c>
      <c r="E451" s="4"/>
      <c r="F451" s="54">
        <f>F452</f>
        <v>1891.8278800000001</v>
      </c>
    </row>
    <row r="452" spans="1:6">
      <c r="A452" s="24" t="s">
        <v>506</v>
      </c>
      <c r="B452" s="6" t="s">
        <v>64</v>
      </c>
      <c r="C452" s="6" t="s">
        <v>58</v>
      </c>
      <c r="D452" s="6" t="s">
        <v>530</v>
      </c>
      <c r="E452" s="6" t="s">
        <v>508</v>
      </c>
      <c r="F452" s="89">
        <f>1367.5+524.32788</f>
        <v>1891.8278800000001</v>
      </c>
    </row>
    <row r="453" spans="1:6">
      <c r="A453" s="26" t="s">
        <v>83</v>
      </c>
      <c r="B453" s="8" t="s">
        <v>64</v>
      </c>
      <c r="C453" s="8" t="s">
        <v>63</v>
      </c>
      <c r="D453" s="8"/>
      <c r="E453" s="8"/>
      <c r="F453" s="50">
        <f>F454</f>
        <v>4892.9000000000005</v>
      </c>
    </row>
    <row r="454" spans="1:6">
      <c r="A454" s="33" t="s">
        <v>144</v>
      </c>
      <c r="B454" s="10" t="s">
        <v>64</v>
      </c>
      <c r="C454" s="10" t="s">
        <v>63</v>
      </c>
      <c r="D454" s="10" t="s">
        <v>165</v>
      </c>
      <c r="E454" s="10"/>
      <c r="F454" s="51">
        <f>F455+F460+F465</f>
        <v>4892.9000000000005</v>
      </c>
    </row>
    <row r="455" spans="1:6" ht="51">
      <c r="A455" s="23" t="s">
        <v>100</v>
      </c>
      <c r="B455" s="4" t="s">
        <v>64</v>
      </c>
      <c r="C455" s="4" t="s">
        <v>63</v>
      </c>
      <c r="D455" s="4" t="s">
        <v>193</v>
      </c>
      <c r="E455" s="4"/>
      <c r="F455" s="87">
        <f>SUM(F456:F459)</f>
        <v>1884.9</v>
      </c>
    </row>
    <row r="456" spans="1:6" ht="25.5">
      <c r="A456" s="34" t="s">
        <v>163</v>
      </c>
      <c r="B456" s="6" t="s">
        <v>64</v>
      </c>
      <c r="C456" s="6" t="s">
        <v>63</v>
      </c>
      <c r="D456" s="6" t="s">
        <v>193</v>
      </c>
      <c r="E456" s="6" t="s">
        <v>104</v>
      </c>
      <c r="F456" s="77">
        <v>1393.9</v>
      </c>
    </row>
    <row r="457" spans="1:6" ht="38.25">
      <c r="A457" s="34" t="s">
        <v>164</v>
      </c>
      <c r="B457" s="6" t="s">
        <v>64</v>
      </c>
      <c r="C457" s="6" t="s">
        <v>63</v>
      </c>
      <c r="D457" s="6" t="s">
        <v>193</v>
      </c>
      <c r="E457" s="6" t="s">
        <v>157</v>
      </c>
      <c r="F457" s="77">
        <v>420.9</v>
      </c>
    </row>
    <row r="458" spans="1:6" ht="25.5">
      <c r="A458" s="34" t="s">
        <v>105</v>
      </c>
      <c r="B458" s="6" t="s">
        <v>64</v>
      </c>
      <c r="C458" s="6" t="s">
        <v>63</v>
      </c>
      <c r="D458" s="6" t="s">
        <v>193</v>
      </c>
      <c r="E458" s="6" t="s">
        <v>106</v>
      </c>
      <c r="F458" s="77">
        <f>15+6</f>
        <v>21</v>
      </c>
    </row>
    <row r="459" spans="1:6">
      <c r="A459" s="14" t="s">
        <v>518</v>
      </c>
      <c r="B459" s="6" t="s">
        <v>64</v>
      </c>
      <c r="C459" s="6" t="s">
        <v>63</v>
      </c>
      <c r="D459" s="6" t="s">
        <v>193</v>
      </c>
      <c r="E459" s="6" t="s">
        <v>108</v>
      </c>
      <c r="F459" s="77">
        <f>44.1+5</f>
        <v>49.1</v>
      </c>
    </row>
    <row r="460" spans="1:6" ht="38.25">
      <c r="A460" s="23" t="s">
        <v>99</v>
      </c>
      <c r="B460" s="4" t="s">
        <v>64</v>
      </c>
      <c r="C460" s="4" t="s">
        <v>63</v>
      </c>
      <c r="D460" s="4" t="s">
        <v>195</v>
      </c>
      <c r="E460" s="4"/>
      <c r="F460" s="87">
        <f>SUM(F461:F464)</f>
        <v>2513.1999999999998</v>
      </c>
    </row>
    <row r="461" spans="1:6" ht="25.5">
      <c r="A461" s="34" t="s">
        <v>163</v>
      </c>
      <c r="B461" s="6" t="s">
        <v>64</v>
      </c>
      <c r="C461" s="6" t="s">
        <v>63</v>
      </c>
      <c r="D461" s="6" t="s">
        <v>195</v>
      </c>
      <c r="E461" s="6" t="s">
        <v>104</v>
      </c>
      <c r="F461" s="77">
        <v>1732</v>
      </c>
    </row>
    <row r="462" spans="1:6" s="39" customFormat="1" ht="38.25">
      <c r="A462" s="34" t="s">
        <v>164</v>
      </c>
      <c r="B462" s="6" t="s">
        <v>64</v>
      </c>
      <c r="C462" s="6" t="s">
        <v>63</v>
      </c>
      <c r="D462" s="6" t="s">
        <v>195</v>
      </c>
      <c r="E462" s="6" t="s">
        <v>157</v>
      </c>
      <c r="F462" s="77">
        <v>523.1</v>
      </c>
    </row>
    <row r="463" spans="1:6" ht="25.5">
      <c r="A463" s="34" t="s">
        <v>105</v>
      </c>
      <c r="B463" s="6" t="s">
        <v>64</v>
      </c>
      <c r="C463" s="6" t="s">
        <v>63</v>
      </c>
      <c r="D463" s="6" t="s">
        <v>195</v>
      </c>
      <c r="E463" s="6" t="s">
        <v>106</v>
      </c>
      <c r="F463" s="77">
        <v>183.2</v>
      </c>
    </row>
    <row r="464" spans="1:6">
      <c r="A464" s="14" t="s">
        <v>518</v>
      </c>
      <c r="B464" s="6" t="s">
        <v>64</v>
      </c>
      <c r="C464" s="6" t="s">
        <v>63</v>
      </c>
      <c r="D464" s="6" t="s">
        <v>195</v>
      </c>
      <c r="E464" s="6" t="s">
        <v>108</v>
      </c>
      <c r="F464" s="77">
        <v>74.900000000000006</v>
      </c>
    </row>
    <row r="465" spans="1:6" ht="51">
      <c r="A465" s="79" t="s">
        <v>365</v>
      </c>
      <c r="B465" s="80" t="s">
        <v>64</v>
      </c>
      <c r="C465" s="80" t="s">
        <v>63</v>
      </c>
      <c r="D465" s="80" t="s">
        <v>366</v>
      </c>
      <c r="E465" s="80"/>
      <c r="F465" s="87">
        <f>SUM(F466:F469)</f>
        <v>494.79999999999995</v>
      </c>
    </row>
    <row r="466" spans="1:6" ht="25.5">
      <c r="A466" s="34" t="s">
        <v>163</v>
      </c>
      <c r="B466" s="6" t="s">
        <v>64</v>
      </c>
      <c r="C466" s="6" t="s">
        <v>63</v>
      </c>
      <c r="D466" s="6" t="s">
        <v>366</v>
      </c>
      <c r="E466" s="6" t="s">
        <v>104</v>
      </c>
      <c r="F466" s="77">
        <v>209.01599999999999</v>
      </c>
    </row>
    <row r="467" spans="1:6" ht="38.25">
      <c r="A467" s="34" t="s">
        <v>164</v>
      </c>
      <c r="B467" s="6" t="s">
        <v>64</v>
      </c>
      <c r="C467" s="6" t="s">
        <v>63</v>
      </c>
      <c r="D467" s="6" t="s">
        <v>366</v>
      </c>
      <c r="E467" s="6" t="s">
        <v>157</v>
      </c>
      <c r="F467" s="77">
        <v>63.124000000000002</v>
      </c>
    </row>
    <row r="468" spans="1:6">
      <c r="A468" s="14" t="s">
        <v>518</v>
      </c>
      <c r="B468" s="6" t="s">
        <v>64</v>
      </c>
      <c r="C468" s="6" t="s">
        <v>63</v>
      </c>
      <c r="D468" s="6" t="s">
        <v>366</v>
      </c>
      <c r="E468" s="6" t="s">
        <v>108</v>
      </c>
      <c r="F468" s="77">
        <v>148.44</v>
      </c>
    </row>
    <row r="469" spans="1:6">
      <c r="A469" s="13" t="s">
        <v>372</v>
      </c>
      <c r="B469" s="6" t="s">
        <v>64</v>
      </c>
      <c r="C469" s="6" t="s">
        <v>63</v>
      </c>
      <c r="D469" s="6" t="s">
        <v>366</v>
      </c>
      <c r="E469" s="6" t="s">
        <v>371</v>
      </c>
      <c r="F469" s="77">
        <v>74.22</v>
      </c>
    </row>
    <row r="470" spans="1:6">
      <c r="A470" s="32" t="s">
        <v>123</v>
      </c>
      <c r="B470" s="9" t="s">
        <v>75</v>
      </c>
      <c r="C470" s="9"/>
      <c r="D470" s="9"/>
      <c r="E470" s="9"/>
      <c r="F470" s="49">
        <f>F471+F484+F495</f>
        <v>74098.322119999997</v>
      </c>
    </row>
    <row r="471" spans="1:6">
      <c r="A471" s="26" t="s">
        <v>97</v>
      </c>
      <c r="B471" s="8" t="s">
        <v>75</v>
      </c>
      <c r="C471" s="8" t="s">
        <v>57</v>
      </c>
      <c r="D471" s="8"/>
      <c r="E471" s="8"/>
      <c r="F471" s="50">
        <f>F472</f>
        <v>5531.3</v>
      </c>
    </row>
    <row r="472" spans="1:6" ht="38.25">
      <c r="A472" s="17" t="s">
        <v>469</v>
      </c>
      <c r="B472" s="10" t="s">
        <v>75</v>
      </c>
      <c r="C472" s="10" t="s">
        <v>57</v>
      </c>
      <c r="D472" s="10" t="s">
        <v>221</v>
      </c>
      <c r="E472" s="10"/>
      <c r="F472" s="51">
        <f>F473+F479</f>
        <v>5531.3</v>
      </c>
    </row>
    <row r="473" spans="1:6" ht="27">
      <c r="A473" s="41" t="s">
        <v>8</v>
      </c>
      <c r="B473" s="7" t="s">
        <v>75</v>
      </c>
      <c r="C473" s="7" t="s">
        <v>57</v>
      </c>
      <c r="D473" s="71" t="s">
        <v>318</v>
      </c>
      <c r="E473" s="7"/>
      <c r="F473" s="42">
        <f>F474</f>
        <v>700</v>
      </c>
    </row>
    <row r="474" spans="1:6" ht="25.5">
      <c r="A474" s="23" t="s">
        <v>361</v>
      </c>
      <c r="B474" s="4" t="s">
        <v>75</v>
      </c>
      <c r="C474" s="4" t="s">
        <v>57</v>
      </c>
      <c r="D474" s="66" t="s">
        <v>319</v>
      </c>
      <c r="E474" s="7"/>
      <c r="F474" s="5">
        <f>F475</f>
        <v>700</v>
      </c>
    </row>
    <row r="475" spans="1:6" ht="25.5">
      <c r="A475" s="23" t="s">
        <v>154</v>
      </c>
      <c r="B475" s="4" t="s">
        <v>75</v>
      </c>
      <c r="C475" s="4" t="s">
        <v>57</v>
      </c>
      <c r="D475" s="66" t="s">
        <v>319</v>
      </c>
      <c r="E475" s="4"/>
      <c r="F475" s="5">
        <f>SUM(F476:F478)</f>
        <v>700</v>
      </c>
    </row>
    <row r="476" spans="1:6" ht="25.5">
      <c r="A476" s="24" t="s">
        <v>410</v>
      </c>
      <c r="B476" s="6" t="s">
        <v>75</v>
      </c>
      <c r="C476" s="6" t="s">
        <v>57</v>
      </c>
      <c r="D476" s="67" t="s">
        <v>319</v>
      </c>
      <c r="E476" s="6" t="s">
        <v>408</v>
      </c>
      <c r="F476" s="19">
        <v>100</v>
      </c>
    </row>
    <row r="477" spans="1:6">
      <c r="A477" s="14" t="s">
        <v>518</v>
      </c>
      <c r="B477" s="6" t="s">
        <v>75</v>
      </c>
      <c r="C477" s="6" t="s">
        <v>57</v>
      </c>
      <c r="D477" s="67" t="s">
        <v>319</v>
      </c>
      <c r="E477" s="6" t="s">
        <v>108</v>
      </c>
      <c r="F477" s="77">
        <v>450</v>
      </c>
    </row>
    <row r="478" spans="1:6">
      <c r="A478" s="14" t="s">
        <v>514</v>
      </c>
      <c r="B478" s="6" t="s">
        <v>75</v>
      </c>
      <c r="C478" s="6" t="s">
        <v>57</v>
      </c>
      <c r="D478" s="67" t="s">
        <v>319</v>
      </c>
      <c r="E478" s="6" t="s">
        <v>515</v>
      </c>
      <c r="F478" s="77">
        <v>150</v>
      </c>
    </row>
    <row r="479" spans="1:6" ht="27">
      <c r="A479" s="41" t="s">
        <v>11</v>
      </c>
      <c r="B479" s="7" t="s">
        <v>75</v>
      </c>
      <c r="C479" s="7" t="s">
        <v>57</v>
      </c>
      <c r="D479" s="71" t="s">
        <v>411</v>
      </c>
      <c r="E479" s="7"/>
      <c r="F479" s="88">
        <f>F480</f>
        <v>4831.3</v>
      </c>
    </row>
    <row r="480" spans="1:6" ht="25.5">
      <c r="A480" s="91" t="s">
        <v>416</v>
      </c>
      <c r="B480" s="4" t="s">
        <v>75</v>
      </c>
      <c r="C480" s="4" t="s">
        <v>57</v>
      </c>
      <c r="D480" s="66" t="s">
        <v>320</v>
      </c>
      <c r="E480" s="4"/>
      <c r="F480" s="87">
        <f>F481</f>
        <v>4831.3</v>
      </c>
    </row>
    <row r="481" spans="1:6" ht="25.5">
      <c r="A481" s="15" t="s">
        <v>395</v>
      </c>
      <c r="B481" s="4" t="s">
        <v>75</v>
      </c>
      <c r="C481" s="4" t="s">
        <v>57</v>
      </c>
      <c r="D481" s="66" t="s">
        <v>321</v>
      </c>
      <c r="E481" s="4"/>
      <c r="F481" s="87">
        <f>F482+F483</f>
        <v>4831.3</v>
      </c>
    </row>
    <row r="482" spans="1:6">
      <c r="A482" s="14" t="s">
        <v>263</v>
      </c>
      <c r="B482" s="6" t="s">
        <v>75</v>
      </c>
      <c r="C482" s="6" t="s">
        <v>57</v>
      </c>
      <c r="D482" s="67" t="s">
        <v>321</v>
      </c>
      <c r="E482" s="81" t="s">
        <v>134</v>
      </c>
      <c r="F482" s="77">
        <f>850.6+2860</f>
        <v>3710.6</v>
      </c>
    </row>
    <row r="483" spans="1:6" ht="38.25">
      <c r="A483" s="14" t="s">
        <v>264</v>
      </c>
      <c r="B483" s="6" t="s">
        <v>75</v>
      </c>
      <c r="C483" s="6" t="s">
        <v>57</v>
      </c>
      <c r="D483" s="67" t="s">
        <v>321</v>
      </c>
      <c r="E483" s="81" t="s">
        <v>184</v>
      </c>
      <c r="F483" s="77">
        <f>257+863.7</f>
        <v>1120.7</v>
      </c>
    </row>
    <row r="484" spans="1:6">
      <c r="A484" s="22" t="s">
        <v>44</v>
      </c>
      <c r="B484" s="8" t="s">
        <v>75</v>
      </c>
      <c r="C484" s="8" t="s">
        <v>70</v>
      </c>
      <c r="D484" s="8"/>
      <c r="E484" s="8"/>
      <c r="F484" s="50">
        <f>F485+F492</f>
        <v>63225.72</v>
      </c>
    </row>
    <row r="485" spans="1:6" ht="38.25">
      <c r="A485" s="17" t="s">
        <v>469</v>
      </c>
      <c r="B485" s="10" t="s">
        <v>75</v>
      </c>
      <c r="C485" s="10" t="s">
        <v>70</v>
      </c>
      <c r="D485" s="10" t="s">
        <v>221</v>
      </c>
      <c r="E485" s="10"/>
      <c r="F485" s="51">
        <f>F486</f>
        <v>49655.55</v>
      </c>
    </row>
    <row r="486" spans="1:6" s="39" customFormat="1" ht="13.5">
      <c r="A486" s="30" t="s">
        <v>9</v>
      </c>
      <c r="B486" s="7" t="s">
        <v>75</v>
      </c>
      <c r="C486" s="7" t="s">
        <v>70</v>
      </c>
      <c r="D486" s="7" t="s">
        <v>332</v>
      </c>
      <c r="E486" s="7"/>
      <c r="F486" s="42">
        <f>F487</f>
        <v>49655.55</v>
      </c>
    </row>
    <row r="487" spans="1:6" ht="25.5">
      <c r="A487" s="23" t="s">
        <v>322</v>
      </c>
      <c r="B487" s="4" t="s">
        <v>75</v>
      </c>
      <c r="C487" s="4" t="s">
        <v>70</v>
      </c>
      <c r="D487" s="4" t="s">
        <v>323</v>
      </c>
      <c r="E487" s="4"/>
      <c r="F487" s="5">
        <f>F488+F490</f>
        <v>49655.55</v>
      </c>
    </row>
    <row r="488" spans="1:6" ht="25.5">
      <c r="A488" s="23" t="s">
        <v>333</v>
      </c>
      <c r="B488" s="4" t="s">
        <v>75</v>
      </c>
      <c r="C488" s="4" t="s">
        <v>70</v>
      </c>
      <c r="D488" s="4" t="s">
        <v>324</v>
      </c>
      <c r="E488" s="4"/>
      <c r="F488" s="5">
        <f>SUM(F489:F489)</f>
        <v>36233.65</v>
      </c>
    </row>
    <row r="489" spans="1:6" s="39" customFormat="1" ht="51">
      <c r="A489" s="24" t="s">
        <v>116</v>
      </c>
      <c r="B489" s="6" t="s">
        <v>75</v>
      </c>
      <c r="C489" s="6" t="s">
        <v>70</v>
      </c>
      <c r="D489" s="6" t="s">
        <v>324</v>
      </c>
      <c r="E489" s="6" t="s">
        <v>122</v>
      </c>
      <c r="F489" s="77">
        <f>33933.65+2300</f>
        <v>36233.65</v>
      </c>
    </row>
    <row r="490" spans="1:6" ht="25.5">
      <c r="A490" s="23" t="s">
        <v>396</v>
      </c>
      <c r="B490" s="4" t="s">
        <v>75</v>
      </c>
      <c r="C490" s="4" t="s">
        <v>70</v>
      </c>
      <c r="D490" s="4" t="s">
        <v>338</v>
      </c>
      <c r="E490" s="4"/>
      <c r="F490" s="87">
        <f>F491</f>
        <v>13421.9</v>
      </c>
    </row>
    <row r="491" spans="1:6" ht="51">
      <c r="A491" s="24" t="s">
        <v>116</v>
      </c>
      <c r="B491" s="6" t="s">
        <v>75</v>
      </c>
      <c r="C491" s="6" t="s">
        <v>70</v>
      </c>
      <c r="D491" s="6" t="s">
        <v>338</v>
      </c>
      <c r="E491" s="6" t="s">
        <v>122</v>
      </c>
      <c r="F491" s="77">
        <v>13421.9</v>
      </c>
    </row>
    <row r="492" spans="1:6" s="40" customFormat="1">
      <c r="A492" s="17" t="s">
        <v>219</v>
      </c>
      <c r="B492" s="10" t="s">
        <v>75</v>
      </c>
      <c r="C492" s="10" t="s">
        <v>70</v>
      </c>
      <c r="D492" s="10" t="s">
        <v>165</v>
      </c>
      <c r="E492" s="10"/>
      <c r="F492" s="98">
        <f>F493</f>
        <v>13570.17</v>
      </c>
    </row>
    <row r="493" spans="1:6" ht="25.5">
      <c r="A493" s="29" t="s">
        <v>153</v>
      </c>
      <c r="B493" s="4" t="s">
        <v>75</v>
      </c>
      <c r="C493" s="4" t="s">
        <v>70</v>
      </c>
      <c r="D493" s="4" t="s">
        <v>555</v>
      </c>
      <c r="E493" s="6"/>
      <c r="F493" s="87">
        <f>F494</f>
        <v>13570.17</v>
      </c>
    </row>
    <row r="494" spans="1:6">
      <c r="A494" s="14" t="s">
        <v>518</v>
      </c>
      <c r="B494" s="6" t="s">
        <v>75</v>
      </c>
      <c r="C494" s="6" t="s">
        <v>70</v>
      </c>
      <c r="D494" s="6" t="s">
        <v>555</v>
      </c>
      <c r="E494" s="6" t="s">
        <v>108</v>
      </c>
      <c r="F494" s="77">
        <v>13570.17</v>
      </c>
    </row>
    <row r="495" spans="1:6">
      <c r="A495" s="22" t="s">
        <v>43</v>
      </c>
      <c r="B495" s="8" t="s">
        <v>75</v>
      </c>
      <c r="C495" s="8" t="s">
        <v>60</v>
      </c>
      <c r="D495" s="8"/>
      <c r="E495" s="8"/>
      <c r="F495" s="50">
        <f>F496</f>
        <v>5341.3021200000003</v>
      </c>
    </row>
    <row r="496" spans="1:6" ht="38.25">
      <c r="A496" s="17" t="s">
        <v>469</v>
      </c>
      <c r="B496" s="10" t="s">
        <v>75</v>
      </c>
      <c r="C496" s="10" t="s">
        <v>60</v>
      </c>
      <c r="D496" s="10" t="s">
        <v>221</v>
      </c>
      <c r="E496" s="10"/>
      <c r="F496" s="51">
        <f>F497</f>
        <v>5341.3021200000003</v>
      </c>
    </row>
    <row r="497" spans="1:6" ht="27">
      <c r="A497" s="30" t="s">
        <v>10</v>
      </c>
      <c r="B497" s="7" t="s">
        <v>75</v>
      </c>
      <c r="C497" s="7" t="s">
        <v>60</v>
      </c>
      <c r="D497" s="7" t="s">
        <v>334</v>
      </c>
      <c r="E497" s="7"/>
      <c r="F497" s="42">
        <f>F498</f>
        <v>5341.3021200000003</v>
      </c>
    </row>
    <row r="498" spans="1:6" ht="38.25">
      <c r="A498" s="29" t="s">
        <v>363</v>
      </c>
      <c r="B498" s="4" t="s">
        <v>75</v>
      </c>
      <c r="C498" s="4" t="s">
        <v>60</v>
      </c>
      <c r="D498" s="4" t="s">
        <v>334</v>
      </c>
      <c r="E498" s="4"/>
      <c r="F498" s="5">
        <f>F499+F502</f>
        <v>5341.3021200000003</v>
      </c>
    </row>
    <row r="499" spans="1:6" ht="25.5">
      <c r="A499" s="23" t="s">
        <v>131</v>
      </c>
      <c r="B499" s="4" t="s">
        <v>75</v>
      </c>
      <c r="C499" s="4" t="s">
        <v>60</v>
      </c>
      <c r="D499" s="4" t="s">
        <v>326</v>
      </c>
      <c r="E499" s="4"/>
      <c r="F499" s="5">
        <f>F500+F501</f>
        <v>1076.0999999999999</v>
      </c>
    </row>
    <row r="500" spans="1:6" ht="25.5">
      <c r="A500" s="13" t="s">
        <v>163</v>
      </c>
      <c r="B500" s="6" t="s">
        <v>75</v>
      </c>
      <c r="C500" s="6" t="s">
        <v>60</v>
      </c>
      <c r="D500" s="6" t="s">
        <v>326</v>
      </c>
      <c r="E500" s="6" t="s">
        <v>104</v>
      </c>
      <c r="F500" s="77">
        <v>826.5</v>
      </c>
    </row>
    <row r="501" spans="1:6" ht="38.25">
      <c r="A501" s="13" t="s">
        <v>164</v>
      </c>
      <c r="B501" s="6" t="s">
        <v>75</v>
      </c>
      <c r="C501" s="6" t="s">
        <v>60</v>
      </c>
      <c r="D501" s="6" t="s">
        <v>326</v>
      </c>
      <c r="E501" s="6" t="s">
        <v>157</v>
      </c>
      <c r="F501" s="77">
        <v>249.6</v>
      </c>
    </row>
    <row r="502" spans="1:6" ht="25.5">
      <c r="A502" s="28" t="s">
        <v>42</v>
      </c>
      <c r="B502" s="4" t="s">
        <v>75</v>
      </c>
      <c r="C502" s="4" t="s">
        <v>60</v>
      </c>
      <c r="D502" s="4" t="s">
        <v>327</v>
      </c>
      <c r="E502" s="4"/>
      <c r="F502" s="87">
        <f>SUM(F503:F507)</f>
        <v>4265.2021199999999</v>
      </c>
    </row>
    <row r="503" spans="1:6">
      <c r="A503" s="36" t="s">
        <v>262</v>
      </c>
      <c r="B503" s="6" t="s">
        <v>75</v>
      </c>
      <c r="C503" s="6" t="s">
        <v>60</v>
      </c>
      <c r="D503" s="6" t="s">
        <v>327</v>
      </c>
      <c r="E503" s="6" t="s">
        <v>134</v>
      </c>
      <c r="F503" s="77">
        <v>3000</v>
      </c>
    </row>
    <row r="504" spans="1:6" ht="38.25">
      <c r="A504" s="13" t="s">
        <v>264</v>
      </c>
      <c r="B504" s="6" t="s">
        <v>75</v>
      </c>
      <c r="C504" s="6" t="s">
        <v>60</v>
      </c>
      <c r="D504" s="6" t="s">
        <v>327</v>
      </c>
      <c r="E504" s="6" t="s">
        <v>184</v>
      </c>
      <c r="F504" s="77">
        <v>906</v>
      </c>
    </row>
    <row r="505" spans="1:6" ht="25.5">
      <c r="A505" s="13" t="s">
        <v>105</v>
      </c>
      <c r="B505" s="6" t="s">
        <v>75</v>
      </c>
      <c r="C505" s="6" t="s">
        <v>60</v>
      </c>
      <c r="D505" s="6" t="s">
        <v>327</v>
      </c>
      <c r="E505" s="6" t="s">
        <v>106</v>
      </c>
      <c r="F505" s="77">
        <v>140.15</v>
      </c>
    </row>
    <row r="506" spans="1:6">
      <c r="A506" s="14" t="s">
        <v>518</v>
      </c>
      <c r="B506" s="6" t="s">
        <v>75</v>
      </c>
      <c r="C506" s="6" t="s">
        <v>60</v>
      </c>
      <c r="D506" s="6" t="s">
        <v>327</v>
      </c>
      <c r="E506" s="6" t="s">
        <v>108</v>
      </c>
      <c r="F506" s="77">
        <f>215+0.05212</f>
        <v>215.05212</v>
      </c>
    </row>
    <row r="507" spans="1:6">
      <c r="A507" s="13" t="s">
        <v>415</v>
      </c>
      <c r="B507" s="6" t="s">
        <v>75</v>
      </c>
      <c r="C507" s="6" t="s">
        <v>60</v>
      </c>
      <c r="D507" s="6" t="s">
        <v>327</v>
      </c>
      <c r="E507" s="6" t="s">
        <v>413</v>
      </c>
      <c r="F507" s="77">
        <v>4</v>
      </c>
    </row>
    <row r="508" spans="1:6" ht="25.5">
      <c r="A508" s="118" t="s">
        <v>543</v>
      </c>
      <c r="B508" s="9" t="s">
        <v>90</v>
      </c>
      <c r="C508" s="9"/>
      <c r="D508" s="9"/>
      <c r="E508" s="9"/>
      <c r="F508" s="49">
        <f>F509</f>
        <v>3.6590099999999999</v>
      </c>
    </row>
    <row r="509" spans="1:6" ht="25.5">
      <c r="A509" s="119" t="s">
        <v>544</v>
      </c>
      <c r="B509" s="8" t="s">
        <v>90</v>
      </c>
      <c r="C509" s="8" t="s">
        <v>56</v>
      </c>
      <c r="D509" s="8"/>
      <c r="E509" s="8"/>
      <c r="F509" s="50">
        <f>F510</f>
        <v>3.6590099999999999</v>
      </c>
    </row>
    <row r="510" spans="1:6" ht="25.5">
      <c r="A510" s="38" t="s">
        <v>457</v>
      </c>
      <c r="B510" s="10" t="s">
        <v>90</v>
      </c>
      <c r="C510" s="10" t="s">
        <v>56</v>
      </c>
      <c r="D510" s="10" t="s">
        <v>159</v>
      </c>
      <c r="E510" s="10"/>
      <c r="F510" s="51">
        <f>F511</f>
        <v>3.6590099999999999</v>
      </c>
    </row>
    <row r="511" spans="1:6" ht="13.5">
      <c r="A511" s="61" t="s">
        <v>545</v>
      </c>
      <c r="B511" s="7" t="s">
        <v>90</v>
      </c>
      <c r="C511" s="7" t="s">
        <v>56</v>
      </c>
      <c r="D511" s="7" t="s">
        <v>549</v>
      </c>
      <c r="E511" s="7"/>
      <c r="F511" s="42">
        <f>F512</f>
        <v>3.6590099999999999</v>
      </c>
    </row>
    <row r="512" spans="1:6" ht="25.5">
      <c r="A512" s="16" t="s">
        <v>546</v>
      </c>
      <c r="B512" s="4" t="s">
        <v>90</v>
      </c>
      <c r="C512" s="4" t="s">
        <v>56</v>
      </c>
      <c r="D512" s="4" t="s">
        <v>550</v>
      </c>
      <c r="E512" s="4"/>
      <c r="F512" s="5">
        <f>F513</f>
        <v>3.6590099999999999</v>
      </c>
    </row>
    <row r="513" spans="1:6">
      <c r="A513" s="16" t="s">
        <v>547</v>
      </c>
      <c r="B513" s="4" t="s">
        <v>90</v>
      </c>
      <c r="C513" s="4" t="s">
        <v>56</v>
      </c>
      <c r="D513" s="4" t="s">
        <v>551</v>
      </c>
      <c r="E513" s="4"/>
      <c r="F513" s="5">
        <f>SUM(F514)</f>
        <v>3.6590099999999999</v>
      </c>
    </row>
    <row r="514" spans="1:6">
      <c r="A514" s="117" t="s">
        <v>548</v>
      </c>
      <c r="B514" s="6" t="s">
        <v>90</v>
      </c>
      <c r="C514" s="6" t="s">
        <v>56</v>
      </c>
      <c r="D514" s="6" t="s">
        <v>551</v>
      </c>
      <c r="E514" s="6" t="s">
        <v>552</v>
      </c>
      <c r="F514" s="19">
        <v>3.6590099999999999</v>
      </c>
    </row>
    <row r="515" spans="1:6" s="57" customFormat="1" ht="38.25">
      <c r="A515" s="20" t="s">
        <v>124</v>
      </c>
      <c r="B515" s="9" t="s">
        <v>77</v>
      </c>
      <c r="C515" s="9"/>
      <c r="D515" s="9"/>
      <c r="E515" s="9"/>
      <c r="F515" s="49">
        <f>F516</f>
        <v>23686.1</v>
      </c>
    </row>
    <row r="516" spans="1:6" s="57" customFormat="1" ht="38.25">
      <c r="A516" s="22" t="s">
        <v>95</v>
      </c>
      <c r="B516" s="8" t="s">
        <v>77</v>
      </c>
      <c r="C516" s="8" t="s">
        <v>56</v>
      </c>
      <c r="D516" s="8"/>
      <c r="E516" s="8"/>
      <c r="F516" s="50">
        <f>F517</f>
        <v>23686.1</v>
      </c>
    </row>
    <row r="517" spans="1:6" ht="25.5">
      <c r="A517" s="38" t="s">
        <v>457</v>
      </c>
      <c r="B517" s="10" t="s">
        <v>77</v>
      </c>
      <c r="C517" s="10" t="s">
        <v>56</v>
      </c>
      <c r="D517" s="10" t="s">
        <v>159</v>
      </c>
      <c r="E517" s="10"/>
      <c r="F517" s="51">
        <f>F518</f>
        <v>23686.1</v>
      </c>
    </row>
    <row r="518" spans="1:6" ht="27">
      <c r="A518" s="30" t="s">
        <v>343</v>
      </c>
      <c r="B518" s="7" t="s">
        <v>77</v>
      </c>
      <c r="C518" s="7" t="s">
        <v>56</v>
      </c>
      <c r="D518" s="7" t="s">
        <v>167</v>
      </c>
      <c r="E518" s="7"/>
      <c r="F518" s="42">
        <f>F519</f>
        <v>23686.1</v>
      </c>
    </row>
    <row r="519" spans="1:6" s="57" customFormat="1" ht="25.5">
      <c r="A519" s="15" t="s">
        <v>168</v>
      </c>
      <c r="B519" s="4" t="s">
        <v>77</v>
      </c>
      <c r="C519" s="4" t="s">
        <v>56</v>
      </c>
      <c r="D519" s="4" t="s">
        <v>169</v>
      </c>
      <c r="E519" s="4"/>
      <c r="F519" s="5">
        <f>F520+F522</f>
        <v>23686.1</v>
      </c>
    </row>
    <row r="520" spans="1:6" s="57" customFormat="1" ht="25.5">
      <c r="A520" s="15" t="s">
        <v>80</v>
      </c>
      <c r="B520" s="4" t="s">
        <v>77</v>
      </c>
      <c r="C520" s="4" t="s">
        <v>56</v>
      </c>
      <c r="D520" s="4" t="s">
        <v>175</v>
      </c>
      <c r="E520" s="4"/>
      <c r="F520" s="5">
        <f>SUM(F521)</f>
        <v>23556.6</v>
      </c>
    </row>
    <row r="521" spans="1:6" s="57" customFormat="1">
      <c r="A521" s="18" t="s">
        <v>137</v>
      </c>
      <c r="B521" s="6" t="s">
        <v>77</v>
      </c>
      <c r="C521" s="6" t="s">
        <v>56</v>
      </c>
      <c r="D521" s="6" t="s">
        <v>175</v>
      </c>
      <c r="E521" s="6" t="s">
        <v>125</v>
      </c>
      <c r="F521" s="19">
        <v>23556.6</v>
      </c>
    </row>
    <row r="522" spans="1:6" s="57" customFormat="1" ht="25.5">
      <c r="A522" s="27" t="s">
        <v>136</v>
      </c>
      <c r="B522" s="4" t="s">
        <v>77</v>
      </c>
      <c r="C522" s="4" t="s">
        <v>56</v>
      </c>
      <c r="D522" s="4" t="s">
        <v>170</v>
      </c>
      <c r="E522" s="4"/>
      <c r="F522" s="5">
        <f>SUM(F523)</f>
        <v>129.5</v>
      </c>
    </row>
    <row r="523" spans="1:6" s="57" customFormat="1">
      <c r="A523" s="18" t="s">
        <v>137</v>
      </c>
      <c r="B523" s="6" t="s">
        <v>77</v>
      </c>
      <c r="C523" s="6" t="s">
        <v>56</v>
      </c>
      <c r="D523" s="6" t="s">
        <v>170</v>
      </c>
      <c r="E523" s="6" t="s">
        <v>125</v>
      </c>
      <c r="F523" s="77">
        <v>129.5</v>
      </c>
    </row>
    <row r="524" spans="1:6">
      <c r="A524" s="47" t="s">
        <v>73</v>
      </c>
      <c r="B524" s="55"/>
      <c r="C524" s="55"/>
      <c r="D524" s="55"/>
      <c r="E524" s="55"/>
      <c r="F524" s="48">
        <f>F14+F159+F165+F233+F258+F383+F427+F470+F515+F253+F508</f>
        <v>2279123.92</v>
      </c>
    </row>
    <row r="526" spans="1:6">
      <c r="E526" s="90"/>
      <c r="F526" s="90"/>
    </row>
    <row r="527" spans="1:6">
      <c r="E527" s="12"/>
      <c r="F527" s="73">
        <v>2279123.92</v>
      </c>
    </row>
    <row r="528" spans="1:6">
      <c r="E528" s="12"/>
      <c r="F528" s="73"/>
    </row>
    <row r="529" spans="4:6">
      <c r="E529" s="90"/>
      <c r="F529" s="73">
        <f>F524-F527</f>
        <v>0</v>
      </c>
    </row>
    <row r="530" spans="4:6">
      <c r="D530" s="12"/>
      <c r="E530" s="12"/>
      <c r="F530" s="73"/>
    </row>
    <row r="531" spans="4:6">
      <c r="F531" s="94"/>
    </row>
    <row r="532" spans="4:6">
      <c r="F532" s="12"/>
    </row>
    <row r="533" spans="4:6">
      <c r="F533" s="12"/>
    </row>
    <row r="534" spans="4:6">
      <c r="F534" s="12"/>
    </row>
    <row r="535" spans="4:6">
      <c r="F535" s="12"/>
    </row>
    <row r="536" spans="4:6">
      <c r="F536" s="102"/>
    </row>
    <row r="537" spans="4:6">
      <c r="F537" s="12"/>
    </row>
  </sheetData>
  <autoFilter ref="A13:F531"/>
  <customSheetViews>
    <customSheetView guid="{629918FE-B1DF-464A-BF50-03D18729BC02}" showPageBreaks="1" printArea="1" showAutoFilter="1" view="pageBreakPreview" topLeftCell="A113">
      <selection activeCell="F120" sqref="F12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493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530"/>
    </customSheetView>
    <customSheetView guid="{46268BFF-7767-41AD-8DD2-9220C9E060B5}" showPageBreaks="1" printArea="1" showAutoFilter="1" view="pageBreakPreview">
      <selection activeCell="F1" sqref="F1: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30"/>
    </customSheetView>
    <customSheetView guid="{75AF9E75-1DBC-46CE-BD13-30E4CC2FB80B}" showPageBreaks="1" printArea="1" showAutoFilter="1" view="pageBreakPreview" topLeftCell="A479">
      <selection activeCell="I355" sqref="I355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F501"/>
    </customSheetView>
  </customSheetViews>
  <mergeCells count="5">
    <mergeCell ref="E6:F6"/>
    <mergeCell ref="A10:F10"/>
    <mergeCell ref="F12:F13"/>
    <mergeCell ref="B12:E12"/>
    <mergeCell ref="A12:A13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2023-11-01T01:50:43Z</cp:lastPrinted>
  <dcterms:created xsi:type="dcterms:W3CDTF">2004-12-22T00:45:04Z</dcterms:created>
  <dcterms:modified xsi:type="dcterms:W3CDTF">2024-12-17T09:06:26Z</dcterms:modified>
</cp:coreProperties>
</file>