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3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1771.xml" ContentType="application/vnd.openxmlformats-officedocument.spreadsheetml.revisionLog+xml"/>
  <Override PartName="/xl/revisions/revisionLog1971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1511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1801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36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obmenadm\documents\12 РАЙСОВЕТ\СЕССИИ РАЙСОВЕТА\VII СОЗЫВ\2025 год\9 сессия 30.05.2025\№ 46  уточнение май 2025\"/>
    </mc:Choice>
  </mc:AlternateContent>
  <xr:revisionPtr revIDLastSave="0" documentId="13_ncr:81_{138A889B-43B0-4AC3-9353-BAFDA205E1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едом.структура" sheetId="1" r:id="rId1"/>
  </sheets>
  <definedNames>
    <definedName name="_xlnm._FilterDatabase" localSheetId="0" hidden="1">Ведом.структура!$A$18:$I$508</definedName>
    <definedName name="Top" localSheetId="0">Ведом.структура!#REF!</definedName>
    <definedName name="Z_7AB046A2_2A29_454F_BB23_276250580C29_.wvu.FilterData" localSheetId="0" hidden="1">Ведом.структура!$A$18:$I$508</definedName>
    <definedName name="Z_7AB046A2_2A29_454F_BB23_276250580C29_.wvu.PrintArea" localSheetId="0" hidden="1">Ведом.структура!$A$5:$H$505</definedName>
    <definedName name="Z_801120BA_B954_4593_9604_40DB367A76F1_.wvu.FilterData" localSheetId="0" hidden="1">Ведом.структура!$A$18:$I$508</definedName>
    <definedName name="Z_97D49131_2F31_4758_9B36_E03ACEBCB875_.wvu.FilterData" localSheetId="0" hidden="1">Ведом.структура!$A$18:$I$508</definedName>
    <definedName name="Z_97D49131_2F31_4758_9B36_E03ACEBCB875_.wvu.PrintArea" localSheetId="0" hidden="1">Ведом.структура!$A$5:$H$505</definedName>
    <definedName name="Z_C3AB6D4E_B182_4B4E_9857_CCDAA3BB30EB_.wvu.FilterData" localSheetId="0" hidden="1">Ведом.структура!$A$18:$H$508</definedName>
    <definedName name="Z_D0470EA7_3659_4DDD_ACD1_C0471656C951_.wvu.FilterData" localSheetId="0" hidden="1">Ведом.структура!$A$18:$I$505</definedName>
    <definedName name="Z_DB8DE2AF_87B0_4892_B17C_442F71A49B14_.wvu.FilterData" localSheetId="0" hidden="1">Ведом.структура!$A$18:$I$508</definedName>
    <definedName name="Z_E50FE2FB_E2CD_42FB_A643_54AB564D1B47_.wvu.FilterData" localSheetId="0" hidden="1">Ведом.структура!$A$18:$I$508</definedName>
    <definedName name="Z_E50FE2FB_E2CD_42FB_A643_54AB564D1B47_.wvu.PrintArea" localSheetId="0" hidden="1">Ведом.структура!$A$1:$H$505</definedName>
    <definedName name="Z_E9E577B3_C457_4984_949A_B5AD6CE2E229_.wvu.FilterData" localSheetId="0" hidden="1">Ведом.структура!$A$18:$I$508</definedName>
    <definedName name="Z_E9E577B3_C457_4984_949A_B5AD6CE2E229_.wvu.PrintArea" localSheetId="0" hidden="1">Ведом.структура!$A$1:$H$505</definedName>
    <definedName name="Z_EB0A41C3_EF34_4619_B9DF_F61492617999_.wvu.FilterData" localSheetId="0" hidden="1">Ведом.структура!$A$18:$I$508</definedName>
    <definedName name="Z_EB0A41C3_EF34_4619_B9DF_F61492617999_.wvu.PrintArea" localSheetId="0" hidden="1">Ведом.структура!$A$5:$H$505</definedName>
    <definedName name="_xlnm.Print_Area" localSheetId="0">Ведом.структура!$A$1:$H$505</definedName>
  </definedNames>
  <calcPr calcId="191029"/>
  <customWorkbookViews>
    <customWorkbookView name="БутытоваСГ - Личное представление" guid="{EB0A41C3-EF34-4619-B9DF-F61492617999}" mergeInterval="0" personalView="1" maximized="1" xWindow="-8" yWindow="-8" windowWidth="1936" windowHeight="1056" activeSheetId="1"/>
    <customWorkbookView name="Ольга Владимировна - Личное представление" guid="{E9E577B3-C457-4984-949A-B5AD6CE2E229}" mergeInterval="0" personalView="1" maximized="1" xWindow="1" yWindow="1" windowWidth="1916" windowHeight="822" activeSheetId="1"/>
    <customWorkbookView name="User - Личное представление" guid="{97D49131-2F31-4758-9B36-E03ACEBCB875}" mergeInterval="0" personalView="1" maximized="1" xWindow="1" yWindow="1" windowWidth="1916" windowHeight="850" activeSheetId="1"/>
    <customWorkbookView name="Александр Михайлович - Личное представление" guid="{7AB046A2-2A29-454F-BB23-276250580C29}" mergeInterval="0" personalView="1" maximized="1" xWindow="-8" yWindow="-8" windowWidth="1936" windowHeight="1056" activeSheetId="1"/>
    <customWorkbookView name="Пользователь - Личное представление" guid="{E50FE2FB-E2CD-42FB-A643-54AB564D1B47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3" i="1" l="1"/>
  <c r="G183" i="1"/>
  <c r="H488" i="1" l="1"/>
  <c r="H487" i="1" s="1"/>
  <c r="H486" i="1" s="1"/>
  <c r="H485" i="1" s="1"/>
  <c r="G488" i="1"/>
  <c r="G487" i="1" s="1"/>
  <c r="G486" i="1" s="1"/>
  <c r="G485" i="1" s="1"/>
  <c r="H26" i="1" l="1"/>
  <c r="H25" i="1"/>
  <c r="G26" i="1"/>
  <c r="G25" i="1"/>
  <c r="H501" i="1"/>
  <c r="H500" i="1" s="1"/>
  <c r="H499" i="1" s="1"/>
  <c r="G501" i="1"/>
  <c r="G500" i="1" s="1"/>
  <c r="G499" i="1" s="1"/>
  <c r="H498" i="1" l="1"/>
  <c r="H497" i="1" s="1"/>
  <c r="H496" i="1" s="1"/>
  <c r="G498" i="1"/>
  <c r="G497" i="1" s="1"/>
  <c r="G496" i="1" s="1"/>
  <c r="H484" i="1"/>
  <c r="G484" i="1"/>
  <c r="H309" i="1"/>
  <c r="G309" i="1"/>
  <c r="H461" i="1"/>
  <c r="H468" i="1"/>
  <c r="G468" i="1"/>
  <c r="G467" i="1" l="1"/>
  <c r="G466" i="1" s="1"/>
  <c r="H467" i="1"/>
  <c r="H466" i="1" s="1"/>
  <c r="G142" i="1"/>
  <c r="I505" i="1" l="1"/>
  <c r="G187" i="1"/>
  <c r="H249" i="1"/>
  <c r="G249" i="1"/>
  <c r="H407" i="1" l="1"/>
  <c r="G407" i="1"/>
  <c r="H173" i="1" l="1"/>
  <c r="G173" i="1"/>
  <c r="H319" i="1"/>
  <c r="G319" i="1"/>
  <c r="H328" i="1"/>
  <c r="G328" i="1"/>
  <c r="H247" i="1"/>
  <c r="G247" i="1"/>
  <c r="H246" i="1"/>
  <c r="G246" i="1"/>
  <c r="H334" i="1"/>
  <c r="G334" i="1"/>
  <c r="H210" i="1"/>
  <c r="H209" i="1"/>
  <c r="G210" i="1"/>
  <c r="G209" i="1"/>
  <c r="H353" i="1"/>
  <c r="G353" i="1"/>
  <c r="H352" i="1"/>
  <c r="G352" i="1"/>
  <c r="G388" i="1" l="1"/>
  <c r="G387" i="1" s="1"/>
  <c r="G386" i="1" s="1"/>
  <c r="G385" i="1" s="1"/>
  <c r="G384" i="1" s="1"/>
  <c r="H388" i="1"/>
  <c r="H387" i="1" s="1"/>
  <c r="H386" i="1" s="1"/>
  <c r="H385" i="1" s="1"/>
  <c r="H384" i="1" s="1"/>
  <c r="H401" i="1"/>
  <c r="H400" i="1"/>
  <c r="G401" i="1"/>
  <c r="G400" i="1"/>
  <c r="G45" i="1"/>
  <c r="G44" i="1"/>
  <c r="H457" i="1"/>
  <c r="H456" i="1"/>
  <c r="G457" i="1"/>
  <c r="G456" i="1"/>
  <c r="G494" i="1"/>
  <c r="G493" i="1" s="1"/>
  <c r="G492" i="1" s="1"/>
  <c r="G491" i="1" s="1"/>
  <c r="H494" i="1"/>
  <c r="H493" i="1" s="1"/>
  <c r="H492" i="1" s="1"/>
  <c r="H491" i="1" s="1"/>
  <c r="H490" i="1" l="1"/>
  <c r="G490" i="1"/>
  <c r="H141" i="1" l="1"/>
  <c r="H140" i="1" s="1"/>
  <c r="H139" i="1" s="1"/>
  <c r="H138" i="1" s="1"/>
  <c r="G141" i="1"/>
  <c r="G140" i="1" s="1"/>
  <c r="G139" i="1" s="1"/>
  <c r="G138" i="1" s="1"/>
  <c r="H479" i="1"/>
  <c r="H478" i="1" s="1"/>
  <c r="H477" i="1" s="1"/>
  <c r="G479" i="1"/>
  <c r="G478" i="1" s="1"/>
  <c r="G477" i="1" s="1"/>
  <c r="H184" i="1"/>
  <c r="G184" i="1"/>
  <c r="I509" i="1" l="1"/>
  <c r="I511" i="1" s="1"/>
  <c r="H82" i="1" l="1"/>
  <c r="G82" i="1"/>
  <c r="H149" i="1" l="1"/>
  <c r="G149" i="1"/>
  <c r="H148" i="1"/>
  <c r="G148" i="1"/>
  <c r="H92" i="1"/>
  <c r="G92" i="1"/>
  <c r="G101" i="1" l="1"/>
  <c r="H24" i="1"/>
  <c r="G24" i="1"/>
  <c r="G291" i="1"/>
  <c r="H294" i="1"/>
  <c r="G294" i="1"/>
  <c r="G290" i="1" l="1"/>
  <c r="G417" i="1" l="1"/>
  <c r="H271" i="1"/>
  <c r="G271" i="1"/>
  <c r="G351" i="1"/>
  <c r="H378" i="1"/>
  <c r="G378" i="1"/>
  <c r="H374" i="1"/>
  <c r="G374" i="1"/>
  <c r="H212" i="1" l="1"/>
  <c r="G212" i="1"/>
  <c r="H171" i="1" l="1"/>
  <c r="G171" i="1"/>
  <c r="H189" i="1"/>
  <c r="G189" i="1"/>
  <c r="H191" i="1"/>
  <c r="G191" i="1"/>
  <c r="H193" i="1"/>
  <c r="G193" i="1"/>
  <c r="H219" i="1"/>
  <c r="G219" i="1"/>
  <c r="H302" i="1"/>
  <c r="G302" i="1"/>
  <c r="H99" i="1"/>
  <c r="G99" i="1"/>
  <c r="H311" i="1"/>
  <c r="G311" i="1"/>
  <c r="H483" i="1" l="1"/>
  <c r="H482" i="1" s="1"/>
  <c r="H481" i="1" s="1"/>
  <c r="H476" i="1" s="1"/>
  <c r="H474" i="1"/>
  <c r="H473" i="1" s="1"/>
  <c r="H472" i="1" s="1"/>
  <c r="H464" i="1"/>
  <c r="H455" i="1"/>
  <c r="H454" i="1" s="1"/>
  <c r="H453" i="1" s="1"/>
  <c r="H452" i="1" s="1"/>
  <c r="H451" i="1" s="1"/>
  <c r="G483" i="1"/>
  <c r="G482" i="1" s="1"/>
  <c r="G481" i="1" s="1"/>
  <c r="G476" i="1" s="1"/>
  <c r="G474" i="1"/>
  <c r="G473" i="1" s="1"/>
  <c r="G472" i="1" s="1"/>
  <c r="G464" i="1"/>
  <c r="G461" i="1"/>
  <c r="G455" i="1"/>
  <c r="G454" i="1" s="1"/>
  <c r="G453" i="1" s="1"/>
  <c r="G452" i="1" s="1"/>
  <c r="G451" i="1" s="1"/>
  <c r="H310" i="1"/>
  <c r="G310" i="1"/>
  <c r="G235" i="1"/>
  <c r="J505" i="1"/>
  <c r="J509" i="1" s="1"/>
  <c r="J511" i="1" s="1"/>
  <c r="G170" i="1"/>
  <c r="H170" i="1"/>
  <c r="G460" i="1" l="1"/>
  <c r="G459" i="1" s="1"/>
  <c r="G458" i="1" s="1"/>
  <c r="H460" i="1"/>
  <c r="H459" i="1" s="1"/>
  <c r="H458" i="1" s="1"/>
  <c r="H471" i="1"/>
  <c r="H470" i="1" s="1"/>
  <c r="G471" i="1"/>
  <c r="H450" i="1" l="1"/>
  <c r="G470" i="1"/>
  <c r="G450" i="1" s="1"/>
  <c r="G224" i="1" l="1"/>
  <c r="G283" i="1"/>
  <c r="H283" i="1"/>
  <c r="G208" i="1" l="1"/>
  <c r="G308" i="1" l="1"/>
  <c r="G307" i="1" s="1"/>
  <c r="H130" i="1" l="1"/>
  <c r="H129" i="1" s="1"/>
  <c r="H128" i="1" s="1"/>
  <c r="H127" i="1" s="1"/>
  <c r="G130" i="1"/>
  <c r="G129" i="1" s="1"/>
  <c r="G128" i="1" s="1"/>
  <c r="G127" i="1" s="1"/>
  <c r="H192" i="1"/>
  <c r="G192" i="1"/>
  <c r="H155" i="1" l="1"/>
  <c r="G155" i="1"/>
  <c r="H308" i="1" l="1"/>
  <c r="H307" i="1" s="1"/>
  <c r="G37" i="1" l="1"/>
  <c r="G29" i="1"/>
  <c r="G23" i="1" l="1"/>
  <c r="H194" i="1" l="1"/>
  <c r="G194" i="1"/>
  <c r="H196" i="1" l="1"/>
  <c r="G196" i="1"/>
  <c r="H395" i="1" l="1"/>
  <c r="G395" i="1"/>
  <c r="H406" i="1" l="1"/>
  <c r="G406" i="1"/>
  <c r="G333" i="1"/>
  <c r="H182" i="1"/>
  <c r="G182" i="1"/>
  <c r="H226" i="1"/>
  <c r="G226" i="1"/>
  <c r="H224" i="1"/>
  <c r="H172" i="1"/>
  <c r="G172" i="1"/>
  <c r="H417" i="1" l="1"/>
  <c r="H394" i="1"/>
  <c r="G394" i="1"/>
  <c r="G245" i="1" l="1"/>
  <c r="H168" i="1"/>
  <c r="G168" i="1"/>
  <c r="H339" i="1" l="1"/>
  <c r="G339" i="1"/>
  <c r="H333" i="1"/>
  <c r="G335" i="1"/>
  <c r="G332" i="1" l="1"/>
  <c r="G331" i="1" s="1"/>
  <c r="H373" i="1"/>
  <c r="G373" i="1"/>
  <c r="G372" i="1" l="1"/>
  <c r="G371" i="1" s="1"/>
  <c r="H372" i="1"/>
  <c r="H371" i="1" s="1"/>
  <c r="H448" i="1"/>
  <c r="H447" i="1" s="1"/>
  <c r="H446" i="1" s="1"/>
  <c r="H445" i="1" s="1"/>
  <c r="G448" i="1"/>
  <c r="G447" i="1" s="1"/>
  <c r="G446" i="1" s="1"/>
  <c r="G445" i="1" s="1"/>
  <c r="G306" i="1" l="1"/>
  <c r="G305" i="1" s="1"/>
  <c r="G304" i="1" s="1"/>
  <c r="G303" i="1" s="1"/>
  <c r="H382" i="1"/>
  <c r="H381" i="1" s="1"/>
  <c r="H380" i="1" s="1"/>
  <c r="H379" i="1" s="1"/>
  <c r="G382" i="1"/>
  <c r="G381" i="1" s="1"/>
  <c r="G380" i="1" s="1"/>
  <c r="G379" i="1" s="1"/>
  <c r="G150" i="1" l="1"/>
  <c r="H186" i="1" l="1"/>
  <c r="G186" i="1"/>
  <c r="G180" i="1"/>
  <c r="G112" i="1"/>
  <c r="G111" i="1" s="1"/>
  <c r="G110" i="1" s="1"/>
  <c r="G109" i="1" s="1"/>
  <c r="G108" i="1" s="1"/>
  <c r="H180" i="1"/>
  <c r="H112" i="1"/>
  <c r="H111" i="1" s="1"/>
  <c r="H110" i="1" s="1"/>
  <c r="H109" i="1" s="1"/>
  <c r="H108" i="1" s="1"/>
  <c r="H202" i="1"/>
  <c r="H201" i="1" s="1"/>
  <c r="G202" i="1"/>
  <c r="G201" i="1" s="1"/>
  <c r="H67" i="1"/>
  <c r="H66" i="1" s="1"/>
  <c r="H65" i="1" s="1"/>
  <c r="G67" i="1"/>
  <c r="G66" i="1" s="1"/>
  <c r="G65" i="1" s="1"/>
  <c r="H29" i="1"/>
  <c r="H329" i="1"/>
  <c r="H327" i="1"/>
  <c r="G329" i="1"/>
  <c r="H408" i="1"/>
  <c r="H405" i="1" s="1"/>
  <c r="G408" i="1"/>
  <c r="G405" i="1" s="1"/>
  <c r="H208" i="1"/>
  <c r="H270" i="1"/>
  <c r="H269" i="1" s="1"/>
  <c r="H268" i="1" s="1"/>
  <c r="H267" i="1" s="1"/>
  <c r="H266" i="1" s="1"/>
  <c r="H281" i="1"/>
  <c r="G270" i="1"/>
  <c r="G269" i="1" s="1"/>
  <c r="G268" i="1" s="1"/>
  <c r="G267" i="1" s="1"/>
  <c r="G266" i="1" s="1"/>
  <c r="G281" i="1"/>
  <c r="H291" i="1"/>
  <c r="H290" i="1" s="1"/>
  <c r="H298" i="1"/>
  <c r="H297" i="1" s="1"/>
  <c r="H301" i="1"/>
  <c r="H300" i="1" s="1"/>
  <c r="G298" i="1"/>
  <c r="G297" i="1" s="1"/>
  <c r="G289" i="1" s="1"/>
  <c r="G301" i="1"/>
  <c r="G300" i="1" s="1"/>
  <c r="H428" i="1"/>
  <c r="H427" i="1" s="1"/>
  <c r="G428" i="1"/>
  <c r="G427" i="1" s="1"/>
  <c r="H79" i="1"/>
  <c r="H78" i="1" s="1"/>
  <c r="H77" i="1" s="1"/>
  <c r="G79" i="1"/>
  <c r="G78" i="1" s="1"/>
  <c r="G77" i="1" s="1"/>
  <c r="H87" i="1"/>
  <c r="H93" i="1"/>
  <c r="H98" i="1"/>
  <c r="H101" i="1"/>
  <c r="H100" i="1" s="1"/>
  <c r="G87" i="1"/>
  <c r="G93" i="1"/>
  <c r="G98" i="1"/>
  <c r="G100" i="1"/>
  <c r="H414" i="1"/>
  <c r="H413" i="1" s="1"/>
  <c r="H412" i="1" s="1"/>
  <c r="H411" i="1" s="1"/>
  <c r="G414" i="1"/>
  <c r="G413" i="1" s="1"/>
  <c r="G412" i="1" s="1"/>
  <c r="G411" i="1" s="1"/>
  <c r="H393" i="1"/>
  <c r="H377" i="1"/>
  <c r="G393" i="1"/>
  <c r="H348" i="1"/>
  <c r="H351" i="1"/>
  <c r="G348" i="1"/>
  <c r="H318" i="1"/>
  <c r="H320" i="1"/>
  <c r="G318" i="1"/>
  <c r="G320" i="1"/>
  <c r="H242" i="1"/>
  <c r="H245" i="1"/>
  <c r="H240" i="1"/>
  <c r="H235" i="1"/>
  <c r="H234" i="1" s="1"/>
  <c r="H233" i="1" s="1"/>
  <c r="H255" i="1"/>
  <c r="H254" i="1" s="1"/>
  <c r="H258" i="1"/>
  <c r="H257" i="1" s="1"/>
  <c r="G242" i="1"/>
  <c r="G240" i="1"/>
  <c r="G255" i="1"/>
  <c r="G254" i="1" s="1"/>
  <c r="G258" i="1"/>
  <c r="G257" i="1" s="1"/>
  <c r="H211" i="1"/>
  <c r="G211" i="1"/>
  <c r="G207" i="1" s="1"/>
  <c r="H166" i="1"/>
  <c r="H165" i="1" s="1"/>
  <c r="G166" i="1"/>
  <c r="G165" i="1" s="1"/>
  <c r="H136" i="1"/>
  <c r="H135" i="1" s="1"/>
  <c r="H134" i="1" s="1"/>
  <c r="H133" i="1" s="1"/>
  <c r="H145" i="1"/>
  <c r="H150" i="1"/>
  <c r="G136" i="1"/>
  <c r="G135" i="1" s="1"/>
  <c r="G134" i="1" s="1"/>
  <c r="G133" i="1" s="1"/>
  <c r="G145" i="1"/>
  <c r="G144" i="1" s="1"/>
  <c r="H306" i="1"/>
  <c r="H305" i="1" s="1"/>
  <c r="H304" i="1" s="1"/>
  <c r="H303" i="1" s="1"/>
  <c r="H60" i="1"/>
  <c r="H59" i="1" s="1"/>
  <c r="G60" i="1"/>
  <c r="G59" i="1" s="1"/>
  <c r="H37" i="1"/>
  <c r="H36" i="1" s="1"/>
  <c r="H35" i="1" s="1"/>
  <c r="H34" i="1" s="1"/>
  <c r="H43" i="1"/>
  <c r="H42" i="1" s="1"/>
  <c r="H41" i="1" s="1"/>
  <c r="H40" i="1" s="1"/>
  <c r="H52" i="1"/>
  <c r="H50" i="1" s="1"/>
  <c r="H57" i="1"/>
  <c r="H56" i="1" s="1"/>
  <c r="H62" i="1"/>
  <c r="H71" i="1"/>
  <c r="H70" i="1" s="1"/>
  <c r="H69" i="1" s="1"/>
  <c r="H75" i="1"/>
  <c r="H74" i="1" s="1"/>
  <c r="H73" i="1" s="1"/>
  <c r="H48" i="1"/>
  <c r="H47" i="1" s="1"/>
  <c r="H46" i="1" s="1"/>
  <c r="H118" i="1"/>
  <c r="H117" i="1" s="1"/>
  <c r="H116" i="1" s="1"/>
  <c r="H122" i="1"/>
  <c r="H121" i="1" s="1"/>
  <c r="H120" i="1" s="1"/>
  <c r="H125" i="1"/>
  <c r="H124" i="1" s="1"/>
  <c r="H178" i="1"/>
  <c r="H190" i="1"/>
  <c r="H188" i="1"/>
  <c r="H199" i="1"/>
  <c r="H198" i="1" s="1"/>
  <c r="H228" i="1"/>
  <c r="H218" i="1"/>
  <c r="H217" i="1" s="1"/>
  <c r="H263" i="1"/>
  <c r="H262" i="1" s="1"/>
  <c r="H261" i="1" s="1"/>
  <c r="H260" i="1" s="1"/>
  <c r="H338" i="1"/>
  <c r="H337" i="1" s="1"/>
  <c r="H335" i="1"/>
  <c r="H342" i="1"/>
  <c r="H341" i="1" s="1"/>
  <c r="H359" i="1"/>
  <c r="H358" i="1" s="1"/>
  <c r="H357" i="1" s="1"/>
  <c r="H364" i="1"/>
  <c r="H363" i="1" s="1"/>
  <c r="H362" i="1" s="1"/>
  <c r="H361" i="1" s="1"/>
  <c r="H431" i="1"/>
  <c r="H433" i="1"/>
  <c r="H436" i="1"/>
  <c r="H438" i="1"/>
  <c r="H442" i="1"/>
  <c r="H441" i="1" s="1"/>
  <c r="G36" i="1"/>
  <c r="G35" i="1" s="1"/>
  <c r="G34" i="1" s="1"/>
  <c r="G43" i="1"/>
  <c r="G42" i="1" s="1"/>
  <c r="G41" i="1" s="1"/>
  <c r="G40" i="1" s="1"/>
  <c r="G52" i="1"/>
  <c r="G50" i="1" s="1"/>
  <c r="G57" i="1"/>
  <c r="G56" i="1" s="1"/>
  <c r="G62" i="1"/>
  <c r="G71" i="1"/>
  <c r="G70" i="1" s="1"/>
  <c r="G69" i="1" s="1"/>
  <c r="G75" i="1"/>
  <c r="G74" i="1" s="1"/>
  <c r="G73" i="1" s="1"/>
  <c r="G48" i="1"/>
  <c r="G47" i="1" s="1"/>
  <c r="G46" i="1" s="1"/>
  <c r="G118" i="1"/>
  <c r="G117" i="1" s="1"/>
  <c r="G116" i="1" s="1"/>
  <c r="G122" i="1"/>
  <c r="G121" i="1" s="1"/>
  <c r="G120" i="1" s="1"/>
  <c r="G125" i="1"/>
  <c r="G124" i="1" s="1"/>
  <c r="G178" i="1"/>
  <c r="G190" i="1"/>
  <c r="G188" i="1"/>
  <c r="G199" i="1"/>
  <c r="G198" i="1" s="1"/>
  <c r="G228" i="1"/>
  <c r="G223" i="1" s="1"/>
  <c r="G218" i="1"/>
  <c r="G216" i="1" s="1"/>
  <c r="G215" i="1" s="1"/>
  <c r="G214" i="1" s="1"/>
  <c r="G263" i="1"/>
  <c r="G262" i="1" s="1"/>
  <c r="G261" i="1" s="1"/>
  <c r="G260" i="1" s="1"/>
  <c r="G338" i="1"/>
  <c r="G337" i="1" s="1"/>
  <c r="G327" i="1"/>
  <c r="G342" i="1"/>
  <c r="G341" i="1" s="1"/>
  <c r="G359" i="1"/>
  <c r="G358" i="1" s="1"/>
  <c r="G357" i="1" s="1"/>
  <c r="G364" i="1"/>
  <c r="G363" i="1" s="1"/>
  <c r="G362" i="1" s="1"/>
  <c r="G361" i="1" s="1"/>
  <c r="G377" i="1"/>
  <c r="G431" i="1"/>
  <c r="G433" i="1"/>
  <c r="G436" i="1"/>
  <c r="G438" i="1"/>
  <c r="G442" i="1"/>
  <c r="G441" i="1" s="1"/>
  <c r="H63" i="1"/>
  <c r="G63" i="1"/>
  <c r="G177" i="1" l="1"/>
  <c r="G176" i="1" s="1"/>
  <c r="H239" i="1"/>
  <c r="H238" i="1" s="1"/>
  <c r="G239" i="1"/>
  <c r="G238" i="1" s="1"/>
  <c r="H207" i="1"/>
  <c r="H206" i="1" s="1"/>
  <c r="H204" i="1" s="1"/>
  <c r="H177" i="1"/>
  <c r="G376" i="1"/>
  <c r="G375" i="1" s="1"/>
  <c r="H376" i="1"/>
  <c r="H375" i="1" s="1"/>
  <c r="H426" i="1"/>
  <c r="G426" i="1"/>
  <c r="G164" i="1"/>
  <c r="G163" i="1" s="1"/>
  <c r="G162" i="1" s="1"/>
  <c r="H115" i="1"/>
  <c r="H114" i="1" s="1"/>
  <c r="G115" i="1"/>
  <c r="G114" i="1" s="1"/>
  <c r="G430" i="1"/>
  <c r="G280" i="1"/>
  <c r="G279" i="1" s="1"/>
  <c r="G278" i="1" s="1"/>
  <c r="G277" i="1" s="1"/>
  <c r="G276" i="1" s="1"/>
  <c r="G265" i="1" s="1"/>
  <c r="H55" i="1"/>
  <c r="G317" i="1"/>
  <c r="G316" i="1" s="1"/>
  <c r="G315" i="1" s="1"/>
  <c r="G314" i="1" s="1"/>
  <c r="G347" i="1"/>
  <c r="G346" i="1" s="1"/>
  <c r="G345" i="1" s="1"/>
  <c r="G344" i="1" s="1"/>
  <c r="G55" i="1"/>
  <c r="G81" i="1"/>
  <c r="G326" i="1"/>
  <c r="G325" i="1" s="1"/>
  <c r="G324" i="1" s="1"/>
  <c r="H81" i="1"/>
  <c r="G288" i="1"/>
  <c r="G287" i="1" s="1"/>
  <c r="G286" i="1" s="1"/>
  <c r="H144" i="1"/>
  <c r="H143" i="1" s="1"/>
  <c r="H132" i="1" s="1"/>
  <c r="G410" i="1"/>
  <c r="G206" i="1"/>
  <c r="G204" i="1" s="1"/>
  <c r="H164" i="1"/>
  <c r="H163" i="1" s="1"/>
  <c r="H162" i="1" s="1"/>
  <c r="H347" i="1"/>
  <c r="H346" i="1" s="1"/>
  <c r="H345" i="1" s="1"/>
  <c r="H326" i="1"/>
  <c r="H325" i="1" s="1"/>
  <c r="H332" i="1"/>
  <c r="H331" i="1" s="1"/>
  <c r="H317" i="1"/>
  <c r="H316" i="1" s="1"/>
  <c r="H315" i="1" s="1"/>
  <c r="H314" i="1" s="1"/>
  <c r="G234" i="1"/>
  <c r="G233" i="1" s="1"/>
  <c r="G399" i="1"/>
  <c r="G51" i="1"/>
  <c r="G22" i="1"/>
  <c r="G21" i="1" s="1"/>
  <c r="G20" i="1" s="1"/>
  <c r="G19" i="1" s="1"/>
  <c r="G143" i="1"/>
  <c r="G132" i="1" s="1"/>
  <c r="H399" i="1"/>
  <c r="H430" i="1"/>
  <c r="G217" i="1"/>
  <c r="G222" i="1"/>
  <c r="G221" i="1" s="1"/>
  <c r="G220" i="1" s="1"/>
  <c r="H216" i="1"/>
  <c r="H215" i="1" s="1"/>
  <c r="H214" i="1" s="1"/>
  <c r="H223" i="1"/>
  <c r="H222" i="1" s="1"/>
  <c r="H221" i="1" s="1"/>
  <c r="H220" i="1" s="1"/>
  <c r="H404" i="1"/>
  <c r="H403" i="1" s="1"/>
  <c r="H402" i="1" s="1"/>
  <c r="H23" i="1"/>
  <c r="H22" i="1" s="1"/>
  <c r="H21" i="1" s="1"/>
  <c r="H20" i="1" s="1"/>
  <c r="H19" i="1" s="1"/>
  <c r="H51" i="1"/>
  <c r="H410" i="1"/>
  <c r="G404" i="1"/>
  <c r="G403" i="1" s="1"/>
  <c r="G402" i="1" s="1"/>
  <c r="G253" i="1"/>
  <c r="H253" i="1"/>
  <c r="H280" i="1"/>
  <c r="H279" i="1" s="1"/>
  <c r="H278" i="1" s="1"/>
  <c r="H277" i="1" s="1"/>
  <c r="H276" i="1" s="1"/>
  <c r="H265" i="1" s="1"/>
  <c r="H289" i="1"/>
  <c r="H288" i="1" s="1"/>
  <c r="H287" i="1" s="1"/>
  <c r="H286" i="1" s="1"/>
  <c r="H54" i="1" l="1"/>
  <c r="H33" i="1" s="1"/>
  <c r="G232" i="1"/>
  <c r="G231" i="1" s="1"/>
  <c r="G54" i="1"/>
  <c r="G33" i="1" s="1"/>
  <c r="H425" i="1"/>
  <c r="H424" i="1" s="1"/>
  <c r="H423" i="1" s="1"/>
  <c r="G425" i="1"/>
  <c r="G424" i="1" s="1"/>
  <c r="G423" i="1" s="1"/>
  <c r="H370" i="1"/>
  <c r="H369" i="1" s="1"/>
  <c r="H368" i="1" s="1"/>
  <c r="G370" i="1"/>
  <c r="G369" i="1" s="1"/>
  <c r="G368" i="1" s="1"/>
  <c r="H285" i="1"/>
  <c r="G285" i="1"/>
  <c r="G313" i="1"/>
  <c r="H313" i="1"/>
  <c r="H398" i="1"/>
  <c r="H397" i="1" s="1"/>
  <c r="H392" i="1" s="1"/>
  <c r="G398" i="1"/>
  <c r="G397" i="1" s="1"/>
  <c r="G392" i="1" s="1"/>
  <c r="G323" i="1"/>
  <c r="H344" i="1"/>
  <c r="H324" i="1"/>
  <c r="H323" i="1" s="1"/>
  <c r="H232" i="1"/>
  <c r="H231" i="1" s="1"/>
  <c r="H205" i="1"/>
  <c r="G205" i="1"/>
  <c r="H176" i="1"/>
  <c r="H175" i="1" s="1"/>
  <c r="H174" i="1" s="1"/>
  <c r="G175" i="1"/>
  <c r="G174" i="1" s="1"/>
  <c r="G391" i="1" l="1"/>
  <c r="G390" i="1" s="1"/>
  <c r="H391" i="1"/>
  <c r="H390" i="1" s="1"/>
  <c r="H367" i="1" s="1"/>
  <c r="G322" i="1"/>
  <c r="G312" i="1" s="1"/>
  <c r="H32" i="1"/>
  <c r="G32" i="1"/>
  <c r="H322" i="1"/>
  <c r="H312" i="1" s="1"/>
  <c r="H161" i="1"/>
  <c r="G161" i="1"/>
  <c r="G160" i="1" s="1"/>
  <c r="G367" i="1" l="1"/>
  <c r="G505" i="1" s="1"/>
  <c r="G509" i="1" s="1"/>
  <c r="H160" i="1"/>
  <c r="H505" i="1" l="1"/>
  <c r="H509" i="1" s="1"/>
</calcChain>
</file>

<file path=xl/sharedStrings.xml><?xml version="1.0" encoding="utf-8"?>
<sst xmlns="http://schemas.openxmlformats.org/spreadsheetml/2006/main" count="2307" uniqueCount="523">
  <si>
    <t>Основное мероприятие "Проведение ежегодного совещания по подведению итогов работы АПК за отчетный год"</t>
  </si>
  <si>
    <t>13001 82900</t>
  </si>
  <si>
    <t>Муниципальное казенное учреждение Управление сельского хозяйства Селенгинского района</t>
  </si>
  <si>
    <t>976</t>
  </si>
  <si>
    <t>Расходы на обеспечение деятельности (оказание услуг) учреждений сельского хозяйства</t>
  </si>
  <si>
    <t>99900 83510</t>
  </si>
  <si>
    <t>975</t>
  </si>
  <si>
    <t>Муниципальное казенное учреждение Комитет по физической культуре, спорту и молодежной политике  администрации муниципального образования "Селенгинский район"</t>
  </si>
  <si>
    <t>Муниципальное казенное учреждение Комитет по культуре администрации муниципального образования "Селенгинский район"</t>
  </si>
  <si>
    <t>Расходы, связанные с выполнением деятельности учреждений физической культуры и спорта</t>
  </si>
  <si>
    <t>Другие вопросы в области физической культуры и спорта</t>
  </si>
  <si>
    <t>Спорт высших достижений</t>
  </si>
  <si>
    <t>Благоустройство</t>
  </si>
  <si>
    <t>Профессиональная подготовка, переподготовка и повышение квалификации</t>
  </si>
  <si>
    <t>10201 S2890</t>
  </si>
  <si>
    <t>Резервные фонды</t>
  </si>
  <si>
    <t>Сельское хозяйство и рыболовство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</si>
  <si>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</si>
  <si>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</si>
  <si>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</si>
  <si>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</si>
  <si>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Пенсионное обеспечение</t>
  </si>
  <si>
    <t>Наименование показателя</t>
  </si>
  <si>
    <t>01</t>
  </si>
  <si>
    <t>00</t>
  </si>
  <si>
    <t>02</t>
  </si>
  <si>
    <t>04</t>
  </si>
  <si>
    <t>07</t>
  </si>
  <si>
    <t>05</t>
  </si>
  <si>
    <t>09</t>
  </si>
  <si>
    <t>08</t>
  </si>
  <si>
    <t>06</t>
  </si>
  <si>
    <t>10</t>
  </si>
  <si>
    <t>Раздел</t>
  </si>
  <si>
    <t>Подраздел</t>
  </si>
  <si>
    <t>Целевая статья</t>
  </si>
  <si>
    <t>Вид расхода</t>
  </si>
  <si>
    <t>Коды ведомственной классификации</t>
  </si>
  <si>
    <t>03</t>
  </si>
  <si>
    <t xml:space="preserve">01 </t>
  </si>
  <si>
    <t xml:space="preserve">08 </t>
  </si>
  <si>
    <t>ВСЕГО  РАСХОДОВ</t>
  </si>
  <si>
    <t>11</t>
  </si>
  <si>
    <t>12</t>
  </si>
  <si>
    <t>14</t>
  </si>
  <si>
    <t>УСЛОВНО УТВЕРЖДАЕМЫЕ РАСХОДЫ</t>
  </si>
  <si>
    <t>Осуществление государственных полномочий по хранению, формированию, учету и использованию архивного фонда Республики Бурятия</t>
  </si>
  <si>
    <t>Доплаты к пенсиям, дополнительное пенсионное обеспечение</t>
  </si>
  <si>
    <t>Выравнивание бюджетной обеспеченности поселений из районного фонда финансовой поддержки</t>
  </si>
  <si>
    <t>Резервные фонды местных администраций</t>
  </si>
  <si>
    <t>Другие вопросы в области социальной политики</t>
  </si>
  <si>
    <t>Осуществление государственных полномочий по созданию и организации деятельности  административных комиссий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</si>
  <si>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</si>
  <si>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Администрация муниципального образования "Селенгинский район"</t>
  </si>
  <si>
    <t>Комитет по финансам муниципального образования "Селенгинский район"</t>
  </si>
  <si>
    <t>Районный Совет депутатов муниципального образования "Селенгинский район"</t>
  </si>
  <si>
    <t xml:space="preserve"> «О бюджете муниципального образования</t>
  </si>
  <si>
    <t>Осуществление отдельных государственных полномочий по уведомительной регистрации коллективных договоров</t>
  </si>
  <si>
    <t>13</t>
  </si>
  <si>
    <t>Дорожное хозяйство (дорожные фонды)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</si>
  <si>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</si>
  <si>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высшего должностного лица субъекта Российской Федерации и муниципального образования</t>
  </si>
  <si>
    <t>Дотации на выравнивание бюджетной обеспеченности субъектов Российской Федерации и муниципальных образований</t>
  </si>
  <si>
    <t>Массовый спорт</t>
  </si>
  <si>
    <t>Другие вопросы в области национальной экономики</t>
  </si>
  <si>
    <t>Осуществление государственных полномочий по организации и осуществлению деятельности по опеке и попечительству в Республике Бурятия</t>
  </si>
  <si>
    <t>Осуществление государственных полномочий по образованию и организации деятельности комиссий по делам несовершеннолетних и защите их прав в Республике Бурятия</t>
  </si>
  <si>
    <t>Осуществление отдельного государственного полномочия по поддержке сельскохозяйственного производства</t>
  </si>
  <si>
    <t>Осуществление отдельных государственных полномочий по регулирование тарифов на перевозки пассажиров и багажа всеми видами общественного транспорта в городском и пригородном сообщении (кроме железнодорожного транспорта)</t>
  </si>
  <si>
    <t>Другие общегосударственные вопросы</t>
  </si>
  <si>
    <t>Комитет по имуществу, землепользованию и градостроительству Селенгинского района</t>
  </si>
  <si>
    <t>121</t>
  </si>
  <si>
    <t>Закупка товаров, работ и услуг в сфере информационно-коммуникационных технологий</t>
  </si>
  <si>
    <t>242</t>
  </si>
  <si>
    <t>Прочие закупки товаров, работ и услуг для государственных (муниципальных) нужд</t>
  </si>
  <si>
    <t>244</t>
  </si>
  <si>
    <t>Уплата налога на имущество организаций и земельного налога</t>
  </si>
  <si>
    <t>851</t>
  </si>
  <si>
    <t>852</t>
  </si>
  <si>
    <t>Резервные средства</t>
  </si>
  <si>
    <t>ОБЩЕГОСУДАРСТВЕННЫЕ ВОПРОСЫ</t>
  </si>
  <si>
    <t>870</t>
  </si>
  <si>
    <t>540</t>
  </si>
  <si>
    <t>НАЦИОНАЛЬНАЯ ЭКОНОМИКА</t>
  </si>
  <si>
    <t>ОБРАЗОВАНИЕ</t>
  </si>
  <si>
    <t>СОЦИАЛЬНАЯ ПОЛИТИКА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</si>
  <si>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</si>
  <si>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</si>
  <si>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</si>
  <si>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612</t>
  </si>
  <si>
    <t>КУЛЬТУРА, КИНЕМАТОГРАФИЯ</t>
  </si>
  <si>
    <t>621</t>
  </si>
  <si>
    <t>611</t>
  </si>
  <si>
    <t>ФИЗИЧЕСКАЯ КУЛЬТУРА И СПОРТ</t>
  </si>
  <si>
    <t>511</t>
  </si>
  <si>
    <t>ЖИЛИЩНО-КОММУНАЛЬНОЕ ХОЗЯЙСТВО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</si>
  <si>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</si>
  <si>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ГРБС</t>
  </si>
  <si>
    <t>Субсидии автономным учреждениям на иные цели</t>
  </si>
  <si>
    <t>622</t>
  </si>
  <si>
    <t>НАЦИОНАЛЬНАЯ БЕЗОПАСНОСТЬ И ПРАВООХРАНИТЕЛЬНАЯ ДЕЯТЕЛЬНОСТЬ</t>
  </si>
  <si>
    <t>Расходы на обеспечение функций органов местного самоуправления</t>
  </si>
  <si>
    <t>Прочая закупка товаров, работ и услуг для обеспечения государственных (муниципальных) нужд</t>
  </si>
  <si>
    <t>Расходы на обеспечение деятельности (оказание услуг) учреждений хозяйственного обслуживания</t>
  </si>
  <si>
    <t>111</t>
  </si>
  <si>
    <t>Доплаты к пенсиям  муниципальных служащих</t>
  </si>
  <si>
    <t>Осуществление государственных полномочий по расчету и предоставлению дотаций поселениям</t>
  </si>
  <si>
    <t>Дотации на выравнивание бюджетной обеспеченности</t>
  </si>
  <si>
    <t>Расходы на обеспечение функционирования высшего должностного лица муниципального образования</t>
  </si>
  <si>
    <t>Администрирование передаваемого отдельного государственного полномочия по поддержке сельскохозяйственного производства органам местного самоуправления</t>
  </si>
  <si>
    <t>Закупка товаров, работ и услуг для государственных (муниципальных) нужд</t>
  </si>
  <si>
    <t>Расходы на обеспечение деятельности (оказание услуг) муниципальных учреждений</t>
  </si>
  <si>
    <t xml:space="preserve">Другие вопросы в области культуры, кинематографии </t>
  </si>
  <si>
    <t>(тыс. рублей)</t>
  </si>
  <si>
    <t>969</t>
  </si>
  <si>
    <t>Непрограммные расходы</t>
  </si>
  <si>
    <t>973</t>
  </si>
  <si>
    <t>Расходы на обеспечение функционирования представительного органа муниципального образования</t>
  </si>
  <si>
    <t>968</t>
  </si>
  <si>
    <t xml:space="preserve">968 </t>
  </si>
  <si>
    <t>Социальное обеспечение населения</t>
  </si>
  <si>
    <t>Финансовое обеспечение получения дошкольного образования в образовательных организациях</t>
  </si>
  <si>
    <t>Финансовое обеспечение получения начального общего, основного общего, среднего общего образования в муниципальных общеобразовательных организациях, дополнительного образования детей в муниципальных общеобразовательных организациях</t>
  </si>
  <si>
    <t>Увеличение фонда оплаты труда педагогических работников муниципальных  учреждений дополнительного образования</t>
  </si>
  <si>
    <t>Предоставление мер социальной поддержки по оплате коммунальных услуг педагогическим работникам, проживающим, работающим в сельских населенных пунктах, рабочих поселках (поселках городского типа) на территории Республики Бурятия</t>
  </si>
  <si>
    <t>Прочие мероприятия , связанные с выполнением обязательств ОМСУ</t>
  </si>
  <si>
    <t>971</t>
  </si>
  <si>
    <t xml:space="preserve">Расходы на проведение мероприятий в области физической культуры и  спорта </t>
  </si>
  <si>
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</si>
  <si>
    <t>Иные межбюджетные трансферты</t>
  </si>
  <si>
    <t>Муниципальное казенное учреждение "Селенгинское районное управление образованием"</t>
  </si>
  <si>
    <t>129</t>
  </si>
  <si>
    <t>02101 81020</t>
  </si>
  <si>
    <t>02000 00000</t>
  </si>
  <si>
    <t>02100 00000</t>
  </si>
  <si>
    <t>02101 00000</t>
  </si>
  <si>
    <t>Основное мероприятие "Повышение качества управления муниципальными финансами"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</si>
  <si>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</si>
  <si>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</si>
  <si>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99900 00000</t>
  </si>
  <si>
    <t>02200 00000</t>
  </si>
  <si>
    <t>Основное мероприятие "Межбюджетные трансферты бюджетам муниципальных образований поселений"</t>
  </si>
  <si>
    <t>02201 00000</t>
  </si>
  <si>
    <t>02201 73090</t>
  </si>
  <si>
    <t>99900 81000</t>
  </si>
  <si>
    <t>99900 81020</t>
  </si>
  <si>
    <t>99900 81030</t>
  </si>
  <si>
    <t>02201 61010</t>
  </si>
  <si>
    <t>99900 81010</t>
  </si>
  <si>
    <t>99900 86000</t>
  </si>
  <si>
    <t>99900 73100</t>
  </si>
  <si>
    <t>99900 73110</t>
  </si>
  <si>
    <t>99900 73120</t>
  </si>
  <si>
    <t>99900 83500</t>
  </si>
  <si>
    <t>99900 83590</t>
  </si>
  <si>
    <t>119</t>
  </si>
  <si>
    <t xml:space="preserve">Уплата прочих налогов, сборов </t>
  </si>
  <si>
    <t>04000 00000</t>
  </si>
  <si>
    <t>04100 00000</t>
  </si>
  <si>
    <t>05000 00000</t>
  </si>
  <si>
    <t>99900 73070</t>
  </si>
  <si>
    <t>99900 73080</t>
  </si>
  <si>
    <t>99900 73010</t>
  </si>
  <si>
    <t>99900 85000</t>
  </si>
  <si>
    <t>99900 85010</t>
  </si>
  <si>
    <t>99900 73130</t>
  </si>
  <si>
    <t>Расходы на осуществление мероприятий, связанных с владением, пользованием и распоряжением имуществом, находящимся в муниципальной собственности</t>
  </si>
  <si>
    <t>99900 73150</t>
  </si>
  <si>
    <t>08000 00000</t>
  </si>
  <si>
    <t>08300 00000</t>
  </si>
  <si>
    <t>Основное мероприятие «Дополнительное образование в сфере культуры»</t>
  </si>
  <si>
    <t>08301 00000</t>
  </si>
  <si>
    <t>Расходы на обеспечение деятельности (оказание услуг) общеобразовательных учреждений дополнительного образования</t>
  </si>
  <si>
    <t>08301 83030</t>
  </si>
  <si>
    <t>08100 00000</t>
  </si>
  <si>
    <t>Основное мероприятие "Организация библиотечно-информационного обслуживания населения"</t>
  </si>
  <si>
    <t>08101 00000</t>
  </si>
  <si>
    <t>Расходы на обеспечение деятельности (оказание услуг) учреждений культуры (библиотеки)</t>
  </si>
  <si>
    <t>08101 83120</t>
  </si>
  <si>
    <t>Повышение средней заработной платы работников муниципальных учреждений культуры</t>
  </si>
  <si>
    <t>08200 00000</t>
  </si>
  <si>
    <t>Основное мероприятие "Организация отдыха и досуга населения"</t>
  </si>
  <si>
    <t>08201 00000</t>
  </si>
  <si>
    <t>Расходы на обеспечение деятельности (оказание услуг) учреждений культуры (дома культуры, другие учреждения культуры)</t>
  </si>
  <si>
    <t>08201 83110</t>
  </si>
  <si>
    <t>08400 00000</t>
  </si>
  <si>
    <t>Основное мероприятие "Организация и проведение праздничных мероприятий"</t>
  </si>
  <si>
    <t>08401 00000</t>
  </si>
  <si>
    <t>Расходы, связанные с выполнением деятельности муниципальных учреждений культуры</t>
  </si>
  <si>
    <t>08401 83160</t>
  </si>
  <si>
    <t>08402 83160</t>
  </si>
  <si>
    <t xml:space="preserve">Непрограммные расходы </t>
  </si>
  <si>
    <t>99900 73180</t>
  </si>
  <si>
    <t>09000 00000</t>
  </si>
  <si>
    <t>10000 00000</t>
  </si>
  <si>
    <t>10100 00000</t>
  </si>
  <si>
    <t>Основное мероприятие " Реализация общеобразовательных программ дошкольного образования"</t>
  </si>
  <si>
    <t>10101 00000</t>
  </si>
  <si>
    <t>Расходы на обеспечение деятельности (оказание услуг) детских дошкольных учреждений</t>
  </si>
  <si>
    <t>10101 83010</t>
  </si>
  <si>
    <t>10101 73020</t>
  </si>
  <si>
    <t>10200 00000</t>
  </si>
  <si>
    <t>Основное мероприятие " Реализация общеобразовательных программ дополнительного образования"</t>
  </si>
  <si>
    <t>10201 00000</t>
  </si>
  <si>
    <t>Расходы на обеспечение деятельности (оказание услуг) общеобразовательных учреждений(школы-детские сады, начальные школы, неполные средние, средние)</t>
  </si>
  <si>
    <t xml:space="preserve"> 10201 83020</t>
  </si>
  <si>
    <t>10201 83020</t>
  </si>
  <si>
    <t>Основное мероприятие " Реализация общеобразовательных программ общего образования"</t>
  </si>
  <si>
    <t xml:space="preserve">10201 73030 </t>
  </si>
  <si>
    <t>10201 73030</t>
  </si>
  <si>
    <t xml:space="preserve">10201 73040 </t>
  </si>
  <si>
    <t>10300 00000</t>
  </si>
  <si>
    <t>10301 00000</t>
  </si>
  <si>
    <t>Расходы на обеспечение деятельности (оказание услуг) образовательных учреждений дополнительного образования</t>
  </si>
  <si>
    <t>10301 83030</t>
  </si>
  <si>
    <t xml:space="preserve">10000 00000 </t>
  </si>
  <si>
    <t xml:space="preserve">10400 00000  </t>
  </si>
  <si>
    <t>Основное мероприятие " Организация и обеспечение отдыха и оздоровления детей"</t>
  </si>
  <si>
    <t>10401 00000</t>
  </si>
  <si>
    <t>10401 73050</t>
  </si>
  <si>
    <t>10401 73140</t>
  </si>
  <si>
    <t>10500 00000</t>
  </si>
  <si>
    <t>Основное мероприятие"Организация обеспечения  функционирования образовательных учреждений"</t>
  </si>
  <si>
    <t>10501 00000</t>
  </si>
  <si>
    <t>Расходы на обеспечение деятельности (оказания услуг) муниципальных учреждений (учебно-методические кабинеты, централизованные бухгалтерии, группы хозяйственного обслуживания,пр.)</t>
  </si>
  <si>
    <t>10501 83040</t>
  </si>
  <si>
    <t>10501 73060</t>
  </si>
  <si>
    <t>Основное мероприятие "Уничтожение очагов произрастания дикорастущих наркотикосодержащих растений"</t>
  </si>
  <si>
    <t>04102 81020</t>
  </si>
  <si>
    <t>04103 82100</t>
  </si>
  <si>
    <t>к решению районного Совета депутатов</t>
  </si>
  <si>
    <t>МО "Селенгинский район"</t>
  </si>
  <si>
    <t>Взносы по обязательному социальному страхованию на выплаты по оплате труда работников и иные выплаты работникам  учреждений</t>
  </si>
  <si>
    <t xml:space="preserve">Фонд оплаты труда учреждений </t>
  </si>
  <si>
    <t xml:space="preserve">Фонд оплаты труда  учреждений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</si>
  <si>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</si>
  <si>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08402 81020</t>
  </si>
  <si>
    <t>10501 81020</t>
  </si>
  <si>
    <t>Фонд оплаты труда учреждений</t>
  </si>
  <si>
    <t>10401 73190</t>
  </si>
  <si>
    <t>Организация деятельности по обеспечению прав детей, находящихся в трудной жизненной ситуации, на отдых и оздоровление</t>
  </si>
  <si>
    <t>Комплексные меры противодействия злоупотреблением наркотиками и их незаконному обороту</t>
  </si>
  <si>
    <t>Дополнительное образование детей</t>
  </si>
  <si>
    <t>Обеспечение прав детей, находящихся в трудной жизненной ситуации, на отдых и оздоровление</t>
  </si>
  <si>
    <t>Администрирование передаваемых органам местного самоуправления  государственных полномочий по организации и обеспечению отдыха и оздоровления детей</t>
  </si>
  <si>
    <t xml:space="preserve"> Осуществление  отдельного государственного полномочия по организации мероприятий при осуществлении деятельности по обращению с животными без владельцев</t>
  </si>
  <si>
    <t xml:space="preserve">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</t>
  </si>
  <si>
    <t>10401 73160</t>
  </si>
  <si>
    <t>12000 00000</t>
  </si>
  <si>
    <t>Прочие мероприятия, связанные с выполнением обязательств ОМСУ</t>
  </si>
  <si>
    <t>01000 00000</t>
  </si>
  <si>
    <t>На обеспечение профессиональной подготовки на повышение квалификации глав муниципальных образований и муниципальных служащих</t>
  </si>
  <si>
    <t>Основное мероприятие "Продвижение туристского продукта МО "Селенгнинский район" на внутреннем и внешних рынках"</t>
  </si>
  <si>
    <t>10600 00000</t>
  </si>
  <si>
    <t>Основное мероприятие "Поддержка талантливых и одаренных детей"</t>
  </si>
  <si>
    <t>10601 00000</t>
  </si>
  <si>
    <t>Расходы на проведение мероприятий  для детей и молодежи</t>
  </si>
  <si>
    <t>10601 82500</t>
  </si>
  <si>
    <t>99900 73220</t>
  </si>
  <si>
    <t>99900 73200</t>
  </si>
  <si>
    <t>Основное мероприятие «Мероприятия, посвященные Дню Победы в Великой Отечественной войне 1941-1945гг.»</t>
  </si>
  <si>
    <t>01001 82900</t>
  </si>
  <si>
    <t>03000 00000</t>
  </si>
  <si>
    <t>03001 00000</t>
  </si>
  <si>
    <t>03001 82900</t>
  </si>
  <si>
    <t>05001 00000</t>
  </si>
  <si>
    <t>05001 82900</t>
  </si>
  <si>
    <t>01001 00000</t>
  </si>
  <si>
    <t>Расходы на обеспечение деятельности учреждений строительства</t>
  </si>
  <si>
    <t>10201 L3040</t>
  </si>
  <si>
    <t>Осуществление отдельного государственного полномочия на капитальный (текущий) ремонт  и содержание  сибирьязвенных  захоронений и скотомогильников (биотермических ям)</t>
  </si>
  <si>
    <t>99900 73170</t>
  </si>
  <si>
    <t>Администрирование отдельного государственного полномочия на капитальный (текущий) ремонт и содержанию сибиреязвенных захоронений и скотомогильников (биотермических ям)</t>
  </si>
  <si>
    <t>99900 73240</t>
  </si>
  <si>
    <t>Основное мероприятие "Предоставление муниципального имущества, земельных участков в собственность и в аренду"</t>
  </si>
  <si>
    <t>Основное мероприятие "Обеспечение проведения кадастровых работ по объектам недвижимости, земельных участков"</t>
  </si>
  <si>
    <t>08301 S2270</t>
  </si>
  <si>
    <t>08101 S2340</t>
  </si>
  <si>
    <t>08201 S2340</t>
  </si>
  <si>
    <t>99900 S2340</t>
  </si>
  <si>
    <t>Расходы, связанные с выполнением деятельности (оказание услуг) многофункционального межпоселенческого Дома Молодежи</t>
  </si>
  <si>
    <t>09100 00000</t>
  </si>
  <si>
    <t>09101 82600</t>
  </si>
  <si>
    <t>09201 00000</t>
  </si>
  <si>
    <t>09201 S2200</t>
  </si>
  <si>
    <t>Основное мероприятие «Развитие Спортивной школы Олимпийского резерва»</t>
  </si>
  <si>
    <t>09301 00000</t>
  </si>
  <si>
    <t>09301 83180</t>
  </si>
  <si>
    <t>10301 S2120</t>
  </si>
  <si>
    <t>09401 81020</t>
  </si>
  <si>
    <t>09401 83170</t>
  </si>
  <si>
    <t>Реализация полномочий местного самоуправления в сфере культуры</t>
  </si>
  <si>
    <t>Основное мероприятие "Организация и проведение профессионального праздника День местного самоуправления"</t>
  </si>
  <si>
    <t>Основное мероприятие "Повышение квалификации, переподготовка муниципальных служащих"</t>
  </si>
  <si>
    <t xml:space="preserve">01002 00000 </t>
  </si>
  <si>
    <t>09300 00000</t>
  </si>
  <si>
    <t>Расходы связанные с выполнением деятельности Спортивной школы олимпийского резерва</t>
  </si>
  <si>
    <t>09400 00000</t>
  </si>
  <si>
    <t>14000 00000</t>
  </si>
  <si>
    <t>14001 00000</t>
  </si>
  <si>
    <t>14001 82900</t>
  </si>
  <si>
    <t>09301 S2E90</t>
  </si>
  <si>
    <t xml:space="preserve">10201 S2В40 </t>
  </si>
  <si>
    <t xml:space="preserve">Судебная система </t>
  </si>
  <si>
    <t>Составление (изменение, дополнение) списков кандидатов в присяжные заседатели федеральных судов общей юрисдикции в РФ</t>
  </si>
  <si>
    <t>99900 51200</t>
  </si>
  <si>
    <t>Подпрограмма"Совершенствование межбюджетных отношений"</t>
  </si>
  <si>
    <t>Основное мероприятие "Поощрение муниципальным учреждениям по итогам выборов в Селенгинском районе"</t>
  </si>
  <si>
    <t>Подпрограмма «Повышение эффективности управления муниципальными финансами»</t>
  </si>
  <si>
    <t>09600 00000</t>
  </si>
  <si>
    <t>09601 00000</t>
  </si>
  <si>
    <t>Основное мероприятие "Повышение квалификации, переподготовка лиц, замещающих должности, не относящиеся к должностям муниципальной службы"</t>
  </si>
  <si>
    <t>01005 00000</t>
  </si>
  <si>
    <t>01005 82900</t>
  </si>
  <si>
    <t>Основное мероприятие "Капитальный ремонт учреждений общего образования"</t>
  </si>
  <si>
    <t>10203 00000</t>
  </si>
  <si>
    <t>10203 S2140</t>
  </si>
  <si>
    <t>09601 83190</t>
  </si>
  <si>
    <t>Основное мероприятие "Организация временного трудоустройства несовершеннолетних граждан от 14 до 18 лет"</t>
  </si>
  <si>
    <t>10202 00000</t>
  </si>
  <si>
    <t>Расходы, связанные с выполнением деятельности учреждений образования</t>
  </si>
  <si>
    <t>10202 83060</t>
  </si>
  <si>
    <t>Приобретение товаров, работ, услуг в пользу граждан в целях их социального обеспечения</t>
  </si>
  <si>
    <t>323</t>
  </si>
  <si>
    <t>Основное мероприятие "Поддержка детей сирот и детей, оставшихся без попечения и находящихся в трудной жизненной ситуации"</t>
  </si>
  <si>
    <t>10602 00000</t>
  </si>
  <si>
    <t>Расходы на реализацию мероприятий по поддержке детей сирот и детей, оставшихся без попечения и находящихся в трудной жизненной ситуации</t>
  </si>
  <si>
    <t>10602 82710</t>
  </si>
  <si>
    <t>13000 00000</t>
  </si>
  <si>
    <t>13001 00000</t>
  </si>
  <si>
    <t>Основное мероприятие "Организация общественных работ"</t>
  </si>
  <si>
    <t>243</t>
  </si>
  <si>
    <t>Закупка товаров, работ, услуг в целях капитального ремонта государственного (муниципального) имущества</t>
  </si>
  <si>
    <t>01002 S2870</t>
  </si>
  <si>
    <t>Основное мероприятие "Финансовая и имущественная поддержка субъектов малого предпримательства и организаций"</t>
  </si>
  <si>
    <t>04103 00000</t>
  </si>
  <si>
    <t>12002 00000</t>
  </si>
  <si>
    <t>12002 82900</t>
  </si>
  <si>
    <t>99900 83210</t>
  </si>
  <si>
    <t>04102 00000</t>
  </si>
  <si>
    <t>06000 00000</t>
  </si>
  <si>
    <t>Плановый период</t>
  </si>
  <si>
    <t>Защита населения и территории от чрезвычайных ситуаций природного и техногенного характера, пожарная безопасность</t>
  </si>
  <si>
    <t>18000 00000</t>
  </si>
  <si>
    <t>18002 00000</t>
  </si>
  <si>
    <t>18002 82300</t>
  </si>
  <si>
    <t>Мероприятия по предупреждению и ликвидации от ЧС природного и техногенного характера</t>
  </si>
  <si>
    <t>Основное мероприятие "Участие в предупреждении и ликвидации последствий ЧС в границах муниципального образования "Селенгинский район""</t>
  </si>
  <si>
    <t>811</t>
  </si>
  <si>
    <t>Субсидии на возмещение недополученных доходов и (или) возмещение фактически понесенных затрат в связи с производством (реализацией) товаров, выполнением работ, оказанием услуг</t>
  </si>
  <si>
    <t>Осуществление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</si>
  <si>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99900 73250</t>
  </si>
  <si>
    <t>247</t>
  </si>
  <si>
    <t>Закупка энергетических ресурсов</t>
  </si>
  <si>
    <t>Приложение № 8</t>
  </si>
  <si>
    <t>09401 00000</t>
  </si>
  <si>
    <t>Реализация мероприятий регионального проекта "Социальная активность"</t>
  </si>
  <si>
    <t>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</t>
  </si>
  <si>
    <t>Основное мероприятие "Реализация полномочий местного самоуправления в сфере культуры"</t>
  </si>
  <si>
    <t>08402 00000</t>
  </si>
  <si>
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</si>
  <si>
    <t>На дорожную деятельность в отношении автомобильных дорог общего пользования местного значения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</si>
  <si>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</si>
  <si>
    <t>Организация горячего питания обучающихся, получающих основное общее, среднее общее образование в муниципальных образовательных организациях</t>
  </si>
  <si>
    <t>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</si>
  <si>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муниципальных дошкольных и общеобразовательных организаций педагогическими работниками</t>
  </si>
  <si>
    <t>Оплата труда обслуживающего персонала муниципальных общеобразовательных организаций, а также на оплату услуг сторонним организациям за выполнение работ (оказание услуг)</t>
  </si>
  <si>
    <t>Реализация первоочередных мероприятий по модернизации, капитальному ремонту и подготовке к отопительному сезону объектов коммунальной инфраструктуры, находящихся в муниципальной собственности</t>
  </si>
  <si>
    <t>Администрирование передаваемых органам местного самоуправления государственных полномочий по Закону Республики Бурятия от 8 июля 2008 года № 394-IV «О наделении органов местного самоуправления муниципальных районов и городских округов в Республике Бурятия отдельными государственными полномочиями в области образования»</t>
  </si>
  <si>
    <t>Организация и обеспечение отдыха и оздоровления детей в загородных стационарных детских оздоровительных лагерях, оздоровительных лагерях с дневным пребыванием и иных детских лагерях сезонного действия (за исключением загородных стационарных детских оздоровительных лагерей), за исключением организации отдыха детей в каникулярное время и обеспечения прав детей, находящихся в трудной жизненной ситуации, на отдых и оздоровление</t>
  </si>
  <si>
    <t>Выплата вознаграждения за выполнение функций классного руководителя педагогическим работникам муниципальных образовательных организаций, реализующих образовательные программы начального общего, основного общего, среднего общего образования</t>
  </si>
  <si>
    <t>Ежемесячное денежное вознаграждение воспитателей дошкольных образовательных организаций, реализующих программу погружения в бурятскую языковую среду</t>
  </si>
  <si>
    <t>10101 74650</t>
  </si>
  <si>
    <t>Расходы на содержание инструкторов по физической культуре и спорту</t>
  </si>
  <si>
    <t>Основное мероприятие "Содержание инструкторов по физической культуре и спорта"</t>
  </si>
  <si>
    <t>Основное мероприятие "Расходы, связанные с выполнением деятельности учреждений физической культуры и спорта"</t>
  </si>
  <si>
    <t>Субсидии муниципальным учреждениям, реализующим программы спортивной подготовки</t>
  </si>
  <si>
    <t>Основное мероприятие "Расходы на проведение мероприятий в области физической культуры и спорт"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</si>
  <si>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</si>
  <si>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Коммунальное хозяйство</t>
  </si>
  <si>
    <t>360</t>
  </si>
  <si>
    <t>Иные выплаты населению</t>
  </si>
  <si>
    <t>Субсидии автономным учреждениям на иные цели</t>
  </si>
  <si>
    <t>06010 00000</t>
  </si>
  <si>
    <t>06010 82900</t>
  </si>
  <si>
    <t>Основное мероприятие "Содержание автомобильных дорог общего пользования местного значения"</t>
  </si>
  <si>
    <t>04300 00000</t>
  </si>
  <si>
    <t>04304 00000</t>
  </si>
  <si>
    <t>04304 82200</t>
  </si>
  <si>
    <t xml:space="preserve">Расходы на содержание автомобильных дорог общего пользования местного значения </t>
  </si>
  <si>
    <t>25000 00000</t>
  </si>
  <si>
    <t>Основное мероприятие "Выполнение работ по санитарной очистке территорий Селенгинского района"</t>
  </si>
  <si>
    <t>25002 00000</t>
  </si>
  <si>
    <t>25002 82900</t>
  </si>
  <si>
    <t>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</si>
  <si>
    <t>10201 S2Р40</t>
  </si>
  <si>
    <t>Основное мероприятие "Проведение мероприятий в целях снижения уровня аварийности и травматизма на дорогах района"</t>
  </si>
  <si>
    <t>15000 00000</t>
  </si>
  <si>
    <t>15001 00000</t>
  </si>
  <si>
    <t>15001 82900</t>
  </si>
  <si>
    <t>24000 00000</t>
  </si>
  <si>
    <t>24001 00000</t>
  </si>
  <si>
    <t>24001 82900</t>
  </si>
  <si>
    <t>Основное мероприятие "Обеспечение общественной безопасности на территории Селенгинского района путем межведомственного взаимодействия и реализации комплекса профилактических мероприятий"</t>
  </si>
  <si>
    <t>21000 00000</t>
  </si>
  <si>
    <t>21001 00000</t>
  </si>
  <si>
    <t>21001 82900</t>
  </si>
  <si>
    <t>Компенсация выпадающих доходов по электроэнергии, вырабатываемой дизельными электростанциями</t>
  </si>
  <si>
    <t>99900 S2180</t>
  </si>
  <si>
    <t>Муниципальная Программа «Развитие муниципальной службы в Селенгинском районе на 2020 - 2025 годы»</t>
  </si>
  <si>
    <t>Муниципальная программа «Организация общественных работ на территории Селенгинского района на 2020-2025 годы</t>
  </si>
  <si>
    <t>Основное мероприятие "Приобщение различных групп населения к систематическим занятиям физической культурой и спортом"</t>
  </si>
  <si>
    <t>Основние мероприятие "Реализация деятельности Многофункционального межпоселенческого Дома молодежи Селенги"</t>
  </si>
  <si>
    <t>Муниципальная Программа «Развитие физической культуры, спорта и молодежной политики в Селенгинском районе на  2020 – 2025 годы»</t>
  </si>
  <si>
    <t>09101 00000</t>
  </si>
  <si>
    <t>Иные выплаты персоналу государственных (муниципальных) органов, за исключением фонда оплаты труда</t>
  </si>
  <si>
    <t>122</t>
  </si>
  <si>
    <t>09200 00000</t>
  </si>
  <si>
    <t>Питание обучающихся в муниципальных организациях Республики Бурятия, осваивающих образовательные программы дошкольного образования, являющихся детьми отдельных категорий граждан, принимавших участие в специальной военной операции</t>
  </si>
  <si>
    <t>10101 74880</t>
  </si>
  <si>
    <t>10201 S2К90</t>
  </si>
  <si>
    <t>04304 9Д005</t>
  </si>
  <si>
    <t>Муниципальное казенное учреждение "Управление по инфраструктуре" Администрации МО "Селенгинский район"</t>
  </si>
  <si>
    <t>977</t>
  </si>
  <si>
    <t>99900 83200</t>
  </si>
  <si>
    <t>Расходы на обеспечение деятельности учреждений по инфраструктуре</t>
  </si>
  <si>
    <t>99900 83220</t>
  </si>
  <si>
    <t>Муниципальная программа "Чистая вода на 2020-2025 годы"</t>
  </si>
  <si>
    <t>17000 00000</t>
  </si>
  <si>
    <t>Основное мероприятие "Улучшение качества питьевой воды"</t>
  </si>
  <si>
    <t>17001 00000</t>
  </si>
  <si>
    <t>17001 82900</t>
  </si>
  <si>
    <t>321</t>
  </si>
  <si>
    <t>Пособия, компенсации и иные социальные выплаты гражданам, кроме публичных нормативных обязательств</t>
  </si>
  <si>
    <t>итого</t>
  </si>
  <si>
    <t>Закупка товаров, работ, услуг в сфере информационно-коммуникационных технологий</t>
  </si>
  <si>
    <t>Расходы на обеспечение деятельности учреждения</t>
  </si>
  <si>
    <t>04102 82100</t>
  </si>
  <si>
    <t>04102 82150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</si>
  <si>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основного общего образования, обробразовательные программы среднего общего образования</t>
  </si>
  <si>
    <t>дот</t>
  </si>
  <si>
    <t>сиро</t>
  </si>
  <si>
    <t>безв</t>
  </si>
  <si>
    <t>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</si>
  <si>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16000 00000</t>
  </si>
  <si>
    <t>Основное мероприятие "Благоустройство дворовых и общественных территорий "</t>
  </si>
  <si>
    <t>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</si>
  <si>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Реализация мероприятий по строительству жилья, предоставляемого по договору найма жилого помещения</t>
  </si>
  <si>
    <t>06040 00000</t>
  </si>
  <si>
    <t>Обеспечение комплексного развития сельских территорий</t>
  </si>
  <si>
    <t>06040 L5760</t>
  </si>
  <si>
    <t>Основное мероприятие "Реализация мероприятий по строительству жилья, предоставляемого по договору найма жилого помещения"</t>
  </si>
  <si>
    <t>06020 00000</t>
  </si>
  <si>
    <t>06020 L5760</t>
  </si>
  <si>
    <t>Охрана семьи и детства</t>
  </si>
  <si>
    <t>09500 00000</t>
  </si>
  <si>
    <t>Основное мероприятие «Обеспечение жильем молодых семей»</t>
  </si>
  <si>
    <t>09501 00000</t>
  </si>
  <si>
    <t>Реализация мероприятий по обеспечению жильем молодых семей</t>
  </si>
  <si>
    <t>09501 L4970</t>
  </si>
  <si>
    <t>Субсидии гражданам на приобретение жилья</t>
  </si>
  <si>
    <t>322</t>
  </si>
  <si>
    <t>«Селенгинский район» на 2025 год</t>
  </si>
  <si>
    <t>плановый период 2026-2027 годов"</t>
  </si>
  <si>
    <t>Ведомственная структура расходов местного бюджета на 2026-2027 годы</t>
  </si>
  <si>
    <t>Субсидии гражданам на приобретение жилья</t>
  </si>
  <si>
    <t>102Ю6 50500</t>
  </si>
  <si>
    <t>102Ю6 51790</t>
  </si>
  <si>
    <t>102Ю6 53030</t>
  </si>
  <si>
    <t>99900 9Т001</t>
  </si>
  <si>
    <t>094Е8 72Р50</t>
  </si>
  <si>
    <t>160И4 00000</t>
  </si>
  <si>
    <t>160И4 55550</t>
  </si>
  <si>
    <t>к решению районного Совета депутатов МО "Селенгинский район"</t>
  </si>
  <si>
    <t>от "23" декабря 2024 №25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</si>
  <si>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</si>
  <si>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Молодежная политика</t>
  </si>
  <si>
    <t>МЕЖБЮДЖЕТНЫЕ ТРАНСФЕРТЫ ОБЩЕГО ХАРАКТЕРА БЮДЖЕТАМ БЮДЖЕТНОЙ СИСТЕМЫ РОССИЙСКОЙ ФЕДЕРАЦИИ</t>
  </si>
  <si>
    <t>999И8 54170</t>
  </si>
  <si>
    <t>Муниципальная программа  «Развитие туризма и благоустройство мест массового отдыха в Селенгинском районе на 2023-2027 годы»</t>
  </si>
  <si>
    <t>Муниципальная программа «Развитие малого и среднего предпринимательства в Селенгинском районе на 2023-2027 годы"</t>
  </si>
  <si>
    <t>Муниципальная программа «Поддержка сельских и городских инициатив в Селенгинском районе  на 2024-2028 годы»</t>
  </si>
  <si>
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</si>
  <si>
    <t>Муниципальная программа "Профилактика преступлений и иных правонарушений в Селенгинском районе на 2023-2027 годы"</t>
  </si>
  <si>
    <t>Муниципальная программа «Комплексное развитие сельских территорий в Селенгинском районе на на 2024-2028 годы»</t>
  </si>
  <si>
    <t>Муниципальная программа «Развитие образования в Селенгинском районе на 2024-2028 годы"</t>
  </si>
  <si>
    <t>Подпрограмма "Дошкольное образование в Селенгинском районе  на 2024-2028 годы"</t>
  </si>
  <si>
    <t>Подпрограмма "Общее образование в Селенгинском районе  на 2024-2028 годы"</t>
  </si>
  <si>
    <t>Подпрограмма "Дополнительное образование  в Селенгинском районе  на 2024-2028 годы"</t>
  </si>
  <si>
    <t>Подпрограмма "Детский отдых в Селенгинском районе  на 2024-2028 годы"</t>
  </si>
  <si>
    <t>Подпрограмма "Другие вопросы в области образования в Селенгинском районе  на 2024-2028 годы"</t>
  </si>
  <si>
    <t>Подпрограмма "Семья и дети  на 2024-2028 годы"</t>
  </si>
  <si>
    <t>Муниципальная Программа «Управление муниципальными финансами и муниципальным долгом на 2024-2028 годы</t>
  </si>
  <si>
    <t>Подпрограмма «Повышение качества управления муниципальным имуществом и земельными участками в Селенгинском районе на 2024-2028 годы»</t>
  </si>
  <si>
    <t>Подпрограмма "Развитие дорожной сети в Селенгинском районе  2024-2028 годы"</t>
  </si>
  <si>
    <t>Подпрограмма «Развитие художественно-эстетического образования и воспитания на 2023 – 2027 годы»</t>
  </si>
  <si>
    <t>Муниципальная Программа «Развитие культуры в Селенгинском районе на 2023 – 2027 годы</t>
  </si>
  <si>
    <t>Подпрограмма «Развитие библиотечного дела  на 2023 – 2027 годы»</t>
  </si>
  <si>
    <t>Подпрограмма «Организация досуга и народного творчества на 2023 – 2027 годы»</t>
  </si>
  <si>
    <t>Подпрограмма «Другие вопросы в области культуры на 2023 – 2027 годы»</t>
  </si>
  <si>
    <t>Муниципальная программа «Старшее поколение на 2023-2027 годы</t>
  </si>
  <si>
    <t>Муниципальная Программа «Развитие физической культуры, спорта и молодежной политики в Селенгинском районе на на 2023 – 2027 годы»</t>
  </si>
  <si>
    <t>Подпрограмма «Другие вопросы в области физической культуры и спорта на 2023 – 2027 годы»</t>
  </si>
  <si>
    <t xml:space="preserve">Подпрограмма «Развитие молодежной политики в Селенгинском районе на 2023 – 2027 годы»  </t>
  </si>
  <si>
    <t>Подпрограмма «Обеспечение жильем молодых семей на 2023 – 2027 годы»</t>
  </si>
  <si>
    <t>Подпрограмма «Развитие спорта высших достижений на 2023 – 2027 годы»</t>
  </si>
  <si>
    <t>Муниципальная программа «Комплексные меры противодействия злоупотреблению наркотикам и их незаконному обороту в Селенгинском районе на 2023-2027 годы»</t>
  </si>
  <si>
    <t>Муниципальная программа "Формирование комфортной городской среды на территории муниципального образования "Селенгинский район"  на 2024-2028 годы"</t>
  </si>
  <si>
    <t>Муниципальная программа "Охрана окружающей среды в муниципальном образовании "Селенгинский район" на 2023-2027гг."</t>
  </si>
  <si>
    <t>Муниципальная программа «Комплексное развитие сельских территорий в Селенгинском районе на 2024-2028 годы»</t>
  </si>
  <si>
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2023-2027 годы»</t>
  </si>
  <si>
    <t>Муниципальная программа "Повышение безопасности дорожного движения в Селенгинском районе» в Селенгинском районе на 2023 – 2027 годы»</t>
  </si>
  <si>
    <t>Муниципальная Программа «Развитие физической культуры, спорта и молодежной политики в Селенгинском районе  на 2023 – 2027 годы»</t>
  </si>
  <si>
    <t>Подпрограмма «Развитие физической культуры и спорта на 2023 – 2027 годы»</t>
  </si>
  <si>
    <t>Подпрограмма «Содержание инструкторов по физической культуре и спорту на 2023 – 2027 годы»</t>
  </si>
  <si>
    <t>МКУ "КОНТРОЛЬНО-СЧЕТНАЯ ПАЛАТА МО "СЕЛЕНГИНСКИЙ РАЙОН" РЕСПУБЛИКИ БУРЯТИЯ"</t>
  </si>
  <si>
    <t>978</t>
  </si>
  <si>
    <t>ОХРАНА ОКРУЖАЮЩЕЙ СРЕДЫ</t>
  </si>
  <si>
    <t>Другие вопросы в области охраны окружающей среды</t>
  </si>
  <si>
    <t>Реализация мероприятий комплексных планов по снижению выбросов загрязняющих веществ в атмосферный воздух</t>
  </si>
  <si>
    <t>999Ч4 54410</t>
  </si>
  <si>
    <t>Приложение №7</t>
  </si>
  <si>
    <t>от 29 мая 2025   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</si>
</sst>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0000"/>
    <numFmt numFmtId="166" formatCode="_-* #,##0.00000\ _₽_-;\-* #,##0.00000\ _₽_-;_-* &quot;-&quot;??\ _₽_-;_-@_-"/>
    <numFmt numFmtId="167" formatCode="_-* #,##0.00000\ _₽_-;\-* #,##0.00000\ _₽_-;_-* &quot;-&quot;?????\ _₽_-;_-@_-"/>
    <numFmt numFmtId="168" formatCode="#,##0.00000"/>
  </numFmts>
  <fonts count="22" x14ac:knownFonts="1"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 CYR"/>
      <charset val="204"/>
    </font>
    <font>
      <i/>
      <sz val="10"/>
      <name val="Times New Roman CYR"/>
      <charset val="204"/>
    </font>
    <font>
      <sz val="10"/>
      <name val="Times New Roman CYR"/>
      <charset val="204"/>
    </font>
    <font>
      <b/>
      <i/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 CYR"/>
      <charset val="204"/>
    </font>
    <font>
      <sz val="12"/>
      <name val="Times New Roman CYR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center" vertical="center" wrapText="1"/>
    </xf>
    <xf numFmtId="0" fontId="1" fillId="5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1" fillId="5" borderId="0" xfId="0" applyFont="1" applyFill="1" applyAlignment="1">
      <alignment wrapText="1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5" fontId="2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horizontal="left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 applyFont="1" applyAlignment="1">
      <alignment wrapText="1"/>
    </xf>
    <xf numFmtId="165" fontId="20" fillId="0" borderId="0" xfId="0" applyNumberFormat="1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165" fontId="6" fillId="8" borderId="1" xfId="0" applyNumberFormat="1" applyFont="1" applyFill="1" applyBorder="1" applyAlignment="1">
      <alignment horizontal="center" vertical="center"/>
    </xf>
    <xf numFmtId="165" fontId="6" fillId="8" borderId="1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1" applyFont="1" applyAlignment="1">
      <alignment wrapText="1"/>
    </xf>
    <xf numFmtId="165" fontId="4" fillId="8" borderId="1" xfId="0" applyNumberFormat="1" applyFont="1" applyFill="1" applyBorder="1" applyAlignment="1">
      <alignment horizontal="center" vertical="center" wrapText="1"/>
    </xf>
    <xf numFmtId="165" fontId="7" fillId="8" borderId="1" xfId="0" applyNumberFormat="1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/>
    </xf>
    <xf numFmtId="166" fontId="2" fillId="7" borderId="1" xfId="0" applyNumberFormat="1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horizontal="right" wrapText="1"/>
    </xf>
    <xf numFmtId="49" fontId="6" fillId="8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165" fontId="7" fillId="8" borderId="1" xfId="0" applyNumberFormat="1" applyFont="1" applyFill="1" applyBorder="1" applyAlignment="1">
      <alignment horizontal="center" vertical="center"/>
    </xf>
    <xf numFmtId="0" fontId="6" fillId="8" borderId="0" xfId="0" applyFont="1" applyFill="1"/>
    <xf numFmtId="0" fontId="6" fillId="8" borderId="0" xfId="0" applyFont="1" applyFill="1" applyAlignment="1">
      <alignment horizontal="right"/>
    </xf>
    <xf numFmtId="0" fontId="3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wrapText="1"/>
    </xf>
    <xf numFmtId="166" fontId="2" fillId="8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0" fontId="4" fillId="8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4" fillId="6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wrapText="1"/>
    </xf>
    <xf numFmtId="168" fontId="1" fillId="0" borderId="0" xfId="1" applyNumberFormat="1" applyFont="1" applyAlignment="1">
      <alignment wrapText="1"/>
    </xf>
    <xf numFmtId="0" fontId="2" fillId="8" borderId="1" xfId="0" applyFont="1" applyFill="1" applyBorder="1" applyAlignment="1">
      <alignment vertical="center" wrapText="1"/>
    </xf>
    <xf numFmtId="165" fontId="2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1" fillId="10" borderId="0" xfId="0" applyFont="1" applyFill="1" applyAlignment="1">
      <alignment wrapText="1"/>
    </xf>
    <xf numFmtId="0" fontId="6" fillId="8" borderId="0" xfId="0" applyFont="1" applyFill="1" applyAlignment="1">
      <alignment horizontal="right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9">
    <cellStyle name="Обычный" xfId="0" builtinId="0"/>
    <cellStyle name="Финансовый" xfId="1" builtinId="3"/>
    <cellStyle name="Финансовый 2" xfId="2" xr:uid="{00000000-0005-0000-0000-000002000000}"/>
    <cellStyle name="Финансовый 2 2" xfId="4" xr:uid="{00000000-0005-0000-0000-000003000000}"/>
    <cellStyle name="Финансовый 2 2 2" xfId="8" xr:uid="{00000000-0005-0000-0000-000004000000}"/>
    <cellStyle name="Финансовый 2 3" xfId="6" xr:uid="{00000000-0005-0000-0000-000005000000}"/>
    <cellStyle name="Финансовый 3" xfId="3" xr:uid="{00000000-0005-0000-0000-000006000000}"/>
    <cellStyle name="Финансовый 3 2" xfId="7" xr:uid="{00000000-0005-0000-0000-000007000000}"/>
    <cellStyle name="Финансовый 4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1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83.xml"/><Relationship Id="rId299" Type="http://schemas.openxmlformats.org/officeDocument/2006/relationships/revisionLog" Target="revisionLog263.xml"/><Relationship Id="rId63" Type="http://schemas.openxmlformats.org/officeDocument/2006/relationships/revisionLog" Target="revisionLog12.xml"/><Relationship Id="rId159" Type="http://schemas.openxmlformats.org/officeDocument/2006/relationships/revisionLog" Target="revisionLog127.xml"/><Relationship Id="rId324" Type="http://schemas.openxmlformats.org/officeDocument/2006/relationships/revisionLog" Target="revisionLog286.xml"/><Relationship Id="rId366" Type="http://schemas.openxmlformats.org/officeDocument/2006/relationships/revisionLog" Target="revisionLog328.xml"/><Relationship Id="rId170" Type="http://schemas.openxmlformats.org/officeDocument/2006/relationships/revisionLog" Target="revisionLog139.xml"/><Relationship Id="rId226" Type="http://schemas.openxmlformats.org/officeDocument/2006/relationships/revisionLog" Target="revisionLog190.xml"/><Relationship Id="rId433" Type="http://schemas.openxmlformats.org/officeDocument/2006/relationships/revisionLog" Target="revisionLog388.xml"/><Relationship Id="rId268" Type="http://schemas.openxmlformats.org/officeDocument/2006/relationships/revisionLog" Target="revisionLog232.xml"/><Relationship Id="rId32" Type="http://schemas.openxmlformats.org/officeDocument/2006/relationships/revisionLog" Target="revisionLog31.xml"/><Relationship Id="rId74" Type="http://schemas.openxmlformats.org/officeDocument/2006/relationships/revisionLog" Target="revisionLog23.xml"/><Relationship Id="rId128" Type="http://schemas.openxmlformats.org/officeDocument/2006/relationships/revisionLog" Target="revisionLog94.xml"/><Relationship Id="rId335" Type="http://schemas.openxmlformats.org/officeDocument/2006/relationships/revisionLog" Target="revisionLog297.xml"/><Relationship Id="rId377" Type="http://schemas.openxmlformats.org/officeDocument/2006/relationships/revisionLog" Target="revisionLog339.xml"/><Relationship Id="rId181" Type="http://schemas.openxmlformats.org/officeDocument/2006/relationships/revisionLog" Target="revisionLog151.xml"/><Relationship Id="rId237" Type="http://schemas.openxmlformats.org/officeDocument/2006/relationships/revisionLog" Target="revisionLog201.xml"/><Relationship Id="rId402" Type="http://schemas.openxmlformats.org/officeDocument/2006/relationships/revisionLog" Target="revisionLog364.xml"/><Relationship Id="rId95" Type="http://schemas.openxmlformats.org/officeDocument/2006/relationships/revisionLog" Target="revisionLog61.xml"/><Relationship Id="rId160" Type="http://schemas.openxmlformats.org/officeDocument/2006/relationships/revisionLog" Target="revisionLog128.xml"/><Relationship Id="rId216" Type="http://schemas.openxmlformats.org/officeDocument/2006/relationships/revisionLog" Target="revisionLog181.xml"/><Relationship Id="rId423" Type="http://schemas.openxmlformats.org/officeDocument/2006/relationships/revisionLog" Target="revisionLog11.xml"/><Relationship Id="rId279" Type="http://schemas.openxmlformats.org/officeDocument/2006/relationships/revisionLog" Target="revisionLog243.xml"/><Relationship Id="rId258" Type="http://schemas.openxmlformats.org/officeDocument/2006/relationships/revisionLog" Target="revisionLog222.xml"/><Relationship Id="rId43" Type="http://schemas.openxmlformats.org/officeDocument/2006/relationships/revisionLog" Target="revisionLog42.xml"/><Relationship Id="rId139" Type="http://schemas.openxmlformats.org/officeDocument/2006/relationships/revisionLog" Target="revisionLog16.xml"/><Relationship Id="rId290" Type="http://schemas.openxmlformats.org/officeDocument/2006/relationships/revisionLog" Target="revisionLog254.xml"/><Relationship Id="rId304" Type="http://schemas.openxmlformats.org/officeDocument/2006/relationships/revisionLog" Target="revisionLog131.xml"/><Relationship Id="rId346" Type="http://schemas.openxmlformats.org/officeDocument/2006/relationships/revisionLog" Target="revisionLog308.xml"/><Relationship Id="rId388" Type="http://schemas.openxmlformats.org/officeDocument/2006/relationships/revisionLog" Target="revisionLog350.xml"/><Relationship Id="rId64" Type="http://schemas.openxmlformats.org/officeDocument/2006/relationships/revisionLog" Target="revisionLog15.xml"/><Relationship Id="rId118" Type="http://schemas.openxmlformats.org/officeDocument/2006/relationships/revisionLog" Target="revisionLog84.xml"/><Relationship Id="rId325" Type="http://schemas.openxmlformats.org/officeDocument/2006/relationships/revisionLog" Target="revisionLog287.xml"/><Relationship Id="rId367" Type="http://schemas.openxmlformats.org/officeDocument/2006/relationships/revisionLog" Target="revisionLog329.xml"/><Relationship Id="rId85" Type="http://schemas.openxmlformats.org/officeDocument/2006/relationships/revisionLog" Target="revisionLog51.xml"/><Relationship Id="rId150" Type="http://schemas.openxmlformats.org/officeDocument/2006/relationships/revisionLog" Target="revisionLog117.xml"/><Relationship Id="rId192" Type="http://schemas.openxmlformats.org/officeDocument/2006/relationships/revisionLog" Target="revisionLog160.xml"/><Relationship Id="rId206" Type="http://schemas.openxmlformats.org/officeDocument/2006/relationships/revisionLog" Target="revisionLog172.xml"/><Relationship Id="rId413" Type="http://schemas.openxmlformats.org/officeDocument/2006/relationships/revisionLog" Target="revisionLog111.xml"/><Relationship Id="rId171" Type="http://schemas.openxmlformats.org/officeDocument/2006/relationships/revisionLog" Target="revisionLog140.xml"/><Relationship Id="rId227" Type="http://schemas.openxmlformats.org/officeDocument/2006/relationships/revisionLog" Target="revisionLog191.xml"/><Relationship Id="rId248" Type="http://schemas.openxmlformats.org/officeDocument/2006/relationships/revisionLog" Target="revisionLog212.xml"/><Relationship Id="rId269" Type="http://schemas.openxmlformats.org/officeDocument/2006/relationships/revisionLog" Target="revisionLog233.xml"/><Relationship Id="rId434" Type="http://schemas.openxmlformats.org/officeDocument/2006/relationships/revisionLog" Target="revisionLog389.xml"/><Relationship Id="rId108" Type="http://schemas.openxmlformats.org/officeDocument/2006/relationships/revisionLog" Target="revisionLog74.xml"/><Relationship Id="rId315" Type="http://schemas.openxmlformats.org/officeDocument/2006/relationships/revisionLog" Target="revisionLog277.xml"/><Relationship Id="rId357" Type="http://schemas.openxmlformats.org/officeDocument/2006/relationships/revisionLog" Target="revisionLog319.xml"/><Relationship Id="rId33" Type="http://schemas.openxmlformats.org/officeDocument/2006/relationships/revisionLog" Target="revisionLog32.xml"/><Relationship Id="rId129" Type="http://schemas.openxmlformats.org/officeDocument/2006/relationships/revisionLog" Target="revisionLog95.xml"/><Relationship Id="rId280" Type="http://schemas.openxmlformats.org/officeDocument/2006/relationships/revisionLog" Target="revisionLog244.xml"/><Relationship Id="rId336" Type="http://schemas.openxmlformats.org/officeDocument/2006/relationships/revisionLog" Target="revisionLog298.xml"/><Relationship Id="rId54" Type="http://schemas.openxmlformats.org/officeDocument/2006/relationships/revisionLog" Target="revisionLog4.xml"/><Relationship Id="rId96" Type="http://schemas.openxmlformats.org/officeDocument/2006/relationships/revisionLog" Target="revisionLog62.xml"/><Relationship Id="rId161" Type="http://schemas.openxmlformats.org/officeDocument/2006/relationships/revisionLog" Target="revisionLog129.xml"/><Relationship Id="rId217" Type="http://schemas.openxmlformats.org/officeDocument/2006/relationships/revisionLog" Target="revisionLog182.xml"/><Relationship Id="rId399" Type="http://schemas.openxmlformats.org/officeDocument/2006/relationships/revisionLog" Target="revisionLog361.xml"/><Relationship Id="rId75" Type="http://schemas.openxmlformats.org/officeDocument/2006/relationships/revisionLog" Target="revisionLog24.xml"/><Relationship Id="rId140" Type="http://schemas.openxmlformats.org/officeDocument/2006/relationships/revisionLog" Target="revisionLog171.xml"/><Relationship Id="rId182" Type="http://schemas.openxmlformats.org/officeDocument/2006/relationships/revisionLog" Target="revisionLog152.xml"/><Relationship Id="rId378" Type="http://schemas.openxmlformats.org/officeDocument/2006/relationships/revisionLog" Target="revisionLog340.xml"/><Relationship Id="rId403" Type="http://schemas.openxmlformats.org/officeDocument/2006/relationships/revisionLog" Target="revisionLog365.xml"/><Relationship Id="rId259" Type="http://schemas.openxmlformats.org/officeDocument/2006/relationships/revisionLog" Target="revisionLog223.xml"/><Relationship Id="rId424" Type="http://schemas.openxmlformats.org/officeDocument/2006/relationships/revisionLog" Target="revisionLog379.xml"/><Relationship Id="rId238" Type="http://schemas.openxmlformats.org/officeDocument/2006/relationships/revisionLog" Target="revisionLog202.xml"/><Relationship Id="rId119" Type="http://schemas.openxmlformats.org/officeDocument/2006/relationships/revisionLog" Target="revisionLog85.xml"/><Relationship Id="rId270" Type="http://schemas.openxmlformats.org/officeDocument/2006/relationships/revisionLog" Target="revisionLog234.xml"/><Relationship Id="rId326" Type="http://schemas.openxmlformats.org/officeDocument/2006/relationships/revisionLog" Target="revisionLog288.xml"/><Relationship Id="rId291" Type="http://schemas.openxmlformats.org/officeDocument/2006/relationships/revisionLog" Target="revisionLog255.xml"/><Relationship Id="rId305" Type="http://schemas.openxmlformats.org/officeDocument/2006/relationships/revisionLog" Target="revisionLog267.xml"/><Relationship Id="rId347" Type="http://schemas.openxmlformats.org/officeDocument/2006/relationships/revisionLog" Target="revisionLog309.xml"/><Relationship Id="rId65" Type="http://schemas.openxmlformats.org/officeDocument/2006/relationships/revisionLog" Target="revisionLog161.xml"/><Relationship Id="rId130" Type="http://schemas.openxmlformats.org/officeDocument/2006/relationships/revisionLog" Target="revisionLog96.xml"/><Relationship Id="rId368" Type="http://schemas.openxmlformats.org/officeDocument/2006/relationships/revisionLog" Target="revisionLog330.xml"/><Relationship Id="rId44" Type="http://schemas.openxmlformats.org/officeDocument/2006/relationships/revisionLog" Target="revisionLog43.xml"/><Relationship Id="rId86" Type="http://schemas.openxmlformats.org/officeDocument/2006/relationships/revisionLog" Target="revisionLog52.xml"/><Relationship Id="rId151" Type="http://schemas.openxmlformats.org/officeDocument/2006/relationships/revisionLog" Target="revisionLog118.xml"/><Relationship Id="rId389" Type="http://schemas.openxmlformats.org/officeDocument/2006/relationships/revisionLog" Target="revisionLog351.xml"/><Relationship Id="rId172" Type="http://schemas.openxmlformats.org/officeDocument/2006/relationships/revisionLog" Target="revisionLog142.xml"/><Relationship Id="rId228" Type="http://schemas.openxmlformats.org/officeDocument/2006/relationships/revisionLog" Target="revisionLog192.xml"/><Relationship Id="rId435" Type="http://schemas.openxmlformats.org/officeDocument/2006/relationships/revisionLog" Target="revisionLog390.xml"/><Relationship Id="rId193" Type="http://schemas.openxmlformats.org/officeDocument/2006/relationships/revisionLog" Target="revisionLog162.xml"/><Relationship Id="rId207" Type="http://schemas.openxmlformats.org/officeDocument/2006/relationships/revisionLog" Target="revisionLog173.xml"/><Relationship Id="rId249" Type="http://schemas.openxmlformats.org/officeDocument/2006/relationships/revisionLog" Target="revisionLog213.xml"/><Relationship Id="rId414" Type="http://schemas.openxmlformats.org/officeDocument/2006/relationships/revisionLog" Target="revisionLog14.xml"/><Relationship Id="rId281" Type="http://schemas.openxmlformats.org/officeDocument/2006/relationships/revisionLog" Target="revisionLog245.xml"/><Relationship Id="rId337" Type="http://schemas.openxmlformats.org/officeDocument/2006/relationships/revisionLog" Target="revisionLog299.xml"/><Relationship Id="rId109" Type="http://schemas.openxmlformats.org/officeDocument/2006/relationships/revisionLog" Target="revisionLog75.xml"/><Relationship Id="rId260" Type="http://schemas.openxmlformats.org/officeDocument/2006/relationships/revisionLog" Target="revisionLog224.xml"/><Relationship Id="rId316" Type="http://schemas.openxmlformats.org/officeDocument/2006/relationships/revisionLog" Target="revisionLog278.xml"/><Relationship Id="rId34" Type="http://schemas.openxmlformats.org/officeDocument/2006/relationships/revisionLog" Target="revisionLog33.xml"/><Relationship Id="rId76" Type="http://schemas.openxmlformats.org/officeDocument/2006/relationships/revisionLog" Target="revisionLog25.xml"/><Relationship Id="rId141" Type="http://schemas.openxmlformats.org/officeDocument/2006/relationships/revisionLog" Target="revisionLog105.xml"/><Relationship Id="rId379" Type="http://schemas.openxmlformats.org/officeDocument/2006/relationships/revisionLog" Target="revisionLog341.xml"/><Relationship Id="rId55" Type="http://schemas.openxmlformats.org/officeDocument/2006/relationships/revisionLog" Target="revisionLog5.xml"/><Relationship Id="rId97" Type="http://schemas.openxmlformats.org/officeDocument/2006/relationships/revisionLog" Target="revisionLog63.xml"/><Relationship Id="rId120" Type="http://schemas.openxmlformats.org/officeDocument/2006/relationships/revisionLog" Target="revisionLog86.xml"/><Relationship Id="rId358" Type="http://schemas.openxmlformats.org/officeDocument/2006/relationships/revisionLog" Target="revisionLog320.xml"/><Relationship Id="rId183" Type="http://schemas.openxmlformats.org/officeDocument/2006/relationships/revisionLog" Target="revisionLog153.xml"/><Relationship Id="rId239" Type="http://schemas.openxmlformats.org/officeDocument/2006/relationships/revisionLog" Target="revisionLog203.xml"/><Relationship Id="rId390" Type="http://schemas.openxmlformats.org/officeDocument/2006/relationships/revisionLog" Target="revisionLog352.xml"/><Relationship Id="rId404" Type="http://schemas.openxmlformats.org/officeDocument/2006/relationships/revisionLog" Target="revisionLog366.xml"/><Relationship Id="rId162" Type="http://schemas.openxmlformats.org/officeDocument/2006/relationships/revisionLog" Target="revisionLog130.xml"/><Relationship Id="rId218" Type="http://schemas.openxmlformats.org/officeDocument/2006/relationships/revisionLog" Target="revisionLog183.xml"/><Relationship Id="rId425" Type="http://schemas.openxmlformats.org/officeDocument/2006/relationships/revisionLog" Target="revisionLog380.xml"/><Relationship Id="rId250" Type="http://schemas.openxmlformats.org/officeDocument/2006/relationships/revisionLog" Target="revisionLog214.xml"/><Relationship Id="rId292" Type="http://schemas.openxmlformats.org/officeDocument/2006/relationships/revisionLog" Target="revisionLog256.xml"/><Relationship Id="rId306" Type="http://schemas.openxmlformats.org/officeDocument/2006/relationships/revisionLog" Target="revisionLog268.xml"/><Relationship Id="rId271" Type="http://schemas.openxmlformats.org/officeDocument/2006/relationships/revisionLog" Target="revisionLog235.xml"/><Relationship Id="rId45" Type="http://schemas.openxmlformats.org/officeDocument/2006/relationships/revisionLog" Target="revisionLog44.xml"/><Relationship Id="rId87" Type="http://schemas.openxmlformats.org/officeDocument/2006/relationships/revisionLog" Target="revisionLog53.xml"/><Relationship Id="rId110" Type="http://schemas.openxmlformats.org/officeDocument/2006/relationships/revisionLog" Target="revisionLog76.xml"/><Relationship Id="rId348" Type="http://schemas.openxmlformats.org/officeDocument/2006/relationships/revisionLog" Target="revisionLog310.xml"/><Relationship Id="rId66" Type="http://schemas.openxmlformats.org/officeDocument/2006/relationships/revisionLog" Target="revisionLog1711.xml"/><Relationship Id="rId131" Type="http://schemas.openxmlformats.org/officeDocument/2006/relationships/revisionLog" Target="revisionLog97.xml"/><Relationship Id="rId327" Type="http://schemas.openxmlformats.org/officeDocument/2006/relationships/revisionLog" Target="revisionLog289.xml"/><Relationship Id="rId369" Type="http://schemas.openxmlformats.org/officeDocument/2006/relationships/revisionLog" Target="revisionLog331.xml"/><Relationship Id="rId152" Type="http://schemas.openxmlformats.org/officeDocument/2006/relationships/revisionLog" Target="revisionLog119.xml"/><Relationship Id="rId194" Type="http://schemas.openxmlformats.org/officeDocument/2006/relationships/revisionLog" Target="revisionLog163.xml"/><Relationship Id="rId208" Type="http://schemas.openxmlformats.org/officeDocument/2006/relationships/revisionLog" Target="revisionLog174.xml"/><Relationship Id="rId415" Type="http://schemas.openxmlformats.org/officeDocument/2006/relationships/revisionLog" Target="revisionLog17.xml"/><Relationship Id="rId173" Type="http://schemas.openxmlformats.org/officeDocument/2006/relationships/revisionLog" Target="revisionLog143.xml"/><Relationship Id="rId229" Type="http://schemas.openxmlformats.org/officeDocument/2006/relationships/revisionLog" Target="revisionLog193.xml"/><Relationship Id="rId380" Type="http://schemas.openxmlformats.org/officeDocument/2006/relationships/revisionLog" Target="revisionLog342.xml"/><Relationship Id="rId436" Type="http://schemas.openxmlformats.org/officeDocument/2006/relationships/revisionLog" Target="revisionLog1.xml"/><Relationship Id="rId261" Type="http://schemas.openxmlformats.org/officeDocument/2006/relationships/revisionLog" Target="revisionLog225.xml"/><Relationship Id="rId240" Type="http://schemas.openxmlformats.org/officeDocument/2006/relationships/revisionLog" Target="revisionLog204.xml"/><Relationship Id="rId56" Type="http://schemas.openxmlformats.org/officeDocument/2006/relationships/revisionLog" Target="revisionLog6.xml"/><Relationship Id="rId317" Type="http://schemas.openxmlformats.org/officeDocument/2006/relationships/revisionLog" Target="revisionLog279.xml"/><Relationship Id="rId359" Type="http://schemas.openxmlformats.org/officeDocument/2006/relationships/revisionLog" Target="revisionLog321.xml"/><Relationship Id="rId35" Type="http://schemas.openxmlformats.org/officeDocument/2006/relationships/revisionLog" Target="revisionLog34.xml"/><Relationship Id="rId77" Type="http://schemas.openxmlformats.org/officeDocument/2006/relationships/revisionLog" Target="revisionLog26.xml"/><Relationship Id="rId100" Type="http://schemas.openxmlformats.org/officeDocument/2006/relationships/revisionLog" Target="revisionLog66.xml"/><Relationship Id="rId282" Type="http://schemas.openxmlformats.org/officeDocument/2006/relationships/revisionLog" Target="revisionLog246.xml"/><Relationship Id="rId338" Type="http://schemas.openxmlformats.org/officeDocument/2006/relationships/revisionLog" Target="revisionLog300.xml"/><Relationship Id="rId98" Type="http://schemas.openxmlformats.org/officeDocument/2006/relationships/revisionLog" Target="revisionLog64.xml"/><Relationship Id="rId121" Type="http://schemas.openxmlformats.org/officeDocument/2006/relationships/revisionLog" Target="revisionLog87.xml"/><Relationship Id="rId163" Type="http://schemas.openxmlformats.org/officeDocument/2006/relationships/revisionLog" Target="revisionLog132.xml"/><Relationship Id="rId219" Type="http://schemas.openxmlformats.org/officeDocument/2006/relationships/revisionLog" Target="revisionLog184.xml"/><Relationship Id="rId370" Type="http://schemas.openxmlformats.org/officeDocument/2006/relationships/revisionLog" Target="revisionLog332.xml"/><Relationship Id="rId426" Type="http://schemas.openxmlformats.org/officeDocument/2006/relationships/revisionLog" Target="revisionLog381.xml"/><Relationship Id="rId142" Type="http://schemas.openxmlformats.org/officeDocument/2006/relationships/revisionLog" Target="revisionLog106.xml"/><Relationship Id="rId184" Type="http://schemas.openxmlformats.org/officeDocument/2006/relationships/revisionLog" Target="revisionLog154.xml"/><Relationship Id="rId391" Type="http://schemas.openxmlformats.org/officeDocument/2006/relationships/revisionLog" Target="revisionLog353.xml"/><Relationship Id="rId405" Type="http://schemas.openxmlformats.org/officeDocument/2006/relationships/revisionLog" Target="revisionLog367.xml"/><Relationship Id="rId230" Type="http://schemas.openxmlformats.org/officeDocument/2006/relationships/revisionLog" Target="revisionLog194.xml"/><Relationship Id="rId251" Type="http://schemas.openxmlformats.org/officeDocument/2006/relationships/revisionLog" Target="revisionLog215.xml"/><Relationship Id="rId67" Type="http://schemas.openxmlformats.org/officeDocument/2006/relationships/revisionLog" Target="revisionLog1311.xml"/><Relationship Id="rId272" Type="http://schemas.openxmlformats.org/officeDocument/2006/relationships/revisionLog" Target="revisionLog236.xml"/><Relationship Id="rId328" Type="http://schemas.openxmlformats.org/officeDocument/2006/relationships/revisionLog" Target="revisionLog290.xml"/><Relationship Id="rId46" Type="http://schemas.openxmlformats.org/officeDocument/2006/relationships/revisionLog" Target="revisionLog45.xml"/><Relationship Id="rId293" Type="http://schemas.openxmlformats.org/officeDocument/2006/relationships/revisionLog" Target="revisionLog257.xml"/><Relationship Id="rId307" Type="http://schemas.openxmlformats.org/officeDocument/2006/relationships/revisionLog" Target="revisionLog269.xml"/><Relationship Id="rId349" Type="http://schemas.openxmlformats.org/officeDocument/2006/relationships/revisionLog" Target="revisionLog311.xml"/><Relationship Id="rId132" Type="http://schemas.openxmlformats.org/officeDocument/2006/relationships/revisionLog" Target="revisionLog98.xml"/><Relationship Id="rId174" Type="http://schemas.openxmlformats.org/officeDocument/2006/relationships/revisionLog" Target="revisionLog144.xml"/><Relationship Id="rId381" Type="http://schemas.openxmlformats.org/officeDocument/2006/relationships/revisionLog" Target="revisionLog343.xml"/><Relationship Id="rId88" Type="http://schemas.openxmlformats.org/officeDocument/2006/relationships/revisionLog" Target="revisionLog54.xml"/><Relationship Id="rId111" Type="http://schemas.openxmlformats.org/officeDocument/2006/relationships/revisionLog" Target="revisionLog77.xml"/><Relationship Id="rId153" Type="http://schemas.openxmlformats.org/officeDocument/2006/relationships/revisionLog" Target="revisionLog120.xml"/><Relationship Id="rId195" Type="http://schemas.openxmlformats.org/officeDocument/2006/relationships/revisionLog" Target="revisionLog164.xml"/><Relationship Id="rId209" Type="http://schemas.openxmlformats.org/officeDocument/2006/relationships/revisionLog" Target="revisionLog175.xml"/><Relationship Id="rId360" Type="http://schemas.openxmlformats.org/officeDocument/2006/relationships/revisionLog" Target="revisionLog322.xml"/><Relationship Id="rId416" Type="http://schemas.openxmlformats.org/officeDocument/2006/relationships/revisionLog" Target="revisionLog372.xml"/><Relationship Id="rId241" Type="http://schemas.openxmlformats.org/officeDocument/2006/relationships/revisionLog" Target="revisionLog205.xml"/><Relationship Id="rId220" Type="http://schemas.openxmlformats.org/officeDocument/2006/relationships/revisionLog" Target="revisionLog185.xml"/><Relationship Id="rId437" Type="http://schemas.openxmlformats.org/officeDocument/2006/relationships/revisionLog" Target="revisionLog391.xml"/><Relationship Id="rId36" Type="http://schemas.openxmlformats.org/officeDocument/2006/relationships/revisionLog" Target="revisionLog35.xml"/><Relationship Id="rId283" Type="http://schemas.openxmlformats.org/officeDocument/2006/relationships/revisionLog" Target="revisionLog247.xml"/><Relationship Id="rId339" Type="http://schemas.openxmlformats.org/officeDocument/2006/relationships/revisionLog" Target="revisionLog301.xml"/><Relationship Id="rId57" Type="http://schemas.openxmlformats.org/officeDocument/2006/relationships/revisionLog" Target="revisionLog7.xml"/><Relationship Id="rId262" Type="http://schemas.openxmlformats.org/officeDocument/2006/relationships/revisionLog" Target="revisionLog226.xml"/><Relationship Id="rId318" Type="http://schemas.openxmlformats.org/officeDocument/2006/relationships/revisionLog" Target="revisionLog280.xml"/><Relationship Id="rId78" Type="http://schemas.openxmlformats.org/officeDocument/2006/relationships/revisionLog" Target="revisionLog27.xml"/><Relationship Id="rId101" Type="http://schemas.openxmlformats.org/officeDocument/2006/relationships/revisionLog" Target="revisionLog67.xml"/><Relationship Id="rId143" Type="http://schemas.openxmlformats.org/officeDocument/2006/relationships/revisionLog" Target="revisionLog107.xml"/><Relationship Id="rId185" Type="http://schemas.openxmlformats.org/officeDocument/2006/relationships/revisionLog" Target="revisionLog155.xml"/><Relationship Id="rId350" Type="http://schemas.openxmlformats.org/officeDocument/2006/relationships/revisionLog" Target="revisionLog312.xml"/><Relationship Id="rId406" Type="http://schemas.openxmlformats.org/officeDocument/2006/relationships/revisionLog" Target="revisionLog368.xml"/><Relationship Id="rId99" Type="http://schemas.openxmlformats.org/officeDocument/2006/relationships/revisionLog" Target="revisionLog65.xml"/><Relationship Id="rId122" Type="http://schemas.openxmlformats.org/officeDocument/2006/relationships/revisionLog" Target="revisionLog88.xml"/><Relationship Id="rId164" Type="http://schemas.openxmlformats.org/officeDocument/2006/relationships/revisionLog" Target="revisionLog133.xml"/><Relationship Id="rId371" Type="http://schemas.openxmlformats.org/officeDocument/2006/relationships/revisionLog" Target="revisionLog333.xml"/><Relationship Id="rId210" Type="http://schemas.openxmlformats.org/officeDocument/2006/relationships/revisionLog" Target="revisionLog180.xml"/><Relationship Id="rId392" Type="http://schemas.openxmlformats.org/officeDocument/2006/relationships/revisionLog" Target="revisionLog354.xml"/><Relationship Id="rId427" Type="http://schemas.openxmlformats.org/officeDocument/2006/relationships/revisionLog" Target="revisionLog382.xml"/><Relationship Id="rId252" Type="http://schemas.openxmlformats.org/officeDocument/2006/relationships/revisionLog" Target="revisionLog216.xml"/><Relationship Id="rId294" Type="http://schemas.openxmlformats.org/officeDocument/2006/relationships/revisionLog" Target="revisionLog258.xml"/><Relationship Id="rId308" Type="http://schemas.openxmlformats.org/officeDocument/2006/relationships/revisionLog" Target="revisionLog270.xml"/><Relationship Id="rId231" Type="http://schemas.openxmlformats.org/officeDocument/2006/relationships/revisionLog" Target="revisionLog195.xml"/><Relationship Id="rId273" Type="http://schemas.openxmlformats.org/officeDocument/2006/relationships/revisionLog" Target="revisionLog237.xml"/><Relationship Id="rId329" Type="http://schemas.openxmlformats.org/officeDocument/2006/relationships/revisionLog" Target="revisionLog291.xml"/><Relationship Id="rId47" Type="http://schemas.openxmlformats.org/officeDocument/2006/relationships/revisionLog" Target="revisionLog1111.xml"/><Relationship Id="rId89" Type="http://schemas.openxmlformats.org/officeDocument/2006/relationships/revisionLog" Target="revisionLog55.xml"/><Relationship Id="rId112" Type="http://schemas.openxmlformats.org/officeDocument/2006/relationships/revisionLog" Target="revisionLog78.xml"/><Relationship Id="rId154" Type="http://schemas.openxmlformats.org/officeDocument/2006/relationships/revisionLog" Target="revisionLog122.xml"/><Relationship Id="rId361" Type="http://schemas.openxmlformats.org/officeDocument/2006/relationships/revisionLog" Target="revisionLog323.xml"/><Relationship Id="rId68" Type="http://schemas.openxmlformats.org/officeDocument/2006/relationships/revisionLog" Target="revisionLog134.xml"/><Relationship Id="rId133" Type="http://schemas.openxmlformats.org/officeDocument/2006/relationships/revisionLog" Target="revisionLog99.xml"/><Relationship Id="rId175" Type="http://schemas.openxmlformats.org/officeDocument/2006/relationships/revisionLog" Target="revisionLog145.xml"/><Relationship Id="rId340" Type="http://schemas.openxmlformats.org/officeDocument/2006/relationships/revisionLog" Target="revisionLog302.xml"/><Relationship Id="rId196" Type="http://schemas.openxmlformats.org/officeDocument/2006/relationships/revisionLog" Target="revisionLog165.xml"/><Relationship Id="rId417" Type="http://schemas.openxmlformats.org/officeDocument/2006/relationships/revisionLog" Target="revisionLog373.xml"/><Relationship Id="rId200" Type="http://schemas.openxmlformats.org/officeDocument/2006/relationships/revisionLog" Target="revisionLog141.xml"/><Relationship Id="rId382" Type="http://schemas.openxmlformats.org/officeDocument/2006/relationships/revisionLog" Target="revisionLog344.xml"/><Relationship Id="rId221" Type="http://schemas.openxmlformats.org/officeDocument/2006/relationships/revisionLog" Target="revisionLog186.xml"/><Relationship Id="rId263" Type="http://schemas.openxmlformats.org/officeDocument/2006/relationships/revisionLog" Target="revisionLog227.xml"/><Relationship Id="rId319" Type="http://schemas.openxmlformats.org/officeDocument/2006/relationships/revisionLog" Target="revisionLog281.xml"/><Relationship Id="rId242" Type="http://schemas.openxmlformats.org/officeDocument/2006/relationships/revisionLog" Target="revisionLog206.xml"/><Relationship Id="rId284" Type="http://schemas.openxmlformats.org/officeDocument/2006/relationships/revisionLog" Target="revisionLog248.xml"/><Relationship Id="rId58" Type="http://schemas.openxmlformats.org/officeDocument/2006/relationships/revisionLog" Target="revisionLog8.xml"/><Relationship Id="rId123" Type="http://schemas.openxmlformats.org/officeDocument/2006/relationships/revisionLog" Target="revisionLog89.xml"/><Relationship Id="rId330" Type="http://schemas.openxmlformats.org/officeDocument/2006/relationships/revisionLog" Target="revisionLog292.xml"/><Relationship Id="rId37" Type="http://schemas.openxmlformats.org/officeDocument/2006/relationships/revisionLog" Target="revisionLog36.xml"/><Relationship Id="rId79" Type="http://schemas.openxmlformats.org/officeDocument/2006/relationships/revisionLog" Target="revisionLog1411.xml"/><Relationship Id="rId102" Type="http://schemas.openxmlformats.org/officeDocument/2006/relationships/revisionLog" Target="revisionLog68.xml"/><Relationship Id="rId144" Type="http://schemas.openxmlformats.org/officeDocument/2006/relationships/revisionLog" Target="revisionLog108.xml"/><Relationship Id="rId165" Type="http://schemas.openxmlformats.org/officeDocument/2006/relationships/revisionLog" Target="revisionLog1341.xml"/><Relationship Id="rId372" Type="http://schemas.openxmlformats.org/officeDocument/2006/relationships/revisionLog" Target="revisionLog334.xml"/><Relationship Id="rId428" Type="http://schemas.openxmlformats.org/officeDocument/2006/relationships/revisionLog" Target="revisionLog383.xml"/><Relationship Id="rId90" Type="http://schemas.openxmlformats.org/officeDocument/2006/relationships/revisionLog" Target="revisionLog56.xml"/><Relationship Id="rId186" Type="http://schemas.openxmlformats.org/officeDocument/2006/relationships/revisionLog" Target="revisionLog156.xml"/><Relationship Id="rId351" Type="http://schemas.openxmlformats.org/officeDocument/2006/relationships/revisionLog" Target="revisionLog313.xml"/><Relationship Id="rId393" Type="http://schemas.openxmlformats.org/officeDocument/2006/relationships/revisionLog" Target="revisionLog355.xml"/><Relationship Id="rId407" Type="http://schemas.openxmlformats.org/officeDocument/2006/relationships/revisionLog" Target="revisionLog369.xml"/><Relationship Id="rId211" Type="http://schemas.openxmlformats.org/officeDocument/2006/relationships/revisionLog" Target="revisionLog176.xml"/><Relationship Id="rId232" Type="http://schemas.openxmlformats.org/officeDocument/2006/relationships/revisionLog" Target="revisionLog196.xml"/><Relationship Id="rId253" Type="http://schemas.openxmlformats.org/officeDocument/2006/relationships/revisionLog" Target="revisionLog217.xml"/><Relationship Id="rId274" Type="http://schemas.openxmlformats.org/officeDocument/2006/relationships/revisionLog" Target="revisionLog238.xml"/><Relationship Id="rId295" Type="http://schemas.openxmlformats.org/officeDocument/2006/relationships/revisionLog" Target="revisionLog259.xml"/><Relationship Id="rId309" Type="http://schemas.openxmlformats.org/officeDocument/2006/relationships/revisionLog" Target="revisionLog271.xml"/><Relationship Id="rId48" Type="http://schemas.openxmlformats.org/officeDocument/2006/relationships/revisionLog" Target="revisionLog14111.xml"/><Relationship Id="rId69" Type="http://schemas.openxmlformats.org/officeDocument/2006/relationships/revisionLog" Target="revisionLog18.xml"/><Relationship Id="rId113" Type="http://schemas.openxmlformats.org/officeDocument/2006/relationships/revisionLog" Target="revisionLog79.xml"/><Relationship Id="rId134" Type="http://schemas.openxmlformats.org/officeDocument/2006/relationships/revisionLog" Target="revisionLog100.xml"/><Relationship Id="rId320" Type="http://schemas.openxmlformats.org/officeDocument/2006/relationships/revisionLog" Target="revisionLog282.xml"/><Relationship Id="rId80" Type="http://schemas.openxmlformats.org/officeDocument/2006/relationships/revisionLog" Target="revisionLog11111.xml"/><Relationship Id="rId155" Type="http://schemas.openxmlformats.org/officeDocument/2006/relationships/revisionLog" Target="revisionLog123.xml"/><Relationship Id="rId176" Type="http://schemas.openxmlformats.org/officeDocument/2006/relationships/revisionLog" Target="revisionLog146.xml"/><Relationship Id="rId197" Type="http://schemas.openxmlformats.org/officeDocument/2006/relationships/revisionLog" Target="revisionLog166.xml"/><Relationship Id="rId341" Type="http://schemas.openxmlformats.org/officeDocument/2006/relationships/revisionLog" Target="revisionLog303.xml"/><Relationship Id="rId362" Type="http://schemas.openxmlformats.org/officeDocument/2006/relationships/revisionLog" Target="revisionLog324.xml"/><Relationship Id="rId383" Type="http://schemas.openxmlformats.org/officeDocument/2006/relationships/revisionLog" Target="revisionLog345.xml"/><Relationship Id="rId418" Type="http://schemas.openxmlformats.org/officeDocument/2006/relationships/revisionLog" Target="revisionLog374.xml"/><Relationship Id="rId201" Type="http://schemas.openxmlformats.org/officeDocument/2006/relationships/revisionLog" Target="revisionLog177.xml"/><Relationship Id="rId222" Type="http://schemas.openxmlformats.org/officeDocument/2006/relationships/revisionLog" Target="revisionLog19.xml"/><Relationship Id="rId243" Type="http://schemas.openxmlformats.org/officeDocument/2006/relationships/revisionLog" Target="revisionLog207.xml"/><Relationship Id="rId264" Type="http://schemas.openxmlformats.org/officeDocument/2006/relationships/revisionLog" Target="revisionLog228.xml"/><Relationship Id="rId285" Type="http://schemas.openxmlformats.org/officeDocument/2006/relationships/revisionLog" Target="revisionLog249.xml"/><Relationship Id="rId38" Type="http://schemas.openxmlformats.org/officeDocument/2006/relationships/revisionLog" Target="revisionLog37.xml"/><Relationship Id="rId59" Type="http://schemas.openxmlformats.org/officeDocument/2006/relationships/revisionLog" Target="revisionLog9.xml"/><Relationship Id="rId103" Type="http://schemas.openxmlformats.org/officeDocument/2006/relationships/revisionLog" Target="revisionLog69.xml"/><Relationship Id="rId124" Type="http://schemas.openxmlformats.org/officeDocument/2006/relationships/revisionLog" Target="revisionLog90.xml"/><Relationship Id="rId310" Type="http://schemas.openxmlformats.org/officeDocument/2006/relationships/revisionLog" Target="revisionLog272.xml"/><Relationship Id="rId70" Type="http://schemas.openxmlformats.org/officeDocument/2006/relationships/revisionLog" Target="revisionLog197.xml"/><Relationship Id="rId91" Type="http://schemas.openxmlformats.org/officeDocument/2006/relationships/revisionLog" Target="revisionLog57.xml"/><Relationship Id="rId145" Type="http://schemas.openxmlformats.org/officeDocument/2006/relationships/revisionLog" Target="revisionLog109.xml"/><Relationship Id="rId166" Type="http://schemas.openxmlformats.org/officeDocument/2006/relationships/revisionLog" Target="revisionLog135.xml"/><Relationship Id="rId187" Type="http://schemas.openxmlformats.org/officeDocument/2006/relationships/revisionLog" Target="revisionLog110.xml"/><Relationship Id="rId331" Type="http://schemas.openxmlformats.org/officeDocument/2006/relationships/revisionLog" Target="revisionLog293.xml"/><Relationship Id="rId352" Type="http://schemas.openxmlformats.org/officeDocument/2006/relationships/revisionLog" Target="revisionLog314.xml"/><Relationship Id="rId373" Type="http://schemas.openxmlformats.org/officeDocument/2006/relationships/revisionLog" Target="revisionLog335.xml"/><Relationship Id="rId394" Type="http://schemas.openxmlformats.org/officeDocument/2006/relationships/revisionLog" Target="revisionLog356.xml"/><Relationship Id="rId408" Type="http://schemas.openxmlformats.org/officeDocument/2006/relationships/revisionLog" Target="revisionLog112.xml"/><Relationship Id="rId429" Type="http://schemas.openxmlformats.org/officeDocument/2006/relationships/revisionLog" Target="revisionLog384.xml"/><Relationship Id="rId212" Type="http://schemas.openxmlformats.org/officeDocument/2006/relationships/revisionLog" Target="revisionLog1771.xml"/><Relationship Id="rId233" Type="http://schemas.openxmlformats.org/officeDocument/2006/relationships/revisionLog" Target="revisionLog1971.xml"/><Relationship Id="rId254" Type="http://schemas.openxmlformats.org/officeDocument/2006/relationships/revisionLog" Target="revisionLog218.xml"/><Relationship Id="rId49" Type="http://schemas.openxmlformats.org/officeDocument/2006/relationships/revisionLog" Target="revisionLog46.xml"/><Relationship Id="rId114" Type="http://schemas.openxmlformats.org/officeDocument/2006/relationships/revisionLog" Target="revisionLog80.xml"/><Relationship Id="rId275" Type="http://schemas.openxmlformats.org/officeDocument/2006/relationships/revisionLog" Target="revisionLog239.xml"/><Relationship Id="rId296" Type="http://schemas.openxmlformats.org/officeDocument/2006/relationships/revisionLog" Target="revisionLog260.xml"/><Relationship Id="rId300" Type="http://schemas.openxmlformats.org/officeDocument/2006/relationships/revisionLog" Target="revisionLog264.xml"/><Relationship Id="rId60" Type="http://schemas.openxmlformats.org/officeDocument/2006/relationships/revisionLog" Target="revisionLog10.xml"/><Relationship Id="rId81" Type="http://schemas.openxmlformats.org/officeDocument/2006/relationships/revisionLog" Target="revisionLog1121.xml"/><Relationship Id="rId135" Type="http://schemas.openxmlformats.org/officeDocument/2006/relationships/revisionLog" Target="revisionLog101.xml"/><Relationship Id="rId156" Type="http://schemas.openxmlformats.org/officeDocument/2006/relationships/revisionLog" Target="revisionLog124.xml"/><Relationship Id="rId177" Type="http://schemas.openxmlformats.org/officeDocument/2006/relationships/revisionLog" Target="revisionLog147.xml"/><Relationship Id="rId198" Type="http://schemas.openxmlformats.org/officeDocument/2006/relationships/revisionLog" Target="revisionLog167.xml"/><Relationship Id="rId321" Type="http://schemas.openxmlformats.org/officeDocument/2006/relationships/revisionLog" Target="revisionLog283.xml"/><Relationship Id="rId342" Type="http://schemas.openxmlformats.org/officeDocument/2006/relationships/revisionLog" Target="revisionLog304.xml"/><Relationship Id="rId363" Type="http://schemas.openxmlformats.org/officeDocument/2006/relationships/revisionLog" Target="revisionLog325.xml"/><Relationship Id="rId384" Type="http://schemas.openxmlformats.org/officeDocument/2006/relationships/revisionLog" Target="revisionLog346.xml"/><Relationship Id="rId419" Type="http://schemas.openxmlformats.org/officeDocument/2006/relationships/revisionLog" Target="revisionLog375.xml"/><Relationship Id="rId202" Type="http://schemas.openxmlformats.org/officeDocument/2006/relationships/revisionLog" Target="revisionLog113.xml"/><Relationship Id="rId223" Type="http://schemas.openxmlformats.org/officeDocument/2006/relationships/revisionLog" Target="revisionLog187.xml"/><Relationship Id="rId244" Type="http://schemas.openxmlformats.org/officeDocument/2006/relationships/revisionLog" Target="revisionLog208.xml"/><Relationship Id="rId430" Type="http://schemas.openxmlformats.org/officeDocument/2006/relationships/revisionLog" Target="revisionLog385.xml"/><Relationship Id="rId39" Type="http://schemas.openxmlformats.org/officeDocument/2006/relationships/revisionLog" Target="revisionLog38.xml"/><Relationship Id="rId265" Type="http://schemas.openxmlformats.org/officeDocument/2006/relationships/revisionLog" Target="revisionLog229.xml"/><Relationship Id="rId286" Type="http://schemas.openxmlformats.org/officeDocument/2006/relationships/revisionLog" Target="revisionLog250.xml"/><Relationship Id="rId50" Type="http://schemas.openxmlformats.org/officeDocument/2006/relationships/revisionLog" Target="revisionLog47.xml"/><Relationship Id="rId104" Type="http://schemas.openxmlformats.org/officeDocument/2006/relationships/revisionLog" Target="revisionLog70.xml"/><Relationship Id="rId125" Type="http://schemas.openxmlformats.org/officeDocument/2006/relationships/revisionLog" Target="revisionLog91.xml"/><Relationship Id="rId146" Type="http://schemas.openxmlformats.org/officeDocument/2006/relationships/revisionLog" Target="revisionLog1131.xml"/><Relationship Id="rId167" Type="http://schemas.openxmlformats.org/officeDocument/2006/relationships/revisionLog" Target="revisionLog136.xml"/><Relationship Id="rId188" Type="http://schemas.openxmlformats.org/officeDocument/2006/relationships/revisionLog" Target="revisionLog114.xml"/><Relationship Id="rId311" Type="http://schemas.openxmlformats.org/officeDocument/2006/relationships/revisionLog" Target="revisionLog273.xml"/><Relationship Id="rId332" Type="http://schemas.openxmlformats.org/officeDocument/2006/relationships/revisionLog" Target="revisionLog294.xml"/><Relationship Id="rId353" Type="http://schemas.openxmlformats.org/officeDocument/2006/relationships/revisionLog" Target="revisionLog315.xml"/><Relationship Id="rId374" Type="http://schemas.openxmlformats.org/officeDocument/2006/relationships/revisionLog" Target="revisionLog336.xml"/><Relationship Id="rId395" Type="http://schemas.openxmlformats.org/officeDocument/2006/relationships/revisionLog" Target="revisionLog357.xml"/><Relationship Id="rId409" Type="http://schemas.openxmlformats.org/officeDocument/2006/relationships/revisionLog" Target="revisionLog115.xml"/><Relationship Id="rId71" Type="http://schemas.openxmlformats.org/officeDocument/2006/relationships/revisionLog" Target="revisionLog20.xml"/><Relationship Id="rId92" Type="http://schemas.openxmlformats.org/officeDocument/2006/relationships/revisionLog" Target="revisionLog58.xml"/><Relationship Id="rId213" Type="http://schemas.openxmlformats.org/officeDocument/2006/relationships/revisionLog" Target="revisionLog178.xml"/><Relationship Id="rId234" Type="http://schemas.openxmlformats.org/officeDocument/2006/relationships/revisionLog" Target="revisionLog198.xml"/><Relationship Id="rId420" Type="http://schemas.openxmlformats.org/officeDocument/2006/relationships/revisionLog" Target="revisionLog376.xml"/><Relationship Id="rId29" Type="http://schemas.openxmlformats.org/officeDocument/2006/relationships/revisionLog" Target="revisionLog29.xml"/><Relationship Id="rId255" Type="http://schemas.openxmlformats.org/officeDocument/2006/relationships/revisionLog" Target="revisionLog219.xml"/><Relationship Id="rId276" Type="http://schemas.openxmlformats.org/officeDocument/2006/relationships/revisionLog" Target="revisionLog240.xml"/><Relationship Id="rId297" Type="http://schemas.openxmlformats.org/officeDocument/2006/relationships/revisionLog" Target="revisionLog261.xml"/><Relationship Id="rId40" Type="http://schemas.openxmlformats.org/officeDocument/2006/relationships/revisionLog" Target="revisionLog39.xml"/><Relationship Id="rId115" Type="http://schemas.openxmlformats.org/officeDocument/2006/relationships/revisionLog" Target="revisionLog81.xml"/><Relationship Id="rId136" Type="http://schemas.openxmlformats.org/officeDocument/2006/relationships/revisionLog" Target="revisionLog102.xml"/><Relationship Id="rId157" Type="http://schemas.openxmlformats.org/officeDocument/2006/relationships/revisionLog" Target="revisionLog125.xml"/><Relationship Id="rId178" Type="http://schemas.openxmlformats.org/officeDocument/2006/relationships/revisionLog" Target="revisionLog148.xml"/><Relationship Id="rId301" Type="http://schemas.openxmlformats.org/officeDocument/2006/relationships/revisionLog" Target="revisionLog265.xml"/><Relationship Id="rId322" Type="http://schemas.openxmlformats.org/officeDocument/2006/relationships/revisionLog" Target="revisionLog284.xml"/><Relationship Id="rId343" Type="http://schemas.openxmlformats.org/officeDocument/2006/relationships/revisionLog" Target="revisionLog305.xml"/><Relationship Id="rId364" Type="http://schemas.openxmlformats.org/officeDocument/2006/relationships/revisionLog" Target="revisionLog326.xml"/><Relationship Id="rId61" Type="http://schemas.openxmlformats.org/officeDocument/2006/relationships/revisionLog" Target="revisionLog121.xml"/><Relationship Id="rId82" Type="http://schemas.openxmlformats.org/officeDocument/2006/relationships/revisionLog" Target="revisionLog28.xml"/><Relationship Id="rId199" Type="http://schemas.openxmlformats.org/officeDocument/2006/relationships/revisionLog" Target="revisionLog168.xml"/><Relationship Id="rId203" Type="http://schemas.openxmlformats.org/officeDocument/2006/relationships/revisionLog" Target="revisionLog1151.xml"/><Relationship Id="rId385" Type="http://schemas.openxmlformats.org/officeDocument/2006/relationships/revisionLog" Target="revisionLog347.xml"/><Relationship Id="rId224" Type="http://schemas.openxmlformats.org/officeDocument/2006/relationships/revisionLog" Target="revisionLog188.xml"/><Relationship Id="rId245" Type="http://schemas.openxmlformats.org/officeDocument/2006/relationships/revisionLog" Target="revisionLog209.xml"/><Relationship Id="rId266" Type="http://schemas.openxmlformats.org/officeDocument/2006/relationships/revisionLog" Target="revisionLog230.xml"/><Relationship Id="rId287" Type="http://schemas.openxmlformats.org/officeDocument/2006/relationships/revisionLog" Target="revisionLog251.xml"/><Relationship Id="rId410" Type="http://schemas.openxmlformats.org/officeDocument/2006/relationships/revisionLog" Target="revisionLog370.xml"/><Relationship Id="rId431" Type="http://schemas.openxmlformats.org/officeDocument/2006/relationships/revisionLog" Target="revisionLog386.xml"/><Relationship Id="rId30" Type="http://schemas.openxmlformats.org/officeDocument/2006/relationships/revisionLog" Target="revisionLog1101.xml"/><Relationship Id="rId105" Type="http://schemas.openxmlformats.org/officeDocument/2006/relationships/revisionLog" Target="revisionLog71.xml"/><Relationship Id="rId126" Type="http://schemas.openxmlformats.org/officeDocument/2006/relationships/revisionLog" Target="revisionLog92.xml"/><Relationship Id="rId147" Type="http://schemas.openxmlformats.org/officeDocument/2006/relationships/revisionLog" Target="revisionLog1141.xml"/><Relationship Id="rId168" Type="http://schemas.openxmlformats.org/officeDocument/2006/relationships/revisionLog" Target="revisionLog137.xml"/><Relationship Id="rId312" Type="http://schemas.openxmlformats.org/officeDocument/2006/relationships/revisionLog" Target="revisionLog274.xml"/><Relationship Id="rId333" Type="http://schemas.openxmlformats.org/officeDocument/2006/relationships/revisionLog" Target="revisionLog295.xml"/><Relationship Id="rId354" Type="http://schemas.openxmlformats.org/officeDocument/2006/relationships/revisionLog" Target="revisionLog316.xml"/><Relationship Id="rId51" Type="http://schemas.openxmlformats.org/officeDocument/2006/relationships/revisionLog" Target="revisionLog48.xml"/><Relationship Id="rId72" Type="http://schemas.openxmlformats.org/officeDocument/2006/relationships/revisionLog" Target="revisionLog21.xml"/><Relationship Id="rId93" Type="http://schemas.openxmlformats.org/officeDocument/2006/relationships/revisionLog" Target="revisionLog59.xml"/><Relationship Id="rId189" Type="http://schemas.openxmlformats.org/officeDocument/2006/relationships/revisionLog" Target="revisionLog157.xml"/><Relationship Id="rId375" Type="http://schemas.openxmlformats.org/officeDocument/2006/relationships/revisionLog" Target="revisionLog337.xml"/><Relationship Id="rId396" Type="http://schemas.openxmlformats.org/officeDocument/2006/relationships/revisionLog" Target="revisionLog358.xml"/><Relationship Id="rId214" Type="http://schemas.openxmlformats.org/officeDocument/2006/relationships/revisionLog" Target="revisionLog179.xml"/><Relationship Id="rId235" Type="http://schemas.openxmlformats.org/officeDocument/2006/relationships/revisionLog" Target="revisionLog199.xml"/><Relationship Id="rId256" Type="http://schemas.openxmlformats.org/officeDocument/2006/relationships/revisionLog" Target="revisionLog220.xml"/><Relationship Id="rId277" Type="http://schemas.openxmlformats.org/officeDocument/2006/relationships/revisionLog" Target="revisionLog241.xml"/><Relationship Id="rId298" Type="http://schemas.openxmlformats.org/officeDocument/2006/relationships/revisionLog" Target="revisionLog262.xml"/><Relationship Id="rId400" Type="http://schemas.openxmlformats.org/officeDocument/2006/relationships/revisionLog" Target="revisionLog362.xml"/><Relationship Id="rId421" Type="http://schemas.openxmlformats.org/officeDocument/2006/relationships/revisionLog" Target="revisionLog377.xml"/><Relationship Id="rId116" Type="http://schemas.openxmlformats.org/officeDocument/2006/relationships/revisionLog" Target="revisionLog82.xml"/><Relationship Id="rId137" Type="http://schemas.openxmlformats.org/officeDocument/2006/relationships/revisionLog" Target="revisionLog103.xml"/><Relationship Id="rId158" Type="http://schemas.openxmlformats.org/officeDocument/2006/relationships/revisionLog" Target="revisionLog126.xml"/><Relationship Id="rId302" Type="http://schemas.openxmlformats.org/officeDocument/2006/relationships/revisionLog" Target="revisionLog266.xml"/><Relationship Id="rId323" Type="http://schemas.openxmlformats.org/officeDocument/2006/relationships/revisionLog" Target="revisionLog285.xml"/><Relationship Id="rId344" Type="http://schemas.openxmlformats.org/officeDocument/2006/relationships/revisionLog" Target="revisionLog306.xml"/><Relationship Id="rId41" Type="http://schemas.openxmlformats.org/officeDocument/2006/relationships/revisionLog" Target="revisionLog40.xml"/><Relationship Id="rId62" Type="http://schemas.openxmlformats.org/officeDocument/2006/relationships/revisionLog" Target="revisionLog13111.xml"/><Relationship Id="rId83" Type="http://schemas.openxmlformats.org/officeDocument/2006/relationships/revisionLog" Target="revisionLog49.xml"/><Relationship Id="rId179" Type="http://schemas.openxmlformats.org/officeDocument/2006/relationships/revisionLog" Target="revisionLog149.xml"/><Relationship Id="rId365" Type="http://schemas.openxmlformats.org/officeDocument/2006/relationships/revisionLog" Target="revisionLog327.xml"/><Relationship Id="rId386" Type="http://schemas.openxmlformats.org/officeDocument/2006/relationships/revisionLog" Target="revisionLog348.xml"/><Relationship Id="rId190" Type="http://schemas.openxmlformats.org/officeDocument/2006/relationships/revisionLog" Target="revisionLog158.xml"/><Relationship Id="rId204" Type="http://schemas.openxmlformats.org/officeDocument/2006/relationships/revisionLog" Target="revisionLog169.xml"/><Relationship Id="rId225" Type="http://schemas.openxmlformats.org/officeDocument/2006/relationships/revisionLog" Target="revisionLog189.xml"/><Relationship Id="rId246" Type="http://schemas.openxmlformats.org/officeDocument/2006/relationships/revisionLog" Target="revisionLog210.xml"/><Relationship Id="rId267" Type="http://schemas.openxmlformats.org/officeDocument/2006/relationships/revisionLog" Target="revisionLog231.xml"/><Relationship Id="rId288" Type="http://schemas.openxmlformats.org/officeDocument/2006/relationships/revisionLog" Target="revisionLog252.xml"/><Relationship Id="rId411" Type="http://schemas.openxmlformats.org/officeDocument/2006/relationships/revisionLog" Target="revisionLog371.xml"/><Relationship Id="rId432" Type="http://schemas.openxmlformats.org/officeDocument/2006/relationships/revisionLog" Target="revisionLog387.xml"/><Relationship Id="rId106" Type="http://schemas.openxmlformats.org/officeDocument/2006/relationships/revisionLog" Target="revisionLog72.xml"/><Relationship Id="rId127" Type="http://schemas.openxmlformats.org/officeDocument/2006/relationships/revisionLog" Target="revisionLog93.xml"/><Relationship Id="rId313" Type="http://schemas.openxmlformats.org/officeDocument/2006/relationships/revisionLog" Target="revisionLog275.xml"/><Relationship Id="rId31" Type="http://schemas.openxmlformats.org/officeDocument/2006/relationships/revisionLog" Target="revisionLog30.xml"/><Relationship Id="rId52" Type="http://schemas.openxmlformats.org/officeDocument/2006/relationships/revisionLog" Target="revisionLog2.xml"/><Relationship Id="rId73" Type="http://schemas.openxmlformats.org/officeDocument/2006/relationships/revisionLog" Target="revisionLog22.xml"/><Relationship Id="rId94" Type="http://schemas.openxmlformats.org/officeDocument/2006/relationships/revisionLog" Target="revisionLog60.xml"/><Relationship Id="rId148" Type="http://schemas.openxmlformats.org/officeDocument/2006/relationships/revisionLog" Target="revisionLog11511.xml"/><Relationship Id="rId169" Type="http://schemas.openxmlformats.org/officeDocument/2006/relationships/revisionLog" Target="revisionLog138.xml"/><Relationship Id="rId334" Type="http://schemas.openxmlformats.org/officeDocument/2006/relationships/revisionLog" Target="revisionLog296.xml"/><Relationship Id="rId355" Type="http://schemas.openxmlformats.org/officeDocument/2006/relationships/revisionLog" Target="revisionLog317.xml"/><Relationship Id="rId376" Type="http://schemas.openxmlformats.org/officeDocument/2006/relationships/revisionLog" Target="revisionLog338.xml"/><Relationship Id="rId397" Type="http://schemas.openxmlformats.org/officeDocument/2006/relationships/revisionLog" Target="revisionLog359.xml"/><Relationship Id="rId180" Type="http://schemas.openxmlformats.org/officeDocument/2006/relationships/revisionLog" Target="revisionLog150.xml"/><Relationship Id="rId215" Type="http://schemas.openxmlformats.org/officeDocument/2006/relationships/revisionLog" Target="revisionLog1801.xml"/><Relationship Id="rId236" Type="http://schemas.openxmlformats.org/officeDocument/2006/relationships/revisionLog" Target="revisionLog200.xml"/><Relationship Id="rId257" Type="http://schemas.openxmlformats.org/officeDocument/2006/relationships/revisionLog" Target="revisionLog221.xml"/><Relationship Id="rId278" Type="http://schemas.openxmlformats.org/officeDocument/2006/relationships/revisionLog" Target="revisionLog242.xml"/><Relationship Id="rId401" Type="http://schemas.openxmlformats.org/officeDocument/2006/relationships/revisionLog" Target="revisionLog363.xml"/><Relationship Id="rId422" Type="http://schemas.openxmlformats.org/officeDocument/2006/relationships/revisionLog" Target="revisionLog378.xml"/><Relationship Id="rId303" Type="http://schemas.openxmlformats.org/officeDocument/2006/relationships/revisionLog" Target="revisionLog1110.xml"/><Relationship Id="rId42" Type="http://schemas.openxmlformats.org/officeDocument/2006/relationships/revisionLog" Target="revisionLog41.xml"/><Relationship Id="rId84" Type="http://schemas.openxmlformats.org/officeDocument/2006/relationships/revisionLog" Target="revisionLog50.xml"/><Relationship Id="rId138" Type="http://schemas.openxmlformats.org/officeDocument/2006/relationships/revisionLog" Target="revisionLog104.xml"/><Relationship Id="rId345" Type="http://schemas.openxmlformats.org/officeDocument/2006/relationships/revisionLog" Target="revisionLog307.xml"/><Relationship Id="rId387" Type="http://schemas.openxmlformats.org/officeDocument/2006/relationships/revisionLog" Target="revisionLog349.xml"/><Relationship Id="rId191" Type="http://schemas.openxmlformats.org/officeDocument/2006/relationships/revisionLog" Target="revisionLog159.xml"/><Relationship Id="rId205" Type="http://schemas.openxmlformats.org/officeDocument/2006/relationships/revisionLog" Target="revisionLog170.xml"/><Relationship Id="rId247" Type="http://schemas.openxmlformats.org/officeDocument/2006/relationships/revisionLog" Target="revisionLog211.xml"/><Relationship Id="rId412" Type="http://schemas.openxmlformats.org/officeDocument/2006/relationships/revisionLog" Target="revisionLog13.xml"/><Relationship Id="rId107" Type="http://schemas.openxmlformats.org/officeDocument/2006/relationships/revisionLog" Target="revisionLog73.xml"/><Relationship Id="rId289" Type="http://schemas.openxmlformats.org/officeDocument/2006/relationships/revisionLog" Target="revisionLog253.xml"/><Relationship Id="rId53" Type="http://schemas.openxmlformats.org/officeDocument/2006/relationships/revisionLog" Target="revisionLog3.xml"/><Relationship Id="rId149" Type="http://schemas.openxmlformats.org/officeDocument/2006/relationships/revisionLog" Target="revisionLog116.xml"/><Relationship Id="rId314" Type="http://schemas.openxmlformats.org/officeDocument/2006/relationships/revisionLog" Target="revisionLog276.xml"/><Relationship Id="rId356" Type="http://schemas.openxmlformats.org/officeDocument/2006/relationships/revisionLog" Target="revisionLog318.xml"/><Relationship Id="rId398" Type="http://schemas.openxmlformats.org/officeDocument/2006/relationships/revisionLog" Target="revisionLog36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F6955AE-CEA0-444C-97BE-9288652A8E56}" diskRevisions="1" revisionId="6477" version="437">
  <header guid="{AEDEC296-FFFB-48F6-B743-784F1017FDC2}" dateTime="2021-11-11T08:05:53" maxSheetId="2" userName="Пользователь" r:id="rId29" minRId="468" maxRId="469">
    <sheetIdMap count="1">
      <sheetId val="1"/>
    </sheetIdMap>
  </header>
  <header guid="{017CD1BF-2DA0-4862-8EDF-712F4F97A15C}" dateTime="2021-11-11T09:40:33" maxSheetId="2" userName="Ольга Владимировна" r:id="rId30" minRId="470" maxRId="471">
    <sheetIdMap count="1">
      <sheetId val="1"/>
    </sheetIdMap>
  </header>
  <header guid="{E26B6A7C-5A6A-4688-914C-C3A53AE2D086}" dateTime="2021-11-11T10:16:26" maxSheetId="2" userName="Пользователь" r:id="rId31" minRId="474" maxRId="483">
    <sheetIdMap count="1">
      <sheetId val="1"/>
    </sheetIdMap>
  </header>
  <header guid="{F009C980-F580-42CB-B6E2-6A18703B9944}" dateTime="2021-11-11T13:21:08" maxSheetId="2" userName="Пользователь" r:id="rId32" minRId="484" maxRId="493">
    <sheetIdMap count="1">
      <sheetId val="1"/>
    </sheetIdMap>
  </header>
  <header guid="{B6A044E1-F142-4D5A-9A19-C3A5FD9FF897}" dateTime="2021-11-11T13:38:39" maxSheetId="2" userName="Пользователь" r:id="rId33" minRId="494" maxRId="508">
    <sheetIdMap count="1">
      <sheetId val="1"/>
    </sheetIdMap>
  </header>
  <header guid="{79FF3F34-0EF9-45D6-9090-FA6B8C825AD4}" dateTime="2021-11-11T14:46:58" maxSheetId="2" userName="Пользователь" r:id="rId34" minRId="509" maxRId="515">
    <sheetIdMap count="1">
      <sheetId val="1"/>
    </sheetIdMap>
  </header>
  <header guid="{A682AE34-63E4-4D9A-8F21-C902C2697EC2}" dateTime="2021-11-11T14:49:29" maxSheetId="2" userName="Пользователь" r:id="rId35" minRId="516">
    <sheetIdMap count="1">
      <sheetId val="1"/>
    </sheetIdMap>
  </header>
  <header guid="{F3287DA6-456C-4518-9B12-8F2E6F0C67F6}" dateTime="2021-11-11T15:24:17" maxSheetId="2" userName="Пользователь" r:id="rId36" minRId="517" maxRId="521">
    <sheetIdMap count="1">
      <sheetId val="1"/>
    </sheetIdMap>
  </header>
  <header guid="{CA079244-821E-493E-AD24-0D42D6BF83F9}" dateTime="2021-11-11T15:44:00" maxSheetId="2" userName="Пользователь" r:id="rId37" minRId="522" maxRId="533">
    <sheetIdMap count="1">
      <sheetId val="1"/>
    </sheetIdMap>
  </header>
  <header guid="{B2F97E86-7F50-4298-A3F7-CD5FE9A61877}" dateTime="2021-11-11T15:54:52" maxSheetId="2" userName="Пользователь" r:id="rId38" minRId="534" maxRId="537">
    <sheetIdMap count="1">
      <sheetId val="1"/>
    </sheetIdMap>
  </header>
  <header guid="{86B05DD8-42FD-4123-9110-AD5418544CD8}" dateTime="2021-11-11T16:09:19" maxSheetId="2" userName="Пользователь" r:id="rId39" minRId="538" maxRId="539">
    <sheetIdMap count="1">
      <sheetId val="1"/>
    </sheetIdMap>
  </header>
  <header guid="{4387CC62-4557-4510-9733-1421435689AA}" dateTime="2021-11-11T16:17:07" maxSheetId="2" userName="Пользователь" r:id="rId40" minRId="540" maxRId="545">
    <sheetIdMap count="1">
      <sheetId val="1"/>
    </sheetIdMap>
  </header>
  <header guid="{06921EC5-3FEB-4915-8BA2-348182465AC8}" dateTime="2021-11-11T16:55:26" maxSheetId="2" userName="Пользователь" r:id="rId41" minRId="546">
    <sheetIdMap count="1">
      <sheetId val="1"/>
    </sheetIdMap>
  </header>
  <header guid="{01C4F7CC-233E-462F-8690-34EDD1307869}" dateTime="2021-11-11T17:03:04" maxSheetId="2" userName="Пользователь" r:id="rId42" minRId="547" maxRId="549">
    <sheetIdMap count="1">
      <sheetId val="1"/>
    </sheetIdMap>
  </header>
  <header guid="{B940ABBC-FF41-49AF-89C5-DDCDCB3356B9}" dateTime="2021-11-11T17:09:23" maxSheetId="2" userName="Пользователь" r:id="rId43" minRId="550" maxRId="551">
    <sheetIdMap count="1">
      <sheetId val="1"/>
    </sheetIdMap>
  </header>
  <header guid="{F50E83A4-43D7-4F35-8444-CABF75B1C7D3}" dateTime="2021-11-11T17:09:40" maxSheetId="2" userName="Пользователь" r:id="rId44" minRId="552" maxRId="559">
    <sheetIdMap count="1">
      <sheetId val="1"/>
    </sheetIdMap>
  </header>
  <header guid="{CC8270DD-5519-4EFF-9322-FD3046D6C0D6}" dateTime="2021-11-11T17:10:36" maxSheetId="2" userName="Пользователь" r:id="rId45" minRId="560" maxRId="561">
    <sheetIdMap count="1">
      <sheetId val="1"/>
    </sheetIdMap>
  </header>
  <header guid="{A9B3F8F4-AAB9-4759-9B2B-88976ECD68BC}" dateTime="2021-11-11T17:56:43" maxSheetId="2" userName="Пользователь" r:id="rId46" minRId="562" maxRId="563">
    <sheetIdMap count="1">
      <sheetId val="1"/>
    </sheetIdMap>
  </header>
  <header guid="{6DEB81B1-40B0-4FB8-916E-5677AC171259}" dateTime="2021-11-12T09:29:02" maxSheetId="2" userName="Ольга Владимировна" r:id="rId47" minRId="564" maxRId="567">
    <sheetIdMap count="1">
      <sheetId val="1"/>
    </sheetIdMap>
  </header>
  <header guid="{DDA12E32-02C0-4442-8026-D9EC4983577B}" dateTime="2021-11-12T12:00:38" maxSheetId="2" userName="Ольга Владимировна" r:id="rId48">
    <sheetIdMap count="1">
      <sheetId val="1"/>
    </sheetIdMap>
  </header>
  <header guid="{D2E16ED7-73A6-43C7-A8D6-D547CF8E6655}" dateTime="2021-12-17T16:59:58" maxSheetId="2" userName="Пользователь" r:id="rId49" minRId="574" maxRId="592">
    <sheetIdMap count="1">
      <sheetId val="1"/>
    </sheetIdMap>
  </header>
  <header guid="{6CE58C0D-1FAC-4904-B154-E8F0EE839E3A}" dateTime="2021-12-17T17:05:01" maxSheetId="2" userName="Пользователь" r:id="rId50" minRId="593" maxRId="594">
    <sheetIdMap count="1">
      <sheetId val="1"/>
    </sheetIdMap>
  </header>
  <header guid="{50671506-B492-4106-AE55-80DD90764D0C}" dateTime="2021-12-17T17:08:19" maxSheetId="2" userName="Пользователь" r:id="rId51" minRId="595" maxRId="598">
    <sheetIdMap count="1">
      <sheetId val="1"/>
    </sheetIdMap>
  </header>
  <header guid="{263C898C-F5DF-421D-822A-E8C63CB209F8}" dateTime="2021-12-17T20:09:04" maxSheetId="2" userName="Пользователь" r:id="rId52" minRId="599" maxRId="600">
    <sheetIdMap count="1">
      <sheetId val="1"/>
    </sheetIdMap>
  </header>
  <header guid="{C1215C7B-247D-4A7F-9243-26A9FB8AFE60}" dateTime="2021-12-20T08:26:19" maxSheetId="2" userName="Пользователь" r:id="rId53" minRId="601" maxRId="614">
    <sheetIdMap count="1">
      <sheetId val="1"/>
    </sheetIdMap>
  </header>
  <header guid="{7AA98D50-AA96-4B7B-BAE4-3850911B1711}" dateTime="2021-12-20T08:31:44" maxSheetId="2" userName="Пользователь" r:id="rId54" minRId="615" maxRId="630">
    <sheetIdMap count="1">
      <sheetId val="1"/>
    </sheetIdMap>
  </header>
  <header guid="{D1C79315-7416-4A9D-97CB-D70139CBD30C}" dateTime="2021-12-20T08:39:23" maxSheetId="2" userName="Пользователь" r:id="rId55" minRId="631" maxRId="632">
    <sheetIdMap count="1">
      <sheetId val="1"/>
    </sheetIdMap>
  </header>
  <header guid="{583AFA44-B282-4100-805C-49974B1FE590}" dateTime="2021-12-20T09:11:17" maxSheetId="2" userName="Пользователь" r:id="rId56" minRId="633" maxRId="651">
    <sheetIdMap count="1">
      <sheetId val="1"/>
    </sheetIdMap>
  </header>
  <header guid="{A3DE1F9B-DCB9-402E-BCA4-A713230596F4}" dateTime="2021-12-20T09:59:50" maxSheetId="2" userName="Пользователь" r:id="rId57" minRId="652" maxRId="655">
    <sheetIdMap count="1">
      <sheetId val="1"/>
    </sheetIdMap>
  </header>
  <header guid="{19FF5CD4-ED41-4FE5-A043-26061EE6129A}" dateTime="2021-12-20T15:30:50" maxSheetId="2" userName="Пользователь" r:id="rId58" minRId="656" maxRId="659">
    <sheetIdMap count="1">
      <sheetId val="1"/>
    </sheetIdMap>
  </header>
  <header guid="{73B0A94B-D4B5-49D2-A54E-A119AE082107}" dateTime="2021-12-21T17:32:45" maxSheetId="2" userName="Пользователь" r:id="rId59" minRId="660" maxRId="661">
    <sheetIdMap count="1">
      <sheetId val="1"/>
    </sheetIdMap>
  </header>
  <header guid="{59EF984C-4AE6-4EF2-A7F9-64BA020A0D5B}" dateTime="2021-12-21T17:39:14" maxSheetId="2" userName="Пользователь" r:id="rId60" minRId="662">
    <sheetIdMap count="1">
      <sheetId val="1"/>
    </sheetIdMap>
  </header>
  <header guid="{A227D975-921C-4D38-B571-D6FA1CF0696C}" dateTime="2021-12-21T17:40:15" maxSheetId="2" userName="Пользователь" r:id="rId61" minRId="663" maxRId="665">
    <sheetIdMap count="1">
      <sheetId val="1"/>
    </sheetIdMap>
  </header>
  <header guid="{47EB4ABA-B5D1-4DE8-AFB1-B199A09D2A33}" dateTime="2021-12-21T17:45:26" maxSheetId="2" userName="Пользователь" r:id="rId62" minRId="666" maxRId="667">
    <sheetIdMap count="1">
      <sheetId val="1"/>
    </sheetIdMap>
  </header>
  <header guid="{58D05902-393F-4C89-BCA0-2D62C9AF4AAD}" dateTime="2022-01-12T16:21:21" maxSheetId="2" userName="User" r:id="rId63" minRId="668">
    <sheetIdMap count="1">
      <sheetId val="1"/>
    </sheetIdMap>
  </header>
  <header guid="{CD750545-EAF7-4EE5-A808-B2C5AF149A77}" dateTime="2022-03-30T14:05:40" maxSheetId="2" userName="Пользователь" r:id="rId64" minRId="671" maxRId="700">
    <sheetIdMap count="1">
      <sheetId val="1"/>
    </sheetIdMap>
  </header>
  <header guid="{126A424A-D68F-4D58-BAB1-BF148B71C45F}" dateTime="2022-03-30T14:32:48" maxSheetId="2" userName="Пользователь" r:id="rId65" minRId="701" maxRId="708">
    <sheetIdMap count="1">
      <sheetId val="1"/>
    </sheetIdMap>
  </header>
  <header guid="{A81F8F32-FBF8-4102-B8D0-4716415B4DC2}" dateTime="2022-03-31T09:01:49" maxSheetId="2" userName="Пользователь" r:id="rId66" minRId="709" maxRId="721">
    <sheetIdMap count="1">
      <sheetId val="1"/>
    </sheetIdMap>
  </header>
  <header guid="{2D26DFA4-9327-45F6-8519-29C31BFA59E3}" dateTime="2022-04-13T11:07:47" maxSheetId="2" userName="Ольга Владимировна" r:id="rId67" minRId="722" maxRId="726">
    <sheetIdMap count="1">
      <sheetId val="1"/>
    </sheetIdMap>
  </header>
  <header guid="{D3842FE7-76C3-4F91-858E-62F2CDD6FDAD}" dateTime="2022-04-13T17:20:27" maxSheetId="2" userName="Ольга Владимировна" r:id="rId68">
    <sheetIdMap count="1">
      <sheetId val="1"/>
    </sheetIdMap>
  </header>
  <header guid="{F61871FB-B613-4CF3-BAF8-37A0EFB0FEAB}" dateTime="2022-04-26T16:02:47" maxSheetId="2" userName="Пользователь" r:id="rId69" minRId="733" maxRId="814">
    <sheetIdMap count="1">
      <sheetId val="1"/>
    </sheetIdMap>
  </header>
  <header guid="{01A0922E-97E1-417C-B71A-3682E08156C4}" dateTime="2022-04-26T16:04:01" maxSheetId="2" userName="Пользователь" r:id="rId70">
    <sheetIdMap count="1">
      <sheetId val="1"/>
    </sheetIdMap>
  </header>
  <header guid="{5FA46585-BE33-4754-8D18-F85E88CC97FB}" dateTime="2022-04-27T13:44:16" maxSheetId="2" userName="Пользователь" r:id="rId71" minRId="815" maxRId="826">
    <sheetIdMap count="1">
      <sheetId val="1"/>
    </sheetIdMap>
  </header>
  <header guid="{98A62DF3-4620-4D7C-99EE-74C0839D0085}" dateTime="2022-04-27T14:22:51" maxSheetId="2" userName="Пользователь" r:id="rId72" minRId="829" maxRId="830">
    <sheetIdMap count="1">
      <sheetId val="1"/>
    </sheetIdMap>
  </header>
  <header guid="{497D800A-E16F-45A7-BE2B-FC050424330E}" dateTime="2022-04-27T15:25:36" maxSheetId="2" userName="Пользователь" r:id="rId73" minRId="831">
    <sheetIdMap count="1">
      <sheetId val="1"/>
    </sheetIdMap>
  </header>
  <header guid="{5F101E80-DEC6-4167-BDE2-AF031D875737}" dateTime="2022-04-28T10:40:32" maxSheetId="2" userName="User" r:id="rId74" minRId="832">
    <sheetIdMap count="1">
      <sheetId val="1"/>
    </sheetIdMap>
  </header>
  <header guid="{AA30107D-087D-4887-B22C-65A700AEAAE4}" dateTime="2022-06-08T11:19:00" maxSheetId="2" userName="Пользователь" r:id="rId75" minRId="835" maxRId="840">
    <sheetIdMap count="1">
      <sheetId val="1"/>
    </sheetIdMap>
  </header>
  <header guid="{D0CE305C-4253-42BE-9871-F2F58EBB3339}" dateTime="2022-07-18T13:07:19" maxSheetId="2" userName="Пользователь" r:id="rId76" minRId="841" maxRId="859">
    <sheetIdMap count="1">
      <sheetId val="1"/>
    </sheetIdMap>
  </header>
  <header guid="{E41C4F43-A7F5-4243-86BC-E1DCA227255E}" dateTime="2022-07-18T13:07:33" maxSheetId="2" userName="Пользователь" r:id="rId77" minRId="860">
    <sheetIdMap count="1">
      <sheetId val="1"/>
    </sheetIdMap>
  </header>
  <header guid="{84DB25A7-1699-4527-A360-2C0A77A2CCDB}" dateTime="2022-07-18T13:43:14" maxSheetId="2" userName="Пользователь" r:id="rId78" minRId="861">
    <sheetIdMap count="1">
      <sheetId val="1"/>
    </sheetIdMap>
  </header>
  <header guid="{DCC9E9DF-DDA0-43EB-B94F-ABF3277C36E7}" dateTime="2022-07-18T15:06:42" maxSheetId="2" userName="Ольга Владимировна" r:id="rId79" minRId="862" maxRId="864">
    <sheetIdMap count="1">
      <sheetId val="1"/>
    </sheetIdMap>
  </header>
  <header guid="{0733403B-4275-4D89-94CD-87B182BBE4A3}" dateTime="2022-07-18T15:14:37" maxSheetId="2" userName="Ольга Владимировна" r:id="rId80">
    <sheetIdMap count="1">
      <sheetId val="1"/>
    </sheetIdMap>
  </header>
  <header guid="{BC24CEDA-BE9A-461B-8B82-94138F9B2FD0}" dateTime="2022-07-25T15:49:46" maxSheetId="2" userName="Ольга Владимировна" r:id="rId81" minRId="871">
    <sheetIdMap count="1">
      <sheetId val="1"/>
    </sheetIdMap>
  </header>
  <header guid="{657F7136-ED03-487F-BED6-DCDAC4434A95}" dateTime="2022-10-20T14:05:00" maxSheetId="2" userName="Пользователь" r:id="rId82" minRId="875">
    <sheetIdMap count="1">
      <sheetId val="1"/>
    </sheetIdMap>
  </header>
  <header guid="{15F1E605-B95F-4CB9-BA84-BD98BC356F08}" dateTime="2022-10-20T14:20:15" maxSheetId="2" userName="Пользователь" r:id="rId83" minRId="876" maxRId="909">
    <sheetIdMap count="1">
      <sheetId val="1"/>
    </sheetIdMap>
  </header>
  <header guid="{031D28B9-AB7E-4A9B-8110-04C9D083BE67}" dateTime="2022-10-20T14:21:44" maxSheetId="2" userName="Пользователь" r:id="rId84" minRId="910" maxRId="911">
    <sheetIdMap count="1">
      <sheetId val="1"/>
    </sheetIdMap>
  </header>
  <header guid="{AAA57A8D-0DB3-454C-957A-A90F8DAA2169}" dateTime="2022-10-20T14:29:17" maxSheetId="2" userName="Пользователь" r:id="rId85" minRId="912">
    <sheetIdMap count="1">
      <sheetId val="1"/>
    </sheetIdMap>
  </header>
  <header guid="{14A08A85-D0ED-4083-80EC-68212FCA2BA6}" dateTime="2022-10-31T13:08:22" maxSheetId="2" userName="Пользователь" r:id="rId86" minRId="913" maxRId="1215">
    <sheetIdMap count="1">
      <sheetId val="1"/>
    </sheetIdMap>
  </header>
  <header guid="{18384E2B-464C-4E3B-8CBB-DA1C4D474B54}" dateTime="2022-10-31T13:35:39" maxSheetId="2" userName="Пользователь" r:id="rId87" minRId="1216" maxRId="1258">
    <sheetIdMap count="1">
      <sheetId val="1"/>
    </sheetIdMap>
  </header>
  <header guid="{22A3E690-4CFD-4169-92A2-DED3C227BE20}" dateTime="2022-10-31T13:46:19" maxSheetId="2" userName="Пользователь" r:id="rId88" minRId="1259" maxRId="1264">
    <sheetIdMap count="1">
      <sheetId val="1"/>
    </sheetIdMap>
  </header>
  <header guid="{190DB3E4-3789-4D1C-90D1-B186BEF2607D}" dateTime="2022-11-07T13:39:23" maxSheetId="2" userName="Пользователь" r:id="rId89" minRId="1265" maxRId="1270">
    <sheetIdMap count="1">
      <sheetId val="1"/>
    </sheetIdMap>
  </header>
  <header guid="{AD8FF918-F526-4DCB-AFC6-B4428ECE6B52}" dateTime="2022-11-07T13:44:20" maxSheetId="2" userName="Пользователь" r:id="rId90" minRId="1273" maxRId="1282">
    <sheetIdMap count="1">
      <sheetId val="1"/>
    </sheetIdMap>
  </header>
  <header guid="{67D4EFC6-75C0-48E2-A083-1E341F3104D0}" dateTime="2022-11-07T14:04:05" maxSheetId="2" userName="Пользователь" r:id="rId91" minRId="1283" maxRId="1309">
    <sheetIdMap count="1">
      <sheetId val="1"/>
    </sheetIdMap>
  </header>
  <header guid="{A5748ACA-53A9-4477-B29B-5E03816EBB1D}" dateTime="2022-11-07T14:20:43" maxSheetId="2" userName="Пользователь" r:id="rId92" minRId="1310" maxRId="1326">
    <sheetIdMap count="1">
      <sheetId val="1"/>
    </sheetIdMap>
  </header>
  <header guid="{D24C44C9-9815-41CF-9F26-A7BE5A2B0679}" dateTime="2022-11-07T14:30:21" maxSheetId="2" userName="Пользователь" r:id="rId93" minRId="1329" maxRId="1347">
    <sheetIdMap count="1">
      <sheetId val="1"/>
    </sheetIdMap>
  </header>
  <header guid="{1EF553E8-B6B6-4DA7-8A8E-B7BAE87EA969}" dateTime="2022-11-07T14:32:31" maxSheetId="2" userName="Пользователь" r:id="rId94" minRId="1350" maxRId="1355">
    <sheetIdMap count="1">
      <sheetId val="1"/>
    </sheetIdMap>
  </header>
  <header guid="{C98DCEF5-033E-402B-A30C-967A8588B6A8}" dateTime="2022-11-07T14:34:58" maxSheetId="2" userName="Пользователь" r:id="rId95" minRId="1358" maxRId="1364">
    <sheetIdMap count="1">
      <sheetId val="1"/>
    </sheetIdMap>
  </header>
  <header guid="{DDAD0B71-2FBC-49E1-BDD3-CAC7E734896E}" dateTime="2022-11-07T14:35:19" maxSheetId="2" userName="Пользователь" r:id="rId96">
    <sheetIdMap count="1">
      <sheetId val="1"/>
    </sheetIdMap>
  </header>
  <header guid="{11008C7B-A6D7-4C15-9AA7-B26FE2976C53}" dateTime="2022-11-07T14:48:05" maxSheetId="2" userName="Пользователь" r:id="rId97" minRId="1365" maxRId="1388">
    <sheetIdMap count="1">
      <sheetId val="1"/>
    </sheetIdMap>
  </header>
  <header guid="{B99DBFF7-C93B-4CF7-962F-D941AC923BA2}" dateTime="2022-11-07T14:54:08" maxSheetId="2" userName="Пользователь" r:id="rId98" minRId="1389" maxRId="1420">
    <sheetIdMap count="1">
      <sheetId val="1"/>
    </sheetIdMap>
  </header>
  <header guid="{2271006D-023E-44ED-A9D3-89355886FE83}" dateTime="2022-11-07T14:57:54" maxSheetId="2" userName="Пользователь" r:id="rId99" minRId="1421" maxRId="1428">
    <sheetIdMap count="1">
      <sheetId val="1"/>
    </sheetIdMap>
  </header>
  <header guid="{F655818E-849B-4855-8968-FBD70230DD5C}" dateTime="2022-11-07T15:04:24" maxSheetId="2" userName="Пользователь" r:id="rId100" minRId="1429" maxRId="1460">
    <sheetIdMap count="1">
      <sheetId val="1"/>
    </sheetIdMap>
  </header>
  <header guid="{9AB1FCF8-67CC-4AFE-B036-E71CE80D5B84}" dateTime="2022-11-07T15:18:49" maxSheetId="2" userName="Пользователь" r:id="rId101" minRId="1461" maxRId="1483">
    <sheetIdMap count="1">
      <sheetId val="1"/>
    </sheetIdMap>
  </header>
  <header guid="{9A91CFF5-4F1B-4788-958D-B52ABCFA2B06}" dateTime="2022-11-07T15:20:22" maxSheetId="2" userName="Пользователь" r:id="rId102" minRId="1484" maxRId="1502">
    <sheetIdMap count="1">
      <sheetId val="1"/>
    </sheetIdMap>
  </header>
  <header guid="{654EE3F8-A37A-4309-AF71-DFE99E0A7951}" dateTime="2022-11-07T15:21:13" maxSheetId="2" userName="Пользователь" r:id="rId103" minRId="1503" maxRId="1508">
    <sheetIdMap count="1">
      <sheetId val="1"/>
    </sheetIdMap>
  </header>
  <header guid="{13A5F1F8-4A67-46ED-AB85-918CDD466CAA}" dateTime="2022-11-07T15:30:38" maxSheetId="2" userName="Пользователь" r:id="rId104" minRId="1509" maxRId="1543">
    <sheetIdMap count="1">
      <sheetId val="1"/>
    </sheetIdMap>
  </header>
  <header guid="{BD0061FE-BC41-4556-BA93-E4B5CF069B3A}" dateTime="2022-11-07T17:09:06" maxSheetId="2" userName="Пользователь" r:id="rId105" minRId="1544" maxRId="1640">
    <sheetIdMap count="1">
      <sheetId val="1"/>
    </sheetIdMap>
  </header>
  <header guid="{019C3C97-90D6-435E-9B07-2109B5E431A5}" dateTime="2022-11-07T17:46:39" maxSheetId="2" userName="Пользователь" r:id="rId106" minRId="1643" maxRId="1649">
    <sheetIdMap count="1">
      <sheetId val="1"/>
    </sheetIdMap>
  </header>
  <header guid="{D56807E4-F615-4E70-AF2A-23EC46EE086D}" dateTime="2022-11-07T17:47:37" maxSheetId="2" userName="Пользователь" r:id="rId107" minRId="1652" maxRId="1690">
    <sheetIdMap count="1">
      <sheetId val="1"/>
    </sheetIdMap>
  </header>
  <header guid="{4AE1219D-143F-47CA-8F93-4B4BE6452220}" dateTime="2022-11-07T17:48:48" maxSheetId="2" userName="Пользователь" r:id="rId108" minRId="1691" maxRId="1692">
    <sheetIdMap count="1">
      <sheetId val="1"/>
    </sheetIdMap>
  </header>
  <header guid="{52D08349-E22C-45A3-A540-C996EE443E0C}" dateTime="2022-11-08T09:53:06" maxSheetId="2" userName="Пользователь" r:id="rId109" minRId="1693" maxRId="1700">
    <sheetIdMap count="1">
      <sheetId val="1"/>
    </sheetIdMap>
  </header>
  <header guid="{63648D65-EF6C-4F15-8509-7884134E4FF6}" dateTime="2022-11-08T09:53:42" maxSheetId="2" userName="Пользователь" r:id="rId110" minRId="1701">
    <sheetIdMap count="1">
      <sheetId val="1"/>
    </sheetIdMap>
  </header>
  <header guid="{02B8CD7D-542A-411B-8A5E-8D9FBCABDA7E}" dateTime="2022-11-08T11:21:44" maxSheetId="2" userName="Пользователь" r:id="rId111" minRId="1702" maxRId="1707">
    <sheetIdMap count="1">
      <sheetId val="1"/>
    </sheetIdMap>
  </header>
  <header guid="{3AC602D3-DD27-4C39-8710-F9AE5E3F4DEC}" dateTime="2022-11-08T18:57:48" maxSheetId="2" userName="Пользователь" r:id="rId112" minRId="1708" maxRId="1715">
    <sheetIdMap count="1">
      <sheetId val="1"/>
    </sheetIdMap>
  </header>
  <header guid="{14EB483A-4E7E-44DA-ABAD-4939C2BBEBD9}" dateTime="2022-11-11T15:35:22" maxSheetId="2" userName="Пользователь" r:id="rId113" minRId="1716" maxRId="1727">
    <sheetIdMap count="1">
      <sheetId val="1"/>
    </sheetIdMap>
  </header>
  <header guid="{602E1CB5-6229-4047-832F-E30314A3F217}" dateTime="2022-11-12T14:34:39" maxSheetId="2" userName="Пользователь" r:id="rId114" minRId="1728" maxRId="1729">
    <sheetIdMap count="1">
      <sheetId val="1"/>
    </sheetIdMap>
  </header>
  <header guid="{9C738E10-29B0-42AC-88F5-585E403D10F7}" dateTime="2022-11-12T14:41:35" maxSheetId="2" userName="Пользователь" r:id="rId115" minRId="1730" maxRId="1731">
    <sheetIdMap count="1">
      <sheetId val="1"/>
    </sheetIdMap>
  </header>
  <header guid="{84813308-5458-45E1-9A77-D2554991F4D6}" dateTime="2022-11-12T14:42:29" maxSheetId="2" userName="Пользователь" r:id="rId116" minRId="1732" maxRId="1735">
    <sheetIdMap count="1">
      <sheetId val="1"/>
    </sheetIdMap>
  </header>
  <header guid="{20B1EF28-C7B5-428C-AF81-40274DEC2573}" dateTime="2022-11-12T14:43:14" maxSheetId="2" userName="Пользователь" r:id="rId117" minRId="1736" maxRId="1739">
    <sheetIdMap count="1">
      <sheetId val="1"/>
    </sheetIdMap>
  </header>
  <header guid="{F417FF03-F352-464C-A27E-9F38E19504D6}" dateTime="2022-11-12T14:43:30" maxSheetId="2" userName="Пользователь" r:id="rId118" minRId="1740" maxRId="1743">
    <sheetIdMap count="1">
      <sheetId val="1"/>
    </sheetIdMap>
  </header>
  <header guid="{FF6A1850-81F3-44F5-B2A0-179A3E9D8088}" dateTime="2022-11-12T14:56:42" maxSheetId="2" userName="Пользователь" r:id="rId119" minRId="1744" maxRId="1829">
    <sheetIdMap count="1">
      <sheetId val="1"/>
    </sheetIdMap>
  </header>
  <header guid="{7C7BF5F9-C76E-4231-B2AB-30800C163909}" dateTime="2022-11-12T15:02:28" maxSheetId="2" userName="Пользователь" r:id="rId120" minRId="1830" maxRId="1863">
    <sheetIdMap count="1">
      <sheetId val="1"/>
    </sheetIdMap>
  </header>
  <header guid="{4B03D00C-3ECF-4DE8-A8F5-6E3DF667ED59}" dateTime="2022-11-12T15:07:51" maxSheetId="2" userName="Пользователь" r:id="rId121" minRId="1864" maxRId="1886">
    <sheetIdMap count="1">
      <sheetId val="1"/>
    </sheetIdMap>
  </header>
  <header guid="{F70D9686-E75B-474A-A2C0-806CB351607C}" dateTime="2022-11-12T15:43:16" maxSheetId="2" userName="Пользователь" r:id="rId122" minRId="1887" maxRId="1909">
    <sheetIdMap count="1">
      <sheetId val="1"/>
    </sheetIdMap>
  </header>
  <header guid="{D9621C47-C5E1-4323-83EC-B46BBE6CD67E}" dateTime="2022-11-12T16:01:58" maxSheetId="2" userName="Пользователь" r:id="rId123" minRId="1910" maxRId="1997">
    <sheetIdMap count="1">
      <sheetId val="1"/>
    </sheetIdMap>
  </header>
  <header guid="{F80723A1-2071-4293-A46D-34404DEDFF43}" dateTime="2022-11-12T16:04:00" maxSheetId="2" userName="Пользователь" r:id="rId124" minRId="1998" maxRId="2003">
    <sheetIdMap count="1">
      <sheetId val="1"/>
    </sheetIdMap>
  </header>
  <header guid="{97198C22-324C-4D56-BD82-4775A903191D}" dateTime="2022-11-12T16:08:20" maxSheetId="2" userName="Пользователь" r:id="rId125" minRId="2004" maxRId="2009">
    <sheetIdMap count="1">
      <sheetId val="1"/>
    </sheetIdMap>
  </header>
  <header guid="{1D2F93C5-C959-44C6-B16B-19DA48D99402}" dateTime="2022-11-12T16:11:53" maxSheetId="2" userName="Пользователь" r:id="rId126" minRId="2010" maxRId="2011">
    <sheetIdMap count="1">
      <sheetId val="1"/>
    </sheetIdMap>
  </header>
  <header guid="{8A6843D2-9C39-48DF-ADBF-DDBED506DACD}" dateTime="2022-11-12T16:15:53" maxSheetId="2" userName="Пользователь" r:id="rId127" minRId="2014" maxRId="2035">
    <sheetIdMap count="1">
      <sheetId val="1"/>
    </sheetIdMap>
  </header>
  <header guid="{1BD20747-95FD-42B5-A057-103DFAD84421}" dateTime="2022-11-12T16:23:23" maxSheetId="2" userName="Пользователь" r:id="rId128" minRId="2036" maxRId="2081">
    <sheetIdMap count="1">
      <sheetId val="1"/>
    </sheetIdMap>
  </header>
  <header guid="{7539D648-6DCA-4388-95D9-06EFA4D9DA5A}" dateTime="2022-11-12T16:28:44" maxSheetId="2" userName="Пользователь" r:id="rId129" minRId="2082" maxRId="2110">
    <sheetIdMap count="1">
      <sheetId val="1"/>
    </sheetIdMap>
  </header>
  <header guid="{8F47B7AD-AF27-46D9-B89E-14F0D99D2DC4}" dateTime="2022-11-12T16:29:56" maxSheetId="2" userName="Пользователь" r:id="rId130" minRId="2111" maxRId="2112">
    <sheetIdMap count="1">
      <sheetId val="1"/>
    </sheetIdMap>
  </header>
  <header guid="{5465C22E-2D05-4F54-8B5F-CBAED7B07DF9}" dateTime="2022-11-12T16:30:10" maxSheetId="2" userName="Пользователь" r:id="rId131">
    <sheetIdMap count="1">
      <sheetId val="1"/>
    </sheetIdMap>
  </header>
  <header guid="{C718E4B2-7175-4CE7-BD36-53BA17575775}" dateTime="2022-11-12T16:43:16" maxSheetId="2" userName="Пользователь" r:id="rId132" minRId="2113" maxRId="2116">
    <sheetIdMap count="1">
      <sheetId val="1"/>
    </sheetIdMap>
  </header>
  <header guid="{2DE7AB62-44FB-4106-9CA5-24A085186B6B}" dateTime="2022-11-12T16:46:32" maxSheetId="2" userName="Пользователь" r:id="rId133" minRId="2117" maxRId="2118">
    <sheetIdMap count="1">
      <sheetId val="1"/>
    </sheetIdMap>
  </header>
  <header guid="{9A5C9D6B-846E-484A-B888-45DD3E077604}" dateTime="2022-11-12T17:19:29" maxSheetId="2" userName="Пользователь" r:id="rId134" minRId="2119" maxRId="2123">
    <sheetIdMap count="1">
      <sheetId val="1"/>
    </sheetIdMap>
  </header>
  <header guid="{67DC8302-E7B6-4012-94CF-5116EE23FE64}" dateTime="2022-11-12T17:20:56" maxSheetId="2" userName="Пользователь" r:id="rId135" minRId="2124" maxRId="2125">
    <sheetIdMap count="1">
      <sheetId val="1"/>
    </sheetIdMap>
  </header>
  <header guid="{50F47F84-D9B5-4D82-9E1F-56805C6986DF}" dateTime="2022-11-12T17:40:18" maxSheetId="2" userName="Пользователь" r:id="rId136">
    <sheetIdMap count="1">
      <sheetId val="1"/>
    </sheetIdMap>
  </header>
  <header guid="{DF53C505-9374-4F63-950D-DA2C28A5E5FB}" dateTime="2022-11-14T16:05:06" maxSheetId="2" userName="Пользователь" r:id="rId137">
    <sheetIdMap count="1">
      <sheetId val="1"/>
    </sheetIdMap>
  </header>
  <header guid="{B2C90C41-A372-44F1-8A0D-3DBF8D7E4209}" dateTime="2022-11-14T17:42:06" maxSheetId="2" userName="Пользователь" r:id="rId138" minRId="2126" maxRId="2131">
    <sheetIdMap count="1">
      <sheetId val="1"/>
    </sheetIdMap>
  </header>
  <header guid="{68BC77B4-471A-433C-8012-4C90E0F4F07B}" dateTime="2022-11-15T08:58:14" maxSheetId="2" userName="Ольга Владимировна" r:id="rId139" minRId="2132" maxRId="2138">
    <sheetIdMap count="1">
      <sheetId val="1"/>
    </sheetIdMap>
  </header>
  <header guid="{C0A3F405-AFD1-4907-9DCF-5DFCC8CA137E}" dateTime="2022-11-15T09:14:58" maxSheetId="2" userName="Ольга Владимировна" r:id="rId140" minRId="2139" maxRId="2142">
    <sheetIdMap count="1">
      <sheetId val="1"/>
    </sheetIdMap>
  </header>
  <header guid="{A212A3AD-62CB-4A5E-BE47-FF12BBED2174}" dateTime="2022-12-16T10:45:40" maxSheetId="2" userName="Пользователь" r:id="rId141" minRId="2143" maxRId="2179">
    <sheetIdMap count="1">
      <sheetId val="1"/>
    </sheetIdMap>
  </header>
  <header guid="{BFE1D7D8-CFAA-4ADE-BD76-4EDCD9F9E780}" dateTime="2022-12-16T10:48:25" maxSheetId="2" userName="Пользователь" r:id="rId142" minRId="2180" maxRId="2181">
    <sheetIdMap count="1">
      <sheetId val="1"/>
    </sheetIdMap>
  </header>
  <header guid="{A19F7EA6-136D-4F62-870E-4FA1E59195E8}" dateTime="2022-12-16T10:52:48" maxSheetId="2" userName="Пользователь" r:id="rId143" minRId="2182" maxRId="2210">
    <sheetIdMap count="1">
      <sheetId val="1"/>
    </sheetIdMap>
  </header>
  <header guid="{89ED77EA-E1EB-42B3-B63D-D0B5D37F94D1}" dateTime="2022-12-16T10:56:21" maxSheetId="2" userName="Пользователь" r:id="rId144" minRId="2211" maxRId="2233">
    <sheetIdMap count="1">
      <sheetId val="1"/>
    </sheetIdMap>
  </header>
  <header guid="{BD533877-86DA-4DD2-B0F1-60F81DB6C251}" dateTime="2022-12-16T10:59:52" maxSheetId="2" userName="Пользователь" r:id="rId145" minRId="2236" maxRId="2266">
    <sheetIdMap count="1">
      <sheetId val="1"/>
    </sheetIdMap>
  </header>
  <header guid="{535719D3-82D0-4F27-9B8A-7AE6A4873AE0}" dateTime="2022-12-16T11:01:49" maxSheetId="2" userName="Пользователь" r:id="rId146" minRId="2267" maxRId="2285">
    <sheetIdMap count="1">
      <sheetId val="1"/>
    </sheetIdMap>
  </header>
  <header guid="{4B6B7C02-83FB-46DC-97C3-4AEEA178FE98}" dateTime="2022-12-16T11:46:25" maxSheetId="2" userName="Пользователь" r:id="rId147" minRId="2286" maxRId="2293">
    <sheetIdMap count="1">
      <sheetId val="1"/>
    </sheetIdMap>
  </header>
  <header guid="{6B766DE2-BE4E-4251-906D-0D8D9A8473AD}" dateTime="2022-12-16T11:54:11" maxSheetId="2" userName="Пользователь" r:id="rId148" minRId="2294" maxRId="2307">
    <sheetIdMap count="1">
      <sheetId val="1"/>
    </sheetIdMap>
  </header>
  <header guid="{9E3B4845-E46B-4540-9BEA-612AB1885E0F}" dateTime="2022-12-16T13:18:28" maxSheetId="2" userName="Пользователь" r:id="rId149" minRId="2308" maxRId="2319">
    <sheetIdMap count="1">
      <sheetId val="1"/>
    </sheetIdMap>
  </header>
  <header guid="{25CA4859-76CD-401C-811F-534F3C09C74E}" dateTime="2022-12-16T13:26:09" maxSheetId="2" userName="Пользователь" r:id="rId150" minRId="2320" maxRId="2327">
    <sheetIdMap count="1">
      <sheetId val="1"/>
    </sheetIdMap>
  </header>
  <header guid="{3C7118A4-2B5B-4555-BC88-A9F079CAB087}" dateTime="2022-12-19T15:18:21" maxSheetId="2" userName="Пользователь" r:id="rId151" minRId="2328" maxRId="2359">
    <sheetIdMap count="1">
      <sheetId val="1"/>
    </sheetIdMap>
  </header>
  <header guid="{E5541915-3827-4973-A920-B04CE2F68F63}" dateTime="2022-12-19T15:19:35" maxSheetId="2" userName="Пользователь" r:id="rId152" minRId="2360" maxRId="2363">
    <sheetIdMap count="1">
      <sheetId val="1"/>
    </sheetIdMap>
  </header>
  <header guid="{8C1376A0-7629-49F9-B55D-9616F135C2AE}" dateTime="2022-12-19T15:21:49" maxSheetId="2" userName="Пользователь" r:id="rId153" minRId="2364" maxRId="2382">
    <sheetIdMap count="1">
      <sheetId val="1"/>
    </sheetIdMap>
  </header>
  <header guid="{E701B33E-2BE6-45FA-84B9-A45E200A1A2B}" dateTime="2022-12-19T15:27:07" maxSheetId="2" userName="Пользователь" r:id="rId154" minRId="2383" maxRId="2415">
    <sheetIdMap count="1">
      <sheetId val="1"/>
    </sheetIdMap>
  </header>
  <header guid="{1126EF2D-79F9-4759-A7B7-F886BA692718}" dateTime="2022-12-19T15:29:08" maxSheetId="2" userName="Пользователь" r:id="rId155" minRId="2416" maxRId="2443">
    <sheetIdMap count="1">
      <sheetId val="1"/>
    </sheetIdMap>
  </header>
  <header guid="{5D4F5371-A59A-4DE9-95B5-80E4AB5398D9}" dateTime="2022-12-19T15:56:31" maxSheetId="2" userName="Пользователь" r:id="rId156" minRId="2444" maxRId="2446">
    <sheetIdMap count="1">
      <sheetId val="1"/>
    </sheetIdMap>
  </header>
  <header guid="{055A4E3A-BA8F-4C2F-90EB-4C2606B08115}" dateTime="2022-12-19T17:40:06" maxSheetId="2" userName="Пользователь" r:id="rId157" minRId="2447" maxRId="2496">
    <sheetIdMap count="1">
      <sheetId val="1"/>
    </sheetIdMap>
  </header>
  <header guid="{356F63FD-825B-44C9-9B18-9F33DF0B9BDD}" dateTime="2022-12-19T17:46:27" maxSheetId="2" userName="Пользователь" r:id="rId158" minRId="2497" maxRId="2527">
    <sheetIdMap count="1">
      <sheetId val="1"/>
    </sheetIdMap>
  </header>
  <header guid="{B527DFF0-6B8C-4246-BD14-AEDB7FF6B8D6}" dateTime="2022-12-19T17:58:01" maxSheetId="2" userName="Пользователь" r:id="rId159" minRId="2528" maxRId="2543">
    <sheetIdMap count="1">
      <sheetId val="1"/>
    </sheetIdMap>
  </header>
  <header guid="{C6FC9EE9-5A9A-456B-9BBC-F2FD04694E27}" dateTime="2022-12-20T14:41:48" maxSheetId="2" userName="Пользователь" r:id="rId160" minRId="2546" maxRId="2551">
    <sheetIdMap count="1">
      <sheetId val="1"/>
    </sheetIdMap>
  </header>
  <header guid="{C2F10416-5524-45CB-A427-D8A46E9B0521}" dateTime="2022-12-21T16:48:59" maxSheetId="2" userName="Пользователь" r:id="rId161" minRId="2552" maxRId="2565">
    <sheetIdMap count="1">
      <sheetId val="1"/>
    </sheetIdMap>
  </header>
  <header guid="{C3C986E0-55C3-49DE-B72F-B6098F6CFE09}" dateTime="2023-01-09T09:44:59" maxSheetId="2" userName="Пользователь" r:id="rId162" minRId="2566">
    <sheetIdMap count="1">
      <sheetId val="1"/>
    </sheetIdMap>
  </header>
  <header guid="{4837D5F2-1978-4F8E-AEE2-9F23801A80C0}" dateTime="2023-01-09T10:40:44" maxSheetId="2" userName="Пользователь" r:id="rId163" minRId="2567" maxRId="2574">
    <sheetIdMap count="1">
      <sheetId val="1"/>
    </sheetIdMap>
  </header>
  <header guid="{27B3DADC-D70A-4E4C-A071-248B4429FC67}" dateTime="2023-01-09T10:55:39" maxSheetId="2" userName="Пользователь" r:id="rId164">
    <sheetIdMap count="1">
      <sheetId val="1"/>
    </sheetIdMap>
  </header>
  <header guid="{C21574B5-6962-4EA7-A09B-F9DF10D07491}" dateTime="2023-01-09T10:59:43" maxSheetId="2" userName="Пользователь" r:id="rId165" minRId="2575" maxRId="2588">
    <sheetIdMap count="1">
      <sheetId val="1"/>
    </sheetIdMap>
  </header>
  <header guid="{D027A4E3-2BDA-433D-869F-8B35DE10DB61}" dateTime="2023-01-09T11:00:13" maxSheetId="2" userName="Пользователь" r:id="rId166" minRId="2591" maxRId="2592">
    <sheetIdMap count="1">
      <sheetId val="1"/>
    </sheetIdMap>
  </header>
  <header guid="{F5314C39-B9D9-4EB8-A4F9-CEF1A4550CEC}" dateTime="2023-01-09T11:08:58" maxSheetId="2" userName="Пользователь" r:id="rId167" minRId="2593" maxRId="2630">
    <sheetIdMap count="1">
      <sheetId val="1"/>
    </sheetIdMap>
  </header>
  <header guid="{65591702-2B13-4C57-84D1-DB839628EBDC}" dateTime="2023-01-09T11:09:41" maxSheetId="2" userName="Пользователь" r:id="rId168" minRId="2633">
    <sheetIdMap count="1">
      <sheetId val="1"/>
    </sheetIdMap>
  </header>
  <header guid="{699250C6-819B-4650-8B9B-8B1F4D6138CC}" dateTime="2023-01-09T11:22:29" maxSheetId="2" userName="Пользователь" r:id="rId169" minRId="2634" maxRId="2665">
    <sheetIdMap count="1">
      <sheetId val="1"/>
    </sheetIdMap>
  </header>
  <header guid="{1F882DAB-DB16-46B0-8D66-89C8C2867B86}" dateTime="2023-01-09T11:24:18" maxSheetId="2" userName="Пользователь" r:id="rId170" minRId="2668" maxRId="2671">
    <sheetIdMap count="1">
      <sheetId val="1"/>
    </sheetIdMap>
  </header>
  <header guid="{F4FA9579-6A74-4FFD-8C43-8FF8E6FBC989}" dateTime="2023-01-09T11:43:12" maxSheetId="2" userName="Пользователь" r:id="rId171" minRId="2672" maxRId="2687">
    <sheetIdMap count="1">
      <sheetId val="1"/>
    </sheetIdMap>
  </header>
  <header guid="{07A6901F-88A2-4D04-80E0-6571F5DC964A}" dateTime="2023-01-09T11:58:02" maxSheetId="2" userName="Пользователь" r:id="rId172" minRId="2688" maxRId="2689">
    <sheetIdMap count="1">
      <sheetId val="1"/>
    </sheetIdMap>
  </header>
  <header guid="{EDE3FD20-636E-4210-9A37-857AF1D76EC2}" dateTime="2023-01-09T13:09:17" maxSheetId="2" userName="Пользователь" r:id="rId173" minRId="2690" maxRId="2691">
    <sheetIdMap count="1">
      <sheetId val="1"/>
    </sheetIdMap>
  </header>
  <header guid="{2EFA9CD2-28EE-44C3-B433-5282C2828176}" dateTime="2023-01-09T14:14:54" maxSheetId="2" userName="Пользователь" r:id="rId174" minRId="2692" maxRId="2693">
    <sheetIdMap count="1">
      <sheetId val="1"/>
    </sheetIdMap>
  </header>
  <header guid="{5E532E48-8DE3-4FD9-A8EB-403A776927E4}" dateTime="2023-01-09T14:18:22" maxSheetId="2" userName="Пользователь" r:id="rId175" minRId="2694" maxRId="2697">
    <sheetIdMap count="1">
      <sheetId val="1"/>
    </sheetIdMap>
  </header>
  <header guid="{B1482503-75DD-4ECE-8F39-EFF6450F3160}" dateTime="2023-01-09T17:01:22" maxSheetId="2" userName="Пользователь" r:id="rId176" minRId="2698" maxRId="2706">
    <sheetIdMap count="1">
      <sheetId val="1"/>
    </sheetIdMap>
  </header>
  <header guid="{89830967-A644-445E-B64E-497880D445ED}" dateTime="2023-01-09T19:24:03" maxSheetId="2" userName="Пользователь" r:id="rId177" minRId="2707" maxRId="2714">
    <sheetIdMap count="1">
      <sheetId val="1"/>
    </sheetIdMap>
  </header>
  <header guid="{076995C6-B6DA-43BE-8533-05BFFAD26660}" dateTime="2023-01-09T19:51:53" maxSheetId="2" userName="Пользователь" r:id="rId178" minRId="2715" maxRId="2723">
    <sheetIdMap count="1">
      <sheetId val="1"/>
    </sheetIdMap>
  </header>
  <header guid="{F32B394E-CC9B-45B3-B1F6-8051BD969F49}" dateTime="2023-01-09T19:58:59" maxSheetId="2" userName="Пользователь" r:id="rId179" minRId="2724" maxRId="2727">
    <sheetIdMap count="1">
      <sheetId val="1"/>
    </sheetIdMap>
  </header>
  <header guid="{7604D98E-9DF4-4F9A-B1B9-98F2B7E506E2}" dateTime="2023-01-09T20:03:03" maxSheetId="2" userName="Пользователь" r:id="rId180" minRId="2728" maxRId="2729">
    <sheetIdMap count="1">
      <sheetId val="1"/>
    </sheetIdMap>
  </header>
  <header guid="{E4D63145-D441-4F4C-84D8-912AF5056325}" dateTime="2023-01-09T20:25:59" maxSheetId="2" userName="Пользователь" r:id="rId181" minRId="2730" maxRId="2737">
    <sheetIdMap count="1">
      <sheetId val="1"/>
    </sheetIdMap>
  </header>
  <header guid="{1358C669-B849-48C6-B084-D7132C9AB4C1}" dateTime="2023-01-10T11:12:19" maxSheetId="2" userName="Пользователь" r:id="rId182" minRId="2738" maxRId="2739">
    <sheetIdMap count="1">
      <sheetId val="1"/>
    </sheetIdMap>
  </header>
  <header guid="{4E74461A-6781-4829-A5C4-2ECD966B8701}" dateTime="2023-01-10T11:20:37" maxSheetId="2" userName="Пользователь" r:id="rId183" minRId="2740" maxRId="2748">
    <sheetIdMap count="1">
      <sheetId val="1"/>
    </sheetIdMap>
  </header>
  <header guid="{BD1C176C-BD6E-469C-AC34-13DC46C8446E}" dateTime="2023-01-10T11:22:08" maxSheetId="2" userName="Пользователь" r:id="rId184" minRId="2749" maxRId="2753">
    <sheetIdMap count="1">
      <sheetId val="1"/>
    </sheetIdMap>
  </header>
  <header guid="{A6544654-4CB5-4C1D-8602-2C96646BF749}" dateTime="2023-01-10T16:14:15" maxSheetId="2" userName="Александр Михайлович" r:id="rId185" minRId="2754">
    <sheetIdMap count="1">
      <sheetId val="1"/>
    </sheetIdMap>
  </header>
  <header guid="{7BF665D4-52BD-411D-A99C-1B9AB834A2A1}" dateTime="2023-01-11T18:09:39" maxSheetId="2" userName="Пользователь" r:id="rId186" minRId="2757">
    <sheetIdMap count="1">
      <sheetId val="1"/>
    </sheetIdMap>
  </header>
  <header guid="{D64E42B5-154A-42DE-B51F-E3F8FF1C5BF6}" dateTime="2023-01-11T18:37:03" maxSheetId="2" userName="Ольга Владимировна" r:id="rId187" minRId="2758" maxRId="2761">
    <sheetIdMap count="1">
      <sheetId val="1"/>
    </sheetIdMap>
  </header>
  <header guid="{AEADFBC3-BA9D-4EAA-8F5B-07FDF3D72804}" dateTime="2023-01-16T09:49:01" maxSheetId="2" userName="User" r:id="rId188" minRId="2765">
    <sheetIdMap count="1">
      <sheetId val="1"/>
    </sheetIdMap>
  </header>
  <header guid="{336EF966-494C-4768-9066-9D7F56A66F20}" dateTime="2023-01-25T17:24:45" maxSheetId="2" userName="Пользователь" r:id="rId189" minRId="2768">
    <sheetIdMap count="1">
      <sheetId val="1"/>
    </sheetIdMap>
  </header>
  <header guid="{2A480146-2C11-4F37-8047-BD60E01CDDA2}" dateTime="2023-01-25T17:44:44" maxSheetId="2" userName="Пользователь" r:id="rId190" minRId="2769" maxRId="2770">
    <sheetIdMap count="1">
      <sheetId val="1"/>
    </sheetIdMap>
  </header>
  <header guid="{38BC0A92-5BA4-4C3D-8553-CCDEAE3829C5}" dateTime="2023-01-25T17:52:31" maxSheetId="2" userName="Пользователь" r:id="rId191" minRId="2771" maxRId="2860">
    <sheetIdMap count="1">
      <sheetId val="1"/>
    </sheetIdMap>
  </header>
  <header guid="{7AF0B246-3F10-4342-816C-9EAB7E833F13}" dateTime="2023-01-25T17:53:48" maxSheetId="2" userName="Пользователь" r:id="rId192" minRId="2861" maxRId="2870">
    <sheetIdMap count="1">
      <sheetId val="1"/>
    </sheetIdMap>
  </header>
  <header guid="{13BB5CAD-3CD8-4B95-83C3-5EF07064CFEC}" dateTime="2023-01-25T18:18:15" maxSheetId="2" userName="Пользователь" r:id="rId193" minRId="2871" maxRId="2876">
    <sheetIdMap count="1">
      <sheetId val="1"/>
    </sheetIdMap>
  </header>
  <header guid="{1D731088-2D40-40CC-B949-659D4EAA2CFA}" dateTime="2023-01-25T18:24:08" maxSheetId="2" userName="Пользователь" r:id="rId194" minRId="2877" maxRId="2916">
    <sheetIdMap count="1">
      <sheetId val="1"/>
    </sheetIdMap>
  </header>
  <header guid="{873FD10C-0CBC-419E-BA6A-328B292AEB51}" dateTime="2023-01-25T18:24:33" maxSheetId="2" userName="Пользователь" r:id="rId195" minRId="2919">
    <sheetIdMap count="1">
      <sheetId val="1"/>
    </sheetIdMap>
  </header>
  <header guid="{5CFCE4D8-E777-4EF0-8C38-5653F4664835}" dateTime="2023-01-26T13:39:34" maxSheetId="2" userName="Пользователь" r:id="rId196" minRId="2920" maxRId="2974">
    <sheetIdMap count="1">
      <sheetId val="1"/>
    </sheetIdMap>
  </header>
  <header guid="{FC7DC377-DBD8-4B3A-8769-217D6CE1AB14}" dateTime="2023-01-26T13:40:06" maxSheetId="2" userName="Пользователь" r:id="rId197" minRId="2975" maxRId="2976">
    <sheetIdMap count="1">
      <sheetId val="1"/>
    </sheetIdMap>
  </header>
  <header guid="{12E6C1D6-F89E-4364-9F48-1407CD72DC5E}" dateTime="2023-01-26T13:48:19" maxSheetId="2" userName="Пользователь" r:id="rId198" minRId="2977" maxRId="3036">
    <sheetIdMap count="1">
      <sheetId val="1"/>
    </sheetIdMap>
  </header>
  <header guid="{0461C4E8-4E67-487F-9178-75286F040CF9}" dateTime="2023-01-26T13:54:56" maxSheetId="2" userName="Пользователь" r:id="rId199" minRId="3039" maxRId="3042">
    <sheetIdMap count="1">
      <sheetId val="1"/>
    </sheetIdMap>
  </header>
  <header guid="{7B681877-A2E3-4D86-A287-235B97B74A0F}" dateTime="2023-01-26T15:42:20" maxSheetId="2" userName="Ольга Владимировна" r:id="rId200" minRId="3043">
    <sheetIdMap count="1">
      <sheetId val="1"/>
    </sheetIdMap>
  </header>
  <header guid="{B462B0F2-FDA6-404C-9C2C-B7F921E500AF}" dateTime="2023-01-26T16:13:19" maxSheetId="2" userName="User" r:id="rId201" minRId="3044">
    <sheetIdMap count="1">
      <sheetId val="1"/>
    </sheetIdMap>
  </header>
  <header guid="{8BDFC4B7-4341-4633-8CB7-38C96539EBE9}" dateTime="2023-01-26T16:44:55" maxSheetId="2" userName="User" r:id="rId202" minRId="3045">
    <sheetIdMap count="1">
      <sheetId val="1"/>
    </sheetIdMap>
  </header>
  <header guid="{94C85E77-B3F2-4B33-9D58-192FBCD1FBF4}" dateTime="2023-01-30T10:02:26" maxSheetId="2" userName="User" r:id="rId203" minRId="3046">
    <sheetIdMap count="1">
      <sheetId val="1"/>
    </sheetIdMap>
  </header>
  <header guid="{8927E492-23EC-4864-BA52-567E2562E699}" dateTime="2023-03-14T14:45:50" maxSheetId="2" userName="Пользователь" r:id="rId204" minRId="3047" maxRId="3114">
    <sheetIdMap count="1">
      <sheetId val="1"/>
    </sheetIdMap>
  </header>
  <header guid="{B906873F-E09B-4BF6-8F6B-2AF27982F8B6}" dateTime="2023-03-14T14:52:38" maxSheetId="2" userName="Пользователь" r:id="rId205" minRId="3115" maxRId="3149">
    <sheetIdMap count="1">
      <sheetId val="1"/>
    </sheetIdMap>
  </header>
  <header guid="{1AE5E26D-2614-4052-B246-96D6D479BA2D}" dateTime="2023-03-14T14:56:13" maxSheetId="2" userName="Пользователь" r:id="rId206" minRId="3150" maxRId="3174">
    <sheetIdMap count="1">
      <sheetId val="1"/>
    </sheetIdMap>
  </header>
  <header guid="{5423E859-2BB2-4983-BF74-5506AE03BB91}" dateTime="2023-03-14T15:01:10" maxSheetId="2" userName="Пользователь" r:id="rId207" minRId="3175" maxRId="3216">
    <sheetIdMap count="1">
      <sheetId val="1"/>
    </sheetIdMap>
  </header>
  <header guid="{6CC68203-D713-4AB6-9AEE-AB76679101A1}" dateTime="2023-03-14T15:34:47" maxSheetId="2" userName="Пользователь" r:id="rId208" minRId="3217" maxRId="3234">
    <sheetIdMap count="1">
      <sheetId val="1"/>
    </sheetIdMap>
  </header>
  <header guid="{45753852-26F5-408F-9588-3BE506738A7B}" dateTime="2023-03-14T15:35:41" maxSheetId="2" userName="Пользователь" r:id="rId209" minRId="3235" maxRId="3236">
    <sheetIdMap count="1">
      <sheetId val="1"/>
    </sheetIdMap>
  </header>
  <header guid="{08F94D84-C062-4B07-BECE-E1E9B3359252}" dateTime="2023-03-14T15:50:34" maxSheetId="2" userName="Ольга Владимировна" r:id="rId210" minRId="3237" maxRId="3238">
    <sheetIdMap count="1">
      <sheetId val="1"/>
    </sheetIdMap>
  </header>
  <header guid="{0BEE41C3-583F-4C94-830A-765498A34009}" dateTime="2023-03-24T09:59:24" maxSheetId="2" userName="Пользователь" r:id="rId211" minRId="3239">
    <sheetIdMap count="1">
      <sheetId val="1"/>
    </sheetIdMap>
  </header>
  <header guid="{C72C314D-9A37-4B2A-871B-3D02E4FC2D03}" dateTime="2023-06-19T15:16:27" maxSheetId="2" userName="Пользователь" r:id="rId212" minRId="3242" maxRId="3276">
    <sheetIdMap count="1">
      <sheetId val="1"/>
    </sheetIdMap>
  </header>
  <header guid="{F329E118-8894-4A2D-B53B-EBA198688742}" dateTime="2023-06-19T15:17:29" maxSheetId="2" userName="Пользователь" r:id="rId213" minRId="3277" maxRId="3278">
    <sheetIdMap count="1">
      <sheetId val="1"/>
    </sheetIdMap>
  </header>
  <header guid="{A8664759-D9D1-429F-8140-284525909C65}" dateTime="2023-06-19T15:20:39" maxSheetId="2" userName="Пользователь" r:id="rId214" minRId="3279">
    <sheetIdMap count="1">
      <sheetId val="1"/>
    </sheetIdMap>
  </header>
  <header guid="{039FACA0-62EF-48BB-9669-4E675823BCCC}" dateTime="2023-06-19T15:24:55" maxSheetId="2" userName="Пользователь" r:id="rId215" minRId="3280" maxRId="3294">
    <sheetIdMap count="1">
      <sheetId val="1"/>
    </sheetIdMap>
  </header>
  <header guid="{F144B52C-F9C8-4EB0-9D9F-FBCE50F40B6D}" dateTime="2023-06-19T15:25:20" maxSheetId="2" userName="Пользователь" r:id="rId216" minRId="3295" maxRId="3297">
    <sheetIdMap count="1">
      <sheetId val="1"/>
    </sheetIdMap>
  </header>
  <header guid="{977C19D1-D4C5-4836-BD5B-124F28347D87}" dateTime="2023-06-19T15:39:57" maxSheetId="2" userName="Пользователь" r:id="rId217" minRId="3298" maxRId="3330">
    <sheetIdMap count="1">
      <sheetId val="1"/>
    </sheetIdMap>
  </header>
  <header guid="{721FE796-6CDF-4287-BF8A-5F216DBC1065}" dateTime="2023-06-19T15:41:41" maxSheetId="2" userName="Пользователь" r:id="rId218" minRId="3333" maxRId="3341">
    <sheetIdMap count="1">
      <sheetId val="1"/>
    </sheetIdMap>
  </header>
  <header guid="{55E4EA6E-2EB5-4EBB-99A1-04D4EA51AFF4}" dateTime="2023-06-19T16:01:12" maxSheetId="2" userName="Пользователь" r:id="rId219" minRId="3344" maxRId="3354">
    <sheetIdMap count="1">
      <sheetId val="1"/>
    </sheetIdMap>
  </header>
  <header guid="{45CD5241-EFC8-4D46-AB53-105745BDE8A7}" dateTime="2023-06-19T16:22:07" maxSheetId="2" userName="Пользователь" r:id="rId220" minRId="3355" maxRId="3358">
    <sheetIdMap count="1">
      <sheetId val="1"/>
    </sheetIdMap>
  </header>
  <header guid="{764C1F0F-B6B1-4C32-B171-AD998903D5E6}" dateTime="2023-06-19T16:24:43" maxSheetId="2" userName="Пользователь" r:id="rId221" minRId="3359" maxRId="3360">
    <sheetIdMap count="1">
      <sheetId val="1"/>
    </sheetIdMap>
  </header>
  <header guid="{1D9D4515-B12D-40BA-B4AE-D75B0A8F4E20}" dateTime="2023-06-20T09:43:18" maxSheetId="2" userName="Ольга Владимировна" r:id="rId222" minRId="3361">
    <sheetIdMap count="1">
      <sheetId val="1"/>
    </sheetIdMap>
  </header>
  <header guid="{AF3282E9-8439-490F-9FDA-F92EFAD51BBA}" dateTime="2023-06-29T16:51:19" maxSheetId="2" userName="Пользователь" r:id="rId223" minRId="3362">
    <sheetIdMap count="1">
      <sheetId val="1"/>
    </sheetIdMap>
  </header>
  <header guid="{538E5244-736E-430E-988C-A485CE532801}" dateTime="2023-10-05T11:18:20" maxSheetId="2" userName="Пользователь" r:id="rId224" minRId="3363" maxRId="3415">
    <sheetIdMap count="1">
      <sheetId val="1"/>
    </sheetIdMap>
  </header>
  <header guid="{B2E2B6AB-28B2-48E5-B583-DAD9464F7B6B}" dateTime="2023-10-05T16:30:52" maxSheetId="2" userName="Пользователь" r:id="rId225" minRId="3416" maxRId="3419">
    <sheetIdMap count="1">
      <sheetId val="1"/>
    </sheetIdMap>
  </header>
  <header guid="{6FECC1C8-8BDF-44DD-9EF4-01606CF76735}" dateTime="2023-10-16T15:36:56" maxSheetId="2" userName="Пользователь" r:id="rId226" minRId="3420" maxRId="3439">
    <sheetIdMap count="1">
      <sheetId val="1"/>
    </sheetIdMap>
  </header>
  <header guid="{80CCEF7C-1AF0-4641-84AE-51B43E3DD3C4}" dateTime="2023-10-16T15:45:22" maxSheetId="2" userName="Пользователь" r:id="rId227" minRId="3442" maxRId="3473">
    <sheetIdMap count="1">
      <sheetId val="1"/>
    </sheetIdMap>
  </header>
  <header guid="{C3830F11-ED9D-4914-8DC8-6CEC92F032CD}" dateTime="2023-10-16T15:53:05" maxSheetId="2" userName="Пользователь" r:id="rId228" minRId="3474" maxRId="3501">
    <sheetIdMap count="1">
      <sheetId val="1"/>
    </sheetIdMap>
  </header>
  <header guid="{4AF19F10-7769-4352-9FFC-C916BC594C8A}" dateTime="2023-10-16T15:58:40" maxSheetId="2" userName="Пользователь" r:id="rId229" minRId="3502" maxRId="3536">
    <sheetIdMap count="1">
      <sheetId val="1"/>
    </sheetIdMap>
  </header>
  <header guid="{B3DD402F-F74B-44F4-8A48-33A0853321AE}" dateTime="2023-10-16T16:18:52" maxSheetId="2" userName="Пользователь" r:id="rId230" minRId="3537" maxRId="3640">
    <sheetIdMap count="1">
      <sheetId val="1"/>
    </sheetIdMap>
  </header>
  <header guid="{0C2AB581-34C5-4B49-8BF1-71D4F3A122D9}" dateTime="2023-10-16T16:33:31" maxSheetId="2" userName="Пользователь" r:id="rId231" minRId="3641" maxRId="3647">
    <sheetIdMap count="1">
      <sheetId val="1"/>
    </sheetIdMap>
  </header>
  <header guid="{CAE74743-4C63-4958-BF66-B06FAB9CCC72}" dateTime="2023-10-16T18:01:06" maxSheetId="2" userName="Пользователь" r:id="rId232" minRId="3648" maxRId="3705">
    <sheetIdMap count="1">
      <sheetId val="1"/>
    </sheetIdMap>
  </header>
  <header guid="{4880C580-E0AF-4F20-81AA-284E9BD3150C}" dateTime="2023-10-16T18:02:28" maxSheetId="2" userName="Пользователь" r:id="rId233" minRId="3706" maxRId="3711">
    <sheetIdMap count="1">
      <sheetId val="1"/>
    </sheetIdMap>
  </header>
  <header guid="{955DDB69-E037-4227-91BB-B2FC37FF0883}" dateTime="2023-10-17T09:07:41" maxSheetId="2" userName="Пользователь" r:id="rId234" minRId="3712" maxRId="3717">
    <sheetIdMap count="1">
      <sheetId val="1"/>
    </sheetIdMap>
  </header>
  <header guid="{73CA2FBF-9168-41F4-9954-26C8D75C9496}" dateTime="2023-10-17T09:07:55" maxSheetId="2" userName="Пользователь" r:id="rId235">
    <sheetIdMap count="1">
      <sheetId val="1"/>
    </sheetIdMap>
  </header>
  <header guid="{5611428B-8C84-4328-941E-587487197A84}" dateTime="2023-10-17T09:59:08" maxSheetId="2" userName="Пользователь" r:id="rId236" minRId="3718" maxRId="3829">
    <sheetIdMap count="1">
      <sheetId val="1"/>
    </sheetIdMap>
  </header>
  <header guid="{1369ECB0-7916-4C39-8944-057605640343}" dateTime="2023-10-17T09:59:29" maxSheetId="2" userName="Пользователь" r:id="rId237" minRId="3830">
    <sheetIdMap count="1">
      <sheetId val="1"/>
    </sheetIdMap>
  </header>
  <header guid="{26381110-9C32-460D-8869-62744F15743A}" dateTime="2023-10-17T13:32:14" maxSheetId="2" userName="Пользователь" r:id="rId238" minRId="3831" maxRId="3891">
    <sheetIdMap count="1">
      <sheetId val="1"/>
    </sheetIdMap>
  </header>
  <header guid="{33012029-8105-4C87-84A9-7DB0F00DB871}" dateTime="2023-10-17T13:38:34" maxSheetId="2" userName="Пользователь" r:id="rId239" minRId="3892" maxRId="3916">
    <sheetIdMap count="1">
      <sheetId val="1"/>
    </sheetIdMap>
  </header>
  <header guid="{24126BBA-DC1E-45FC-8E2B-B391C65F9696}" dateTime="2023-10-17T13:39:45" maxSheetId="2" userName="Пользователь" r:id="rId240" minRId="3917" maxRId="3927">
    <sheetIdMap count="1">
      <sheetId val="1"/>
    </sheetIdMap>
  </header>
  <header guid="{784F24B1-CF62-4265-B002-B55AC596980A}" dateTime="2023-10-17T13:40:36" maxSheetId="2" userName="Пользователь" r:id="rId241" minRId="3928" maxRId="3929">
    <sheetIdMap count="1">
      <sheetId val="1"/>
    </sheetIdMap>
  </header>
  <header guid="{0B5C9FB2-840B-426E-A5A8-684C7CCC4412}" dateTime="2023-10-17T13:40:41" maxSheetId="2" userName="Пользователь" r:id="rId242" minRId="3930">
    <sheetIdMap count="1">
      <sheetId val="1"/>
    </sheetIdMap>
  </header>
  <header guid="{4CE6BED5-7069-47F5-9824-BE7993CE9F42}" dateTime="2023-10-17T13:41:08" maxSheetId="2" userName="Пользователь" r:id="rId243" minRId="3931">
    <sheetIdMap count="1">
      <sheetId val="1"/>
    </sheetIdMap>
  </header>
  <header guid="{0B9582A7-9DB8-49C6-A933-81CE18789E15}" dateTime="2023-10-17T17:07:27" maxSheetId="2" userName="Пользователь" r:id="rId244" minRId="3932" maxRId="3949">
    <sheetIdMap count="1">
      <sheetId val="1"/>
    </sheetIdMap>
  </header>
  <header guid="{8CBC2B75-D045-4069-8BE3-A60EF8049D7C}" dateTime="2023-10-18T15:34:21" maxSheetId="2" userName="Пользователь" r:id="rId245" minRId="3952" maxRId="3953">
    <sheetIdMap count="1">
      <sheetId val="1"/>
    </sheetIdMap>
  </header>
  <header guid="{B5D31741-B3AF-431F-949B-5FD67E00D79D}" dateTime="2023-10-18T15:34:25" maxSheetId="2" userName="Пользователь" r:id="rId246">
    <sheetIdMap count="1">
      <sheetId val="1"/>
    </sheetIdMap>
  </header>
  <header guid="{761CC9AF-3A7F-4329-A728-C6A7FB4D339C}" dateTime="2023-10-18T15:45:55" maxSheetId="2" userName="Пользователь" r:id="rId247" minRId="3954" maxRId="4007">
    <sheetIdMap count="1">
      <sheetId val="1"/>
    </sheetIdMap>
  </header>
  <header guid="{23232310-8D29-49B6-9F61-7FD085A06870}" dateTime="2023-10-18T15:46:39" maxSheetId="2" userName="Пользователь" r:id="rId248" minRId="4010" maxRId="4011">
    <sheetIdMap count="1">
      <sheetId val="1"/>
    </sheetIdMap>
  </header>
  <header guid="{6D24AB5F-27C1-46AA-90CB-E2A9042FCAAB}" dateTime="2023-10-18T15:48:22" maxSheetId="2" userName="Пользователь" r:id="rId249" minRId="4012" maxRId="4013">
    <sheetIdMap count="1">
      <sheetId val="1"/>
    </sheetIdMap>
  </header>
  <header guid="{280998DE-F2BC-4912-95F3-4D7F5677062E}" dateTime="2023-10-18T15:50:42" maxSheetId="2" userName="Пользователь" r:id="rId250" minRId="4014" maxRId="4022">
    <sheetIdMap count="1">
      <sheetId val="1"/>
    </sheetIdMap>
  </header>
  <header guid="{B074DE0F-9B65-4667-AFF0-7184DED315CC}" dateTime="2023-10-18T15:52:27" maxSheetId="2" userName="Пользователь" r:id="rId251" minRId="4023" maxRId="4024">
    <sheetIdMap count="1">
      <sheetId val="1"/>
    </sheetIdMap>
  </header>
  <header guid="{31E9D0E2-D8AB-4BF9-9A1B-886672F01D2E}" dateTime="2023-10-18T15:54:04" maxSheetId="2" userName="Пользователь" r:id="rId252">
    <sheetIdMap count="1">
      <sheetId val="1"/>
    </sheetIdMap>
  </header>
  <header guid="{C36FA439-F471-4329-95DD-519B69E31792}" dateTime="2023-10-18T15:55:01" maxSheetId="2" userName="Пользователь" r:id="rId253">
    <sheetIdMap count="1">
      <sheetId val="1"/>
    </sheetIdMap>
  </header>
  <header guid="{DDC40979-1927-458E-A18B-16F6F0AC21DA}" dateTime="2023-10-18T15:55:58" maxSheetId="2" userName="Пользователь" r:id="rId254" minRId="4027" maxRId="4030">
    <sheetIdMap count="1">
      <sheetId val="1"/>
    </sheetIdMap>
  </header>
  <header guid="{A8A7E9FC-ED8D-4CCA-BEC4-9FDC4B37D370}" dateTime="2023-10-18T15:56:53" maxSheetId="2" userName="Пользователь" r:id="rId255" minRId="4031" maxRId="4033">
    <sheetIdMap count="1">
      <sheetId val="1"/>
    </sheetIdMap>
  </header>
  <header guid="{18119944-93CE-4CC8-898A-917E59C596DA}" dateTime="2023-10-18T16:02:53" maxSheetId="2" userName="Пользователь" r:id="rId256" minRId="4034" maxRId="4041">
    <sheetIdMap count="1">
      <sheetId val="1"/>
    </sheetIdMap>
  </header>
  <header guid="{D2DEDC2C-8867-4437-9213-455E1FB61287}" dateTime="2023-10-18T16:03:53" maxSheetId="2" userName="Пользователь" r:id="rId257" minRId="4042" maxRId="4047">
    <sheetIdMap count="1">
      <sheetId val="1"/>
    </sheetIdMap>
  </header>
  <header guid="{D3F90CE8-AB85-46CC-BE9D-775A796B1F04}" dateTime="2023-10-18T16:07:53" maxSheetId="2" userName="Пользователь" r:id="rId258" minRId="4048" maxRId="4049">
    <sheetIdMap count="1">
      <sheetId val="1"/>
    </sheetIdMap>
  </header>
  <header guid="{BA6036E5-6705-45CD-AF23-EC7BA220C081}" dateTime="2023-10-18T16:11:10" maxSheetId="2" userName="Пользователь" r:id="rId259" minRId="4050" maxRId="4057">
    <sheetIdMap count="1">
      <sheetId val="1"/>
    </sheetIdMap>
  </header>
  <header guid="{DFDA752D-8AAD-448D-B704-32611CF07362}" dateTime="2023-10-18T16:13:42" maxSheetId="2" userName="Пользователь" r:id="rId260" minRId="4058" maxRId="4063">
    <sheetIdMap count="1">
      <sheetId val="1"/>
    </sheetIdMap>
  </header>
  <header guid="{CD6A215A-DF10-46E3-8E7C-EF2894BBA4F5}" dateTime="2023-10-18T16:14:19" maxSheetId="2" userName="Пользователь" r:id="rId261" minRId="4064" maxRId="4066">
    <sheetIdMap count="1">
      <sheetId val="1"/>
    </sheetIdMap>
  </header>
  <header guid="{34701608-4172-4656-B769-0B7D0AD444D5}" dateTime="2023-10-18T16:15:16" maxSheetId="2" userName="Пользователь" r:id="rId262" minRId="4067" maxRId="4069">
    <sheetIdMap count="1">
      <sheetId val="1"/>
    </sheetIdMap>
  </header>
  <header guid="{9D523A1D-D90B-4CC3-A992-A3F65A0799B7}" dateTime="2023-10-18T16:38:47" maxSheetId="2" userName="Пользователь" r:id="rId263">
    <sheetIdMap count="1">
      <sheetId val="1"/>
    </sheetIdMap>
  </header>
  <header guid="{702903BB-4F49-4F1B-9AFC-181F09BCDD8E}" dateTime="2023-10-18T16:55:45" maxSheetId="2" userName="Пользователь" r:id="rId264" minRId="4070" maxRId="4085">
    <sheetIdMap count="1">
      <sheetId val="1"/>
    </sheetIdMap>
  </header>
  <header guid="{89F93BFE-5406-42F4-9C0C-D4F44B74833B}" dateTime="2023-10-19T11:25:07" maxSheetId="2" userName="Пользователь" r:id="rId265" minRId="4088" maxRId="4090">
    <sheetIdMap count="1">
      <sheetId val="1"/>
    </sheetIdMap>
  </header>
  <header guid="{E83AE6C7-5DAB-42F7-82BC-7475AB2BBB1B}" dateTime="2023-10-19T11:26:57" maxSheetId="2" userName="Пользователь" r:id="rId266" minRId="4091" maxRId="4096">
    <sheetIdMap count="1">
      <sheetId val="1"/>
    </sheetIdMap>
  </header>
  <header guid="{07451544-2986-4FFD-BA65-6B4EF2183C8C}" dateTime="2023-10-19T11:28:50" maxSheetId="2" userName="Пользователь" r:id="rId267" minRId="4097" maxRId="4104">
    <sheetIdMap count="1">
      <sheetId val="1"/>
    </sheetIdMap>
  </header>
  <header guid="{FB8D1A54-ACA0-4B51-8236-B5F3BE1AFBF2}" dateTime="2023-10-19T11:29:57" maxSheetId="2" userName="Пользователь" r:id="rId268" minRId="4105" maxRId="4108">
    <sheetIdMap count="1">
      <sheetId val="1"/>
    </sheetIdMap>
  </header>
  <header guid="{15CDE2D0-1917-4FA3-9F9B-8D59BA795B51}" dateTime="2023-10-19T11:38:05" maxSheetId="2" userName="Пользователь" r:id="rId269" minRId="4109" maxRId="4112">
    <sheetIdMap count="1">
      <sheetId val="1"/>
    </sheetIdMap>
  </header>
  <header guid="{2CFF02FB-A0EA-4535-A525-962CCAB4B56D}" dateTime="2023-10-19T11:39:22" maxSheetId="2" userName="Пользователь" r:id="rId270" minRId="4113" maxRId="4116">
    <sheetIdMap count="1">
      <sheetId val="1"/>
    </sheetIdMap>
  </header>
  <header guid="{30A53E38-BF3F-476E-A106-C14E91BF5E0E}" dateTime="2023-10-19T11:40:07" maxSheetId="2" userName="Пользователь" r:id="rId271" minRId="4117" maxRId="4118">
    <sheetIdMap count="1">
      <sheetId val="1"/>
    </sheetIdMap>
  </header>
  <header guid="{17AA57CD-5543-42EF-846D-6150AB0768D6}" dateTime="2023-10-19T11:40:59" maxSheetId="2" userName="Пользователь" r:id="rId272" minRId="4119" maxRId="4120">
    <sheetIdMap count="1">
      <sheetId val="1"/>
    </sheetIdMap>
  </header>
  <header guid="{3FA8268E-6024-42E4-93B1-25C8EA566479}" dateTime="2023-10-19T11:45:57" maxSheetId="2" userName="Пользователь" r:id="rId273" minRId="4121" maxRId="4132">
    <sheetIdMap count="1">
      <sheetId val="1"/>
    </sheetIdMap>
  </header>
  <header guid="{5D883E35-C869-4442-B265-F08193AC196A}" dateTime="2023-10-19T13:17:14" maxSheetId="2" userName="Пользователь" r:id="rId274" minRId="4135" maxRId="4154">
    <sheetIdMap count="1">
      <sheetId val="1"/>
    </sheetIdMap>
  </header>
  <header guid="{16E90C12-DAD7-4093-88E0-1A5A7232744D}" dateTime="2023-10-19T13:23:30" maxSheetId="2" userName="Пользователь" r:id="rId275" minRId="4155" maxRId="4158">
    <sheetIdMap count="1">
      <sheetId val="1"/>
    </sheetIdMap>
  </header>
  <header guid="{83104E68-F12E-4E9F-AB2E-4317D5BF431E}" dateTime="2023-10-19T13:25:48" maxSheetId="2" userName="Пользователь" r:id="rId276" minRId="4159" maxRId="4166">
    <sheetIdMap count="1">
      <sheetId val="1"/>
    </sheetIdMap>
  </header>
  <header guid="{147D2350-8A23-474C-AE5C-13A1A1C7217A}" dateTime="2023-10-19T15:45:12" maxSheetId="2" userName="Пользователь" r:id="rId277" minRId="4169" maxRId="4173">
    <sheetIdMap count="1">
      <sheetId val="1"/>
    </sheetIdMap>
  </header>
  <header guid="{1297B8E2-C8B5-41D4-9D86-596B23610B03}" dateTime="2023-10-19T15:46:02" maxSheetId="2" userName="Пользователь" r:id="rId278" minRId="4174" maxRId="4175">
    <sheetIdMap count="1">
      <sheetId val="1"/>
    </sheetIdMap>
  </header>
  <header guid="{9CE5042B-4532-421B-8161-57FDB5C78B70}" dateTime="2023-10-20T08:47:42" maxSheetId="2" userName="Пользователь" r:id="rId279" minRId="4176" maxRId="4177">
    <sheetIdMap count="1">
      <sheetId val="1"/>
    </sheetIdMap>
  </header>
  <header guid="{4792FAA9-E87F-4370-896C-4BDE64EEBE20}" dateTime="2023-10-20T08:50:16" maxSheetId="2" userName="Пользователь" r:id="rId280" minRId="4178" maxRId="4192">
    <sheetIdMap count="1">
      <sheetId val="1"/>
    </sheetIdMap>
  </header>
  <header guid="{9194D50A-FCA4-4378-BDBF-525EADB93FD2}" dateTime="2023-10-20T08:51:22" maxSheetId="2" userName="Пользователь" r:id="rId281" minRId="4193" maxRId="4196">
    <sheetIdMap count="1">
      <sheetId val="1"/>
    </sheetIdMap>
  </header>
  <header guid="{97A18EAD-4AC3-4650-A31E-C67BF9E851F4}" dateTime="2023-10-20T08:56:27" maxSheetId="2" userName="Пользователь" r:id="rId282" minRId="4197" maxRId="4202">
    <sheetIdMap count="1">
      <sheetId val="1"/>
    </sheetIdMap>
  </header>
  <header guid="{B850C6AD-39B0-4A35-90B1-93508CBCB3E5}" dateTime="2023-10-20T09:15:06" maxSheetId="2" userName="Пользователь" r:id="rId283" minRId="4203" maxRId="4220">
    <sheetIdMap count="1">
      <sheetId val="1"/>
    </sheetIdMap>
  </header>
  <header guid="{C87F5DC5-881D-4B2D-B288-3C874EF374AC}" dateTime="2023-10-20T09:21:57" maxSheetId="2" userName="Пользователь" r:id="rId284" minRId="4221" maxRId="4236">
    <sheetIdMap count="1">
      <sheetId val="1"/>
    </sheetIdMap>
  </header>
  <header guid="{B12B7724-F61E-4643-8502-85939D4C3BED}" dateTime="2023-10-20T10:09:49" maxSheetId="2" userName="Пользователь" r:id="rId285" minRId="4237" maxRId="4240">
    <sheetIdMap count="1">
      <sheetId val="1"/>
    </sheetIdMap>
  </header>
  <header guid="{3659C275-178D-4E4F-BDB4-FFD77FD33050}" dateTime="2023-10-20T10:11:41" maxSheetId="2" userName="Пользователь" r:id="rId286" minRId="4241" maxRId="4252">
    <sheetIdMap count="1">
      <sheetId val="1"/>
    </sheetIdMap>
  </header>
  <header guid="{575F716A-0452-4894-948F-FE820886F6E1}" dateTime="2023-10-20T10:15:36" maxSheetId="2" userName="Пользователь" r:id="rId287" minRId="4253" maxRId="4256">
    <sheetIdMap count="1">
      <sheetId val="1"/>
    </sheetIdMap>
  </header>
  <header guid="{530BD610-5C15-4825-A8A7-0A16810FCC4B}" dateTime="2023-10-20T10:24:15" maxSheetId="2" userName="Пользователь" r:id="rId288" minRId="4257" maxRId="4258">
    <sheetIdMap count="1">
      <sheetId val="1"/>
    </sheetIdMap>
  </header>
  <header guid="{947F62FD-EBF1-492E-BDBD-61C2509A2272}" dateTime="2023-10-20T10:29:10" maxSheetId="2" userName="Пользователь" r:id="rId289" minRId="4259" maxRId="4264">
    <sheetIdMap count="1">
      <sheetId val="1"/>
    </sheetIdMap>
  </header>
  <header guid="{742077AF-78F4-4048-B9C3-A9DCA9A0277A}" dateTime="2023-10-20T15:12:37" maxSheetId="2" userName="Пользователь" r:id="rId290" minRId="4265" maxRId="4268">
    <sheetIdMap count="1">
      <sheetId val="1"/>
    </sheetIdMap>
  </header>
  <header guid="{28C1EAF5-50CE-48A2-A4FB-8B0326B67FBE}" dateTime="2023-10-23T11:36:52" maxSheetId="2" userName="Пользователь" r:id="rId291" minRId="4269" maxRId="4270">
    <sheetIdMap count="1">
      <sheetId val="1"/>
    </sheetIdMap>
  </header>
  <header guid="{20B61108-9A70-4B79-94ED-4E4A2BE1E5BA}" dateTime="2023-10-23T11:40:23" maxSheetId="2" userName="Пользователь" r:id="rId292">
    <sheetIdMap count="1">
      <sheetId val="1"/>
    </sheetIdMap>
  </header>
  <header guid="{330EBBFA-E198-424E-BE58-75A528D0A70C}" dateTime="2023-10-23T11:43:52" maxSheetId="2" userName="Пользователь" r:id="rId293">
    <sheetIdMap count="1">
      <sheetId val="1"/>
    </sheetIdMap>
  </header>
  <header guid="{BDDBD419-CEB8-4BBF-A51F-613BC9959578}" dateTime="2023-10-23T11:44:14" maxSheetId="2" userName="Пользователь" r:id="rId294">
    <sheetIdMap count="1">
      <sheetId val="1"/>
    </sheetIdMap>
  </header>
  <header guid="{228A49D8-3E8F-4E02-AE13-AE6EE60B0673}" dateTime="2023-10-23T11:44:49" maxSheetId="2" userName="Пользователь" r:id="rId295" minRId="4271" maxRId="4273">
    <sheetIdMap count="1">
      <sheetId val="1"/>
    </sheetIdMap>
  </header>
  <header guid="{124A6D92-6DDF-4880-A663-53789E32C810}" dateTime="2023-10-23T11:48:21" maxSheetId="2" userName="Пользователь" r:id="rId296" minRId="4274" maxRId="4275">
    <sheetIdMap count="1">
      <sheetId val="1"/>
    </sheetIdMap>
  </header>
  <header guid="{11AAF292-1FF3-4BB4-B89F-FA543FB97E4A}" dateTime="2023-10-23T11:49:20" maxSheetId="2" userName="Пользователь" r:id="rId297" minRId="4276" maxRId="4277">
    <sheetIdMap count="1">
      <sheetId val="1"/>
    </sheetIdMap>
  </header>
  <header guid="{E723450C-FE59-4465-A75B-4F8CCAB7BAA7}" dateTime="2023-10-23T13:20:45" maxSheetId="2" userName="Пользователь" r:id="rId298" minRId="4278" maxRId="4291">
    <sheetIdMap count="1">
      <sheetId val="1"/>
    </sheetIdMap>
  </header>
  <header guid="{AC8E6BF7-B564-4EF9-80E6-93A908E64E13}" dateTime="2023-10-23T13:21:13" maxSheetId="2" userName="Пользователь" r:id="rId299" minRId="4294" maxRId="4295">
    <sheetIdMap count="1">
      <sheetId val="1"/>
    </sheetIdMap>
  </header>
  <header guid="{E6D9B819-BF31-42C0-9C9E-C918CFF0BAFA}" dateTime="2023-10-23T14:04:18" maxSheetId="2" userName="Пользователь" r:id="rId300" minRId="4296" maxRId="4303">
    <sheetIdMap count="1">
      <sheetId val="1"/>
    </sheetIdMap>
  </header>
  <header guid="{EB883340-FE2A-4246-956E-C5A922831B21}" dateTime="2023-10-23T14:08:31" maxSheetId="2" userName="Пользователь" r:id="rId301" minRId="4304" maxRId="4311">
    <sheetIdMap count="1">
      <sheetId val="1"/>
    </sheetIdMap>
  </header>
  <header guid="{9DDC1034-54B9-4BC9-8328-091340BDFD5D}" dateTime="2023-10-23T14:29:07" maxSheetId="2" userName="Пользователь" r:id="rId302" minRId="4314">
    <sheetIdMap count="1">
      <sheetId val="1"/>
    </sheetIdMap>
  </header>
  <header guid="{C6C7991D-8F42-476D-9806-6E4DC97E7A02}" dateTime="2023-10-25T14:31:34" maxSheetId="2" userName="Ольга Владимировна" r:id="rId303" minRId="4315" maxRId="4321">
    <sheetIdMap count="1">
      <sheetId val="1"/>
    </sheetIdMap>
  </header>
  <header guid="{36CF79CB-0ADE-4651-B006-A7E708143B86}" dateTime="2023-10-31T09:01:17" maxSheetId="2" userName="Ольга Владимировна" r:id="rId304" minRId="4322" maxRId="4324">
    <sheetIdMap count="1">
      <sheetId val="1"/>
    </sheetIdMap>
  </header>
  <header guid="{BAEC2345-7CBA-4423-B715-D6C72DCC7AF9}" dateTime="2024-10-30T14:31:41" maxSheetId="2" userName="БутытоваСГ" r:id="rId305" minRId="4325" maxRId="4359">
    <sheetIdMap count="1">
      <sheetId val="1"/>
    </sheetIdMap>
  </header>
  <header guid="{0B90DEB7-650F-4952-B8D9-90B72BE93A86}" dateTime="2024-10-30T14:33:27" maxSheetId="2" userName="БутытоваСГ" r:id="rId306" minRId="4362" maxRId="4429">
    <sheetIdMap count="1">
      <sheetId val="1"/>
    </sheetIdMap>
  </header>
  <header guid="{482E6DEA-9436-47B0-B009-3CBBA329FD40}" dateTime="2024-10-30T14:38:53" maxSheetId="2" userName="БутытоваСГ" r:id="rId307" minRId="4430" maxRId="4453">
    <sheetIdMap count="1">
      <sheetId val="1"/>
    </sheetIdMap>
  </header>
  <header guid="{AB9D762D-5AF5-41A5-9681-25DCFEA45847}" dateTime="2024-10-30T14:40:27" maxSheetId="2" userName="БутытоваСГ" r:id="rId308" minRId="4454" maxRId="4463">
    <sheetIdMap count="1">
      <sheetId val="1"/>
    </sheetIdMap>
  </header>
  <header guid="{3C6335BF-F2FE-453E-8599-0B1BF7B2F6E9}" dateTime="2024-10-30T14:46:52" maxSheetId="2" userName="БутытоваСГ" r:id="rId309" minRId="4464" maxRId="4483">
    <sheetIdMap count="1">
      <sheetId val="1"/>
    </sheetIdMap>
  </header>
  <header guid="{6836E784-21C8-4E41-A522-8058D0EE33AF}" dateTime="2024-10-30T14:49:08" maxSheetId="2" userName="БутытоваСГ" r:id="rId310" minRId="4484" maxRId="4495">
    <sheetIdMap count="1">
      <sheetId val="1"/>
    </sheetIdMap>
  </header>
  <header guid="{E1CC9E56-112A-4C14-9DE2-F47574782C8A}" dateTime="2024-10-30T14:54:17" maxSheetId="2" userName="БутытоваСГ" r:id="rId311" minRId="4496" maxRId="4515">
    <sheetIdMap count="1">
      <sheetId val="1"/>
    </sheetIdMap>
  </header>
  <header guid="{D059B68E-99CF-4F37-B91E-C7E190BBA326}" dateTime="2024-10-30T14:58:19" maxSheetId="2" userName="БутытоваСГ" r:id="rId312" minRId="4516" maxRId="4545">
    <sheetIdMap count="1">
      <sheetId val="1"/>
    </sheetIdMap>
  </header>
  <header guid="{6A53A8AC-904F-418A-9DA3-A695714E88F4}" dateTime="2024-10-30T15:00:52" maxSheetId="2" userName="БутытоваСГ" r:id="rId313" minRId="4546" maxRId="4613">
    <sheetIdMap count="1">
      <sheetId val="1"/>
    </sheetIdMap>
  </header>
  <header guid="{BEDB481C-51DB-4768-A709-707C243DF1C6}" dateTime="2024-10-30T15:03:37" maxSheetId="2" userName="БутытоваСГ" r:id="rId314" minRId="4614" maxRId="4735">
    <sheetIdMap count="1">
      <sheetId val="1"/>
    </sheetIdMap>
  </header>
  <header guid="{0132E112-D869-432F-BDBE-CA9BC30DF8AF}" dateTime="2024-10-30T15:07:15" maxSheetId="2" userName="БутытоваСГ" r:id="rId315" minRId="4736" maxRId="4745">
    <sheetIdMap count="1">
      <sheetId val="1"/>
    </sheetIdMap>
  </header>
  <header guid="{CCDF8447-4B05-441D-A935-EBD126EDC669}" dateTime="2024-10-30T15:08:57" maxSheetId="2" userName="БутытоваСГ" r:id="rId316" minRId="4746" maxRId="4755">
    <sheetIdMap count="1">
      <sheetId val="1"/>
    </sheetIdMap>
  </header>
  <header guid="{6DAD5A8B-F081-48DC-9B6B-9B6036EC6A7E}" dateTime="2024-10-30T15:09:37" maxSheetId="2" userName="БутытоваСГ" r:id="rId317" minRId="4756" maxRId="4759">
    <sheetIdMap count="1">
      <sheetId val="1"/>
    </sheetIdMap>
  </header>
  <header guid="{4DC627B6-E646-462C-8979-97EF1614975B}" dateTime="2024-10-30T15:11:10" maxSheetId="2" userName="БутытоваСГ" r:id="rId318" minRId="4760" maxRId="4771">
    <sheetIdMap count="1">
      <sheetId val="1"/>
    </sheetIdMap>
  </header>
  <header guid="{28BBC71E-2C38-41D5-9A99-91B0B3CAADB4}" dateTime="2024-10-30T15:12:41" maxSheetId="2" userName="БутытоваСГ" r:id="rId319" minRId="4772" maxRId="4775">
    <sheetIdMap count="1">
      <sheetId val="1"/>
    </sheetIdMap>
  </header>
  <header guid="{6B035863-C7F5-4C44-8D92-D7E727EEA21B}" dateTime="2024-10-30T15:15:44" maxSheetId="2" userName="БутытоваСГ" r:id="rId320" minRId="4776" maxRId="4781">
    <sheetIdMap count="1">
      <sheetId val="1"/>
    </sheetIdMap>
  </header>
  <header guid="{8A57FC4B-176B-4732-B3B1-A5E71E0B631D}" dateTime="2024-10-30T15:16:06" maxSheetId="2" userName="БутытоваСГ" r:id="rId321" minRId="4782">
    <sheetIdMap count="1">
      <sheetId val="1"/>
    </sheetIdMap>
  </header>
  <header guid="{0C8BAA74-08DB-4B00-8132-657F55A7458F}" dateTime="2024-10-30T15:17:39" maxSheetId="2" userName="БутытоваСГ" r:id="rId322" minRId="4783" maxRId="4794">
    <sheetIdMap count="1">
      <sheetId val="1"/>
    </sheetIdMap>
  </header>
  <header guid="{5EFE178F-C102-4E15-B12A-EAD31027CA71}" dateTime="2024-10-30T15:24:43" maxSheetId="2" userName="БутытоваСГ" r:id="rId323" minRId="4795" maxRId="5068">
    <sheetIdMap count="1">
      <sheetId val="1"/>
    </sheetIdMap>
  </header>
  <header guid="{FE77D1CA-98F5-4E18-AC12-DAA0B79B76A8}" dateTime="2024-10-30T15:37:05" maxSheetId="2" userName="БутытоваСГ" r:id="rId324" minRId="5069" maxRId="5100">
    <sheetIdMap count="1">
      <sheetId val="1"/>
    </sheetIdMap>
  </header>
  <header guid="{28EB424D-A6F8-49FA-880C-B9F8926DCBE9}" dateTime="2024-10-30T15:46:05" maxSheetId="2" userName="БутытоваСГ" r:id="rId325" minRId="5101" maxRId="5179">
    <sheetIdMap count="1">
      <sheetId val="1"/>
    </sheetIdMap>
  </header>
  <header guid="{F7BB179B-4830-4E26-AE0C-188CCFE9941F}" dateTime="2024-10-30T15:48:09" maxSheetId="2" userName="БутытоваСГ" r:id="rId326" minRId="5180" maxRId="5192">
    <sheetIdMap count="1">
      <sheetId val="1"/>
    </sheetIdMap>
  </header>
  <header guid="{F5A42396-A00A-4F76-A623-EFF0B080A4D8}" dateTime="2024-10-31T14:10:51" maxSheetId="2" userName="Пользователь" r:id="rId327" minRId="5193" maxRId="5222">
    <sheetIdMap count="1">
      <sheetId val="1"/>
    </sheetIdMap>
  </header>
  <header guid="{6C407DD5-2DB0-479C-920F-C7D62C476B8F}" dateTime="2024-10-31T14:29:58" maxSheetId="2" userName="БутытоваСГ" r:id="rId328" minRId="5223" maxRId="5232">
    <sheetIdMap count="1">
      <sheetId val="1"/>
    </sheetIdMap>
  </header>
  <header guid="{3CF8EB27-F920-4D72-BCDD-0B008046975F}" dateTime="2024-10-31T14:34:09" maxSheetId="2" userName="БутытоваСГ" r:id="rId329" minRId="5233" maxRId="5238">
    <sheetIdMap count="1">
      <sheetId val="1"/>
    </sheetIdMap>
  </header>
  <header guid="{50C7FF0B-3634-403F-A07A-7F1A060D54CD}" dateTime="2024-10-31T14:40:04" maxSheetId="2" userName="БутытоваСГ" r:id="rId330" minRId="5239" maxRId="5240">
    <sheetIdMap count="1">
      <sheetId val="1"/>
    </sheetIdMap>
  </header>
  <header guid="{0A3F14A2-3239-4F1B-9CE1-D0EA49B184B6}" dateTime="2024-10-31T14:43:11" maxSheetId="2" userName="БутытоваСГ" r:id="rId331" minRId="5241" maxRId="5253">
    <sheetIdMap count="1">
      <sheetId val="1"/>
    </sheetIdMap>
  </header>
  <header guid="{1B0D5801-B6CE-43FE-9F6B-8E3155D02C15}" dateTime="2024-10-31T14:57:02" maxSheetId="2" userName="БутытоваСГ" r:id="rId332" minRId="5254" maxRId="5280">
    <sheetIdMap count="1">
      <sheetId val="1"/>
    </sheetIdMap>
  </header>
  <header guid="{4414B3B4-9BF5-4705-B64D-BA21325B4707}" dateTime="2024-10-31T15:29:15" maxSheetId="2" userName="БутытоваСГ" r:id="rId333" minRId="5281" maxRId="5322">
    <sheetIdMap count="1">
      <sheetId val="1"/>
    </sheetIdMap>
  </header>
  <header guid="{CD055C42-6E1F-4844-B0B0-7DD4847A924E}" dateTime="2024-10-31T15:39:01" maxSheetId="2" userName="БутытоваСГ" r:id="rId334" minRId="5323" maxRId="5342">
    <sheetIdMap count="1">
      <sheetId val="1"/>
    </sheetIdMap>
  </header>
  <header guid="{0A4EC497-105F-4198-8B9D-2B7DDC8BBCC2}" dateTime="2024-10-31T16:17:15" maxSheetId="2" userName="БутытоваСГ" r:id="rId335" minRId="5343" maxRId="5346">
    <sheetIdMap count="1">
      <sheetId val="1"/>
    </sheetIdMap>
  </header>
  <header guid="{0A4F3BB5-6C35-4E98-BEA5-689B34306854}" dateTime="2024-10-31T16:17:54" maxSheetId="2" userName="БутытоваСГ" r:id="rId336" minRId="5347" maxRId="5350">
    <sheetIdMap count="1">
      <sheetId val="1"/>
    </sheetIdMap>
  </header>
  <header guid="{7C607FE2-E974-4621-A18A-DB223F882C9F}" dateTime="2024-10-31T16:43:35" maxSheetId="2" userName="БутытоваСГ" r:id="rId337" minRId="5351" maxRId="5372">
    <sheetIdMap count="1">
      <sheetId val="1"/>
    </sheetIdMap>
  </header>
  <header guid="{E6752776-07AA-408A-9A75-8569D26B1966}" dateTime="2024-11-01T09:00:03" maxSheetId="2" userName="БутытоваСГ" r:id="rId338" minRId="5373" maxRId="5376">
    <sheetIdMap count="1">
      <sheetId val="1"/>
    </sheetIdMap>
  </header>
  <header guid="{54E20F63-F537-4ED0-B65A-726FEA3674DC}" dateTime="2024-11-01T09:06:35" maxSheetId="2" userName="БутытоваСГ" r:id="rId339" minRId="5377" maxRId="5394">
    <sheetIdMap count="1">
      <sheetId val="1"/>
    </sheetIdMap>
  </header>
  <header guid="{00B72B7B-8EA1-49AE-B081-405D166DEE61}" dateTime="2024-11-01T09:16:37" maxSheetId="2" userName="БутытоваСГ" r:id="rId340" minRId="5395" maxRId="5412">
    <sheetIdMap count="1">
      <sheetId val="1"/>
    </sheetIdMap>
  </header>
  <header guid="{25443D97-DEAE-4B52-9935-86568069D95D}" dateTime="2024-11-01T09:17:04" maxSheetId="2" userName="БутытоваСГ" r:id="rId341" minRId="5413" maxRId="5414">
    <sheetIdMap count="1">
      <sheetId val="1"/>
    </sheetIdMap>
  </header>
  <header guid="{D551A632-75CA-406E-B15C-51F02FBAD816}" dateTime="2024-11-01T09:17:17" maxSheetId="2" userName="БутытоваСГ" r:id="rId342">
    <sheetIdMap count="1">
      <sheetId val="1"/>
    </sheetIdMap>
  </header>
  <header guid="{6BD0077D-3AEB-458B-AA04-C72326E9B005}" dateTime="2024-11-01T09:20:14" maxSheetId="2" userName="БутытоваСГ" r:id="rId343" minRId="5415" maxRId="5416">
    <sheetIdMap count="1">
      <sheetId val="1"/>
    </sheetIdMap>
  </header>
  <header guid="{B76BA77B-528F-43AC-B946-841D6E6E9A86}" dateTime="2024-11-01T09:21:37" maxSheetId="2" userName="БутытоваСГ" r:id="rId344" minRId="5417" maxRId="5418">
    <sheetIdMap count="1">
      <sheetId val="1"/>
    </sheetIdMap>
  </header>
  <header guid="{E60C86A6-397C-4D95-A8DE-52A966EA9264}" dateTime="2024-11-01T09:26:24" maxSheetId="2" userName="БутытоваСГ" r:id="rId345" minRId="5419" maxRId="5428">
    <sheetIdMap count="1">
      <sheetId val="1"/>
    </sheetIdMap>
  </header>
  <header guid="{4F8BF011-5261-49E7-BF01-6B01C7B0510A}" dateTime="2024-11-01T10:06:12" maxSheetId="2" userName="БутытоваСГ" r:id="rId346" minRId="5429" maxRId="5430">
    <sheetIdMap count="1">
      <sheetId val="1"/>
    </sheetIdMap>
  </header>
  <header guid="{E7F86DBE-CB86-41F0-A563-CBDC888E730B}" dateTime="2024-11-01T10:54:39" maxSheetId="2" userName="БутытоваСГ" r:id="rId347" minRId="5431" maxRId="5432">
    <sheetIdMap count="1">
      <sheetId val="1"/>
    </sheetIdMap>
  </header>
  <header guid="{C6AD1689-7803-4EDC-B672-35B4C52143A0}" dateTime="2024-11-01T10:55:38" maxSheetId="2" userName="БутытоваСГ" r:id="rId348">
    <sheetIdMap count="1">
      <sheetId val="1"/>
    </sheetIdMap>
  </header>
  <header guid="{2B93D8FF-F03D-48ED-A048-796BBC614DF1}" dateTime="2024-11-01T10:58:53" maxSheetId="2" userName="БутытоваСГ" r:id="rId349">
    <sheetIdMap count="1">
      <sheetId val="1"/>
    </sheetIdMap>
  </header>
  <header guid="{C5BCDF29-9771-4BE6-908E-167CFAE402DE}" dateTime="2024-11-02T14:13:34" maxSheetId="2" userName="БутытоваСГ" r:id="rId350" minRId="5433" maxRId="5438">
    <sheetIdMap count="1">
      <sheetId val="1"/>
    </sheetIdMap>
  </header>
  <header guid="{61F32CCF-B979-4597-A4BA-8E340EAAE350}" dateTime="2024-11-02T14:15:12" maxSheetId="2" userName="БутытоваСГ" r:id="rId351" minRId="5439" maxRId="5442">
    <sheetIdMap count="1">
      <sheetId val="1"/>
    </sheetIdMap>
  </header>
  <header guid="{696418AD-D345-4444-91EF-4F4A6D7E1BFF}" dateTime="2024-11-02T14:22:51" maxSheetId="2" userName="БутытоваСГ" r:id="rId352" minRId="5443" maxRId="5486">
    <sheetIdMap count="1">
      <sheetId val="1"/>
    </sheetIdMap>
  </header>
  <header guid="{10B65331-823E-494F-BBC1-29F39F06F536}" dateTime="2024-11-02T14:24:25" maxSheetId="2" userName="БутытоваСГ" r:id="rId353" minRId="5487" maxRId="5504">
    <sheetIdMap count="1">
      <sheetId val="1"/>
    </sheetIdMap>
  </header>
  <header guid="{9B08112A-3D08-4E9E-A335-C32CE261CD71}" dateTime="2024-11-02T14:24:33" maxSheetId="2" userName="БутытоваСГ" r:id="rId354" minRId="5505" maxRId="5506">
    <sheetIdMap count="1">
      <sheetId val="1"/>
    </sheetIdMap>
  </header>
  <header guid="{9E20D7B3-FAEB-454C-90B8-0DA83677F611}" dateTime="2024-11-02T14:24:42" maxSheetId="2" userName="БутытоваСГ" r:id="rId355" minRId="5507">
    <sheetIdMap count="1">
      <sheetId val="1"/>
    </sheetIdMap>
  </header>
  <header guid="{D3611E49-30B8-4A83-B363-F755DB97D72E}" dateTime="2024-11-02T14:26:27" maxSheetId="2" userName="БутытоваСГ" r:id="rId356" minRId="5508" maxRId="5518">
    <sheetIdMap count="1">
      <sheetId val="1"/>
    </sheetIdMap>
  </header>
  <header guid="{B1E31DAD-1AF6-4C00-9C99-DB365AE884BB}" dateTime="2024-11-02T14:26:44" maxSheetId="2" userName="БутытоваСГ" r:id="rId357">
    <sheetIdMap count="1">
      <sheetId val="1"/>
    </sheetIdMap>
  </header>
  <header guid="{FB8D1439-1F6D-4B8F-9647-9A0E3EA0752A}" dateTime="2024-11-02T14:26:56" maxSheetId="2" userName="БутытоваСГ" r:id="rId358">
    <sheetIdMap count="1">
      <sheetId val="1"/>
    </sheetIdMap>
  </header>
  <header guid="{AD631C0F-3CF3-448C-BD6D-88D358F58496}" dateTime="2024-11-02T14:27:55" maxSheetId="2" userName="БутытоваСГ" r:id="rId359" minRId="5523" maxRId="5540">
    <sheetIdMap count="1">
      <sheetId val="1"/>
    </sheetIdMap>
  </header>
  <header guid="{0DE523FB-F391-4D7A-8A32-D0D8987B2A01}" dateTime="2024-11-02T14:32:06" maxSheetId="2" userName="БутытоваСГ" r:id="rId360" minRId="5541" maxRId="5568">
    <sheetIdMap count="1">
      <sheetId val="1"/>
    </sheetIdMap>
  </header>
  <header guid="{DCD0A4AE-0189-46F7-8329-D839C55294A0}" dateTime="2024-11-02T14:33:03" maxSheetId="2" userName="БутытоваСГ" r:id="rId361" minRId="5569" maxRId="5572">
    <sheetIdMap count="1">
      <sheetId val="1"/>
    </sheetIdMap>
  </header>
  <header guid="{A17909CD-F904-4F07-92F0-B62E2CBCCAE0}" dateTime="2024-11-02T14:36:25" maxSheetId="2" userName="БутытоваСГ" r:id="rId362" minRId="5573" maxRId="5603">
    <sheetIdMap count="1">
      <sheetId val="1"/>
    </sheetIdMap>
  </header>
  <header guid="{48EF2C23-71FF-4121-9A67-125D3037E875}" dateTime="2024-11-02T14:41:47" maxSheetId="2" userName="БутытоваСГ" r:id="rId363" minRId="5604" maxRId="5614">
    <sheetIdMap count="1">
      <sheetId val="1"/>
    </sheetIdMap>
  </header>
  <header guid="{1D47423D-82E4-4D70-91C5-583DDCA3CD42}" dateTime="2024-11-05T09:10:02" maxSheetId="2" userName="БутытоваСГ" r:id="rId364">
    <sheetIdMap count="1">
      <sheetId val="1"/>
    </sheetIdMap>
  </header>
  <header guid="{45C76204-ED79-4A7F-AD1D-51FDB180670B}" dateTime="2024-11-05T09:15:45" maxSheetId="2" userName="БутытоваСГ" r:id="rId365" minRId="5615" maxRId="5617">
    <sheetIdMap count="1">
      <sheetId val="1"/>
    </sheetIdMap>
  </header>
  <header guid="{A11D14A3-474D-4F4A-A19E-7987673507AA}" dateTime="2024-11-05T09:22:48" maxSheetId="2" userName="БутытоваСГ" r:id="rId366">
    <sheetIdMap count="1">
      <sheetId val="1"/>
    </sheetIdMap>
  </header>
  <header guid="{37D81020-B35D-4042-BEDF-8F53BDA8CC73}" dateTime="2024-11-05T09:25:04" maxSheetId="2" userName="БутытоваСГ" r:id="rId367">
    <sheetIdMap count="1">
      <sheetId val="1"/>
    </sheetIdMap>
  </header>
  <header guid="{BC0D24BE-3642-4DFC-A46B-BE2301C5CE1E}" dateTime="2024-11-05T10:15:54" maxSheetId="2" userName="БутытоваСГ" r:id="rId368" minRId="5622" maxRId="5641">
    <sheetIdMap count="1">
      <sheetId val="1"/>
    </sheetIdMap>
  </header>
  <header guid="{E319D7A2-CFD8-4639-B004-6D3A1337CC8E}" dateTime="2024-11-05T10:16:21" maxSheetId="2" userName="БутытоваСГ" r:id="rId369" minRId="5644" maxRId="5649">
    <sheetIdMap count="1">
      <sheetId val="1"/>
    </sheetIdMap>
  </header>
  <header guid="{65B25057-4538-4857-83C3-82479DF2F87B}" dateTime="2024-11-05T10:16:41" maxSheetId="2" userName="БутытоваСГ" r:id="rId370" minRId="5650" maxRId="5653">
    <sheetIdMap count="1">
      <sheetId val="1"/>
    </sheetIdMap>
  </header>
  <header guid="{A62F311C-10FE-4E3E-827E-CEA46DD259A6}" dateTime="2024-11-05T10:18:08" maxSheetId="2" userName="БутытоваСГ" r:id="rId371" minRId="5654" maxRId="5657">
    <sheetIdMap count="1">
      <sheetId val="1"/>
    </sheetIdMap>
  </header>
  <header guid="{98F66DA7-6F21-4E6A-98F0-3547018AD8FA}" dateTime="2024-11-05T14:42:39" maxSheetId="2" userName="БутытоваСГ" r:id="rId372" minRId="5658" maxRId="5667">
    <sheetIdMap count="1">
      <sheetId val="1"/>
    </sheetIdMap>
  </header>
  <header guid="{D8D2184C-ED01-4007-BAA6-1D591A89BE1E}" dateTime="2024-11-05T14:45:34" maxSheetId="2" userName="БутытоваСГ" r:id="rId373" minRId="5668" maxRId="5675">
    <sheetIdMap count="1">
      <sheetId val="1"/>
    </sheetIdMap>
  </header>
  <header guid="{67C71DC5-94EF-40A0-B144-F4D0885E1199}" dateTime="2024-11-06T10:18:56" maxSheetId="2" userName="БутытоваСГ" r:id="rId374" minRId="5676" maxRId="5683">
    <sheetIdMap count="1">
      <sheetId val="1"/>
    </sheetIdMap>
  </header>
  <header guid="{D2315CDF-B111-48B3-B62B-A601F29F9BA3}" dateTime="2024-11-08T15:47:35" maxSheetId="2" userName="БутытоваСГ" r:id="rId375" minRId="5684" maxRId="5706">
    <sheetIdMap count="1">
      <sheetId val="1"/>
    </sheetIdMap>
  </header>
  <header guid="{D0684D10-0660-4170-A615-B37F78CFF566}" dateTime="2024-11-12T16:18:50" maxSheetId="2" userName="БутытоваСГ" r:id="rId376" minRId="5707" maxRId="5714">
    <sheetIdMap count="1">
      <sheetId val="1"/>
    </sheetIdMap>
  </header>
  <header guid="{8D32319A-E230-43B6-B220-5F328D5DD1B1}" dateTime="2024-11-12T16:19:30" maxSheetId="2" userName="БутытоваСГ" r:id="rId377" minRId="5715" maxRId="5718">
    <sheetIdMap count="1">
      <sheetId val="1"/>
    </sheetIdMap>
  </header>
  <header guid="{54790DFD-5674-4E42-8A89-E785D656F0C4}" dateTime="2024-12-11T16:34:51" maxSheetId="2" userName="БутытоваСГ" r:id="rId378" minRId="5719" maxRId="5729">
    <sheetIdMap count="1">
      <sheetId val="1"/>
    </sheetIdMap>
  </header>
  <header guid="{A3D10308-7DBA-4AF6-9E27-6B6386BD09BF}" dateTime="2024-12-11T16:35:10" maxSheetId="2" userName="БутытоваСГ" r:id="rId379" minRId="5730" maxRId="5733">
    <sheetIdMap count="1">
      <sheetId val="1"/>
    </sheetIdMap>
  </header>
  <header guid="{C42CCD9B-AB77-4DDF-84D4-9253C2E5BAA2}" dateTime="2024-12-11T16:44:49" maxSheetId="2" userName="БутытоваСГ" r:id="rId380" minRId="5734" maxRId="5755">
    <sheetIdMap count="1">
      <sheetId val="1"/>
    </sheetIdMap>
  </header>
  <header guid="{DBD8DA0F-868C-4D17-90B7-9AC7815250AD}" dateTime="2024-12-11T16:45:49" maxSheetId="2" userName="БутытоваСГ" r:id="rId381" minRId="5756" maxRId="5759">
    <sheetIdMap count="1">
      <sheetId val="1"/>
    </sheetIdMap>
  </header>
  <header guid="{46AA4FC3-DCBE-409F-A884-D98596D688D0}" dateTime="2024-12-11T16:46:39" maxSheetId="2" userName="БутытоваСГ" r:id="rId382" minRId="5760" maxRId="5763">
    <sheetIdMap count="1">
      <sheetId val="1"/>
    </sheetIdMap>
  </header>
  <header guid="{DB210AD3-57C7-4183-99DB-CB6748A97519}" dateTime="2024-12-11T17:07:52" maxSheetId="2" userName="БутытоваСГ" r:id="rId383" minRId="5764" maxRId="5773">
    <sheetIdMap count="1">
      <sheetId val="1"/>
    </sheetIdMap>
  </header>
  <header guid="{EE61345F-96A1-452E-A275-CB3CBA5D5430}" dateTime="2024-12-11T17:16:42" maxSheetId="2" userName="БутытоваСГ" r:id="rId384" minRId="5774" maxRId="5793">
    <sheetIdMap count="1">
      <sheetId val="1"/>
    </sheetIdMap>
  </header>
  <header guid="{54E31B5C-2AF1-4F4B-ADE8-3BD8EDA98FA1}" dateTime="2024-12-11T17:19:02" maxSheetId="2" userName="БутытоваСГ" r:id="rId385" minRId="5794" maxRId="5795">
    <sheetIdMap count="1">
      <sheetId val="1"/>
    </sheetIdMap>
  </header>
  <header guid="{CC113D97-1FD4-474E-BC09-F5F41E9946EB}" dateTime="2024-12-11T17:21:11" maxSheetId="2" userName="БутытоваСГ" r:id="rId386" minRId="5796" maxRId="5827">
    <sheetIdMap count="1">
      <sheetId val="1"/>
    </sheetIdMap>
  </header>
  <header guid="{B6C1B996-BDEE-4AD9-806D-CAAFBCFEF99D}" dateTime="2024-12-11T17:21:22" maxSheetId="2" userName="БутытоваСГ" r:id="rId387" minRId="5828" maxRId="5829">
    <sheetIdMap count="1">
      <sheetId val="1"/>
    </sheetIdMap>
  </header>
  <header guid="{DE80C7E6-15A3-4F14-B8A6-8B635678BAE8}" dateTime="2024-12-11T17:22:57" maxSheetId="2" userName="БутытоваСГ" r:id="rId388" minRId="5830" maxRId="5869">
    <sheetIdMap count="1">
      <sheetId val="1"/>
    </sheetIdMap>
  </header>
  <header guid="{E1A74992-A8EC-4805-A680-373D01FAFCC7}" dateTime="2024-12-11T17:23:18" maxSheetId="2" userName="БутытоваСГ" r:id="rId389" minRId="5870" maxRId="5871">
    <sheetIdMap count="1">
      <sheetId val="1"/>
    </sheetIdMap>
  </header>
  <header guid="{78ABBF73-0060-4F77-8164-0709363A768E}" dateTime="2024-12-11T17:26:58" maxSheetId="2" userName="БутытоваСГ" r:id="rId390" minRId="5872">
    <sheetIdMap count="1">
      <sheetId val="1"/>
    </sheetIdMap>
  </header>
  <header guid="{DFC5D146-E40E-4297-964D-343E75DE614A}" dateTime="2024-12-12T09:30:27" maxSheetId="2" userName="БутытоваСГ" r:id="rId391" minRId="5873" maxRId="5906">
    <sheetIdMap count="1">
      <sheetId val="1"/>
    </sheetIdMap>
  </header>
  <header guid="{8D26EBCD-6A98-4F68-A68E-432E2E7D5A7F}" dateTime="2024-12-12T15:44:45" maxSheetId="2" userName="БутытоваСГ" r:id="rId392" minRId="5907" maxRId="5951">
    <sheetIdMap count="1">
      <sheetId val="1"/>
    </sheetIdMap>
  </header>
  <header guid="{EE7764C5-02BD-4759-8AB8-08AD5FA6DE03}" dateTime="2024-12-12T15:45:06" maxSheetId="2" userName="БутытоваСГ" r:id="rId393" minRId="5952" maxRId="5953">
    <sheetIdMap count="1">
      <sheetId val="1"/>
    </sheetIdMap>
  </header>
  <header guid="{2F20E249-EDDC-4A6F-B80B-B9A0A4AA47F2}" dateTime="2024-12-12T15:48:13" maxSheetId="2" userName="БутытоваСГ" r:id="rId394" minRId="5954" maxRId="5959">
    <sheetIdMap count="1">
      <sheetId val="1"/>
    </sheetIdMap>
  </header>
  <header guid="{F8117B89-AA7A-4140-B500-845EC4ED17A0}" dateTime="2024-12-12T15:52:46" maxSheetId="2" userName="БутытоваСГ" r:id="rId395" minRId="5960" maxRId="5961">
    <sheetIdMap count="1">
      <sheetId val="1"/>
    </sheetIdMap>
  </header>
  <header guid="{136DDFE6-4EFF-4084-B722-839482218168}" dateTime="2024-12-12T15:55:30" maxSheetId="2" userName="БутытоваСГ" r:id="rId396" minRId="5962" maxRId="5964">
    <sheetIdMap count="1">
      <sheetId val="1"/>
    </sheetIdMap>
  </header>
  <header guid="{9C76F167-928A-494C-8F70-BF2E5B831465}" dateTime="2024-12-12T16:04:10" maxSheetId="2" userName="БутытоваСГ" r:id="rId397" minRId="5965" maxRId="5970">
    <sheetIdMap count="1">
      <sheetId val="1"/>
    </sheetIdMap>
  </header>
  <header guid="{3F86855B-662A-4BFB-AC83-DD2756B14AE4}" dateTime="2024-12-12T16:04:37" maxSheetId="2" userName="БутытоваСГ" r:id="rId398" minRId="5971" maxRId="5972">
    <sheetIdMap count="1">
      <sheetId val="1"/>
    </sheetIdMap>
  </header>
  <header guid="{9255C698-86FE-4D69-8CF6-C7DB18AC734D}" dateTime="2024-12-12T16:07:03" maxSheetId="2" userName="БутытоваСГ" r:id="rId399" minRId="5973" maxRId="6008">
    <sheetIdMap count="1">
      <sheetId val="1"/>
    </sheetIdMap>
  </header>
  <header guid="{A1111967-778F-4F67-9CD4-7E76C40F8B98}" dateTime="2024-12-12T16:08:15" maxSheetId="2" userName="БутытоваСГ" r:id="rId400" minRId="6009" maxRId="6046">
    <sheetIdMap count="1">
      <sheetId val="1"/>
    </sheetIdMap>
  </header>
  <header guid="{931CEB13-B752-45C1-85EB-DBAE1FEF8C2F}" dateTime="2024-12-12T16:21:05" maxSheetId="2" userName="БутытоваСГ" r:id="rId401" minRId="6047" maxRId="6050">
    <sheetIdMap count="1">
      <sheetId val="1"/>
    </sheetIdMap>
  </header>
  <header guid="{F48D5C83-830A-4B8C-9931-F3DCEA14EE71}" dateTime="2024-12-12T16:24:07" maxSheetId="2" userName="БутытоваСГ" r:id="rId402" minRId="6051" maxRId="6064">
    <sheetIdMap count="1">
      <sheetId val="1"/>
    </sheetIdMap>
  </header>
  <header guid="{F63B0ECE-3FAE-476C-BB00-B3DE0B11A7C1}" dateTime="2024-12-12T16:27:16" maxSheetId="2" userName="БутытоваСГ" r:id="rId403" minRId="6065" maxRId="6070">
    <sheetIdMap count="1">
      <sheetId val="1"/>
    </sheetIdMap>
  </header>
  <header guid="{1E5F5C78-F312-4FA0-B68A-2A9A33D778BA}" dateTime="2024-12-12T16:28:41" maxSheetId="2" userName="БутытоваСГ" r:id="rId404" minRId="6071" maxRId="6072">
    <sheetIdMap count="1">
      <sheetId val="1"/>
    </sheetIdMap>
  </header>
  <header guid="{2B4D9D05-8107-46E0-9544-1853B17BB22D}" dateTime="2024-12-13T15:23:56" maxSheetId="2" userName="БутытоваСГ" r:id="rId405" minRId="6073" maxRId="6076">
    <sheetIdMap count="1">
      <sheetId val="1"/>
    </sheetIdMap>
  </header>
  <header guid="{5D2C4CC4-D741-40AC-B5B0-C5F635ACB8F3}" dateTime="2024-12-17T15:18:58" maxSheetId="2" userName="БутытоваСГ" r:id="rId406" minRId="6077" maxRId="6080">
    <sheetIdMap count="1">
      <sheetId val="1"/>
    </sheetIdMap>
  </header>
  <header guid="{71C354C6-EAF0-484B-BA14-F4048770F2BC}" dateTime="2024-12-17T15:44:56" maxSheetId="2" userName="БутытоваСГ" r:id="rId407">
    <sheetIdMap count="1">
      <sheetId val="1"/>
    </sheetIdMap>
  </header>
  <header guid="{C9AD84BB-20B9-4E98-BEE1-158861AB1E57}" dateTime="2024-12-17T17:09:00" maxSheetId="2" userName="Ольга Владимировна" r:id="rId408" minRId="6081" maxRId="6084">
    <sheetIdMap count="1">
      <sheetId val="1"/>
    </sheetIdMap>
  </header>
  <header guid="{21155A47-A748-4EE4-A7E9-30C0175634D9}" dateTime="2024-12-19T13:54:41" maxSheetId="2" userName="Ольга Владимировна" r:id="rId409" minRId="6085" maxRId="6094">
    <sheetIdMap count="1">
      <sheetId val="1"/>
    </sheetIdMap>
  </header>
  <header guid="{1D5F9DE6-57ED-4968-ABCC-9079B13D68D3}" dateTime="2025-02-17T13:38:23" maxSheetId="2" userName="БутытоваСГ" r:id="rId410" minRId="6095" maxRId="6158">
    <sheetIdMap count="1">
      <sheetId val="1"/>
    </sheetIdMap>
  </header>
  <header guid="{A0EE6C80-615B-4AA0-A7AD-2AACA0C2A189}" dateTime="2025-02-17T13:41:13" maxSheetId="2" userName="БутытоваСГ" r:id="rId411" minRId="6161" maxRId="6162">
    <sheetIdMap count="1">
      <sheetId val="1"/>
    </sheetIdMap>
  </header>
  <header guid="{0C7D4CCF-5343-4E14-978E-BDE32A364E6A}" dateTime="2025-02-18T19:50:34" maxSheetId="2" userName="Ольга Владимировна" r:id="rId412" minRId="6163" maxRId="6173">
    <sheetIdMap count="1">
      <sheetId val="1"/>
    </sheetIdMap>
  </header>
  <header guid="{F283F13B-1F5B-4D1C-BBCC-1FA2A270ED5F}" dateTime="2025-02-19T08:36:22" maxSheetId="2" userName="Ольга Владимировна" r:id="rId413" minRId="6176" maxRId="6179">
    <sheetIdMap count="1">
      <sheetId val="1"/>
    </sheetIdMap>
  </header>
  <header guid="{18EFC298-F132-4D6F-A958-A59E32B6A871}" dateTime="2025-02-19T08:36:36" maxSheetId="2" userName="Ольга Владимировна" r:id="rId414">
    <sheetIdMap count="1">
      <sheetId val="1"/>
    </sheetIdMap>
  </header>
  <header guid="{9AE00D7E-C94E-4AA5-9265-38916815476E}" dateTime="2025-02-19T09:07:38" maxSheetId="2" userName="Ольга Владимировна" r:id="rId415">
    <sheetIdMap count="1">
      <sheetId val="1"/>
    </sheetIdMap>
  </header>
  <header guid="{B4702306-EB2D-4A75-AB13-CD1180853E4C}" dateTime="2025-02-25T10:16:23" maxSheetId="2" userName="Пользователь" r:id="rId416" minRId="6186">
    <sheetIdMap count="1">
      <sheetId val="1"/>
    </sheetIdMap>
  </header>
  <header guid="{93712105-3F48-42BC-8AD5-394FAE74C0DE}" dateTime="2025-03-20T16:20:13" maxSheetId="2" userName="БутытоваСГ" r:id="rId417" minRId="6189" maxRId="6247">
    <sheetIdMap count="1">
      <sheetId val="1"/>
    </sheetIdMap>
  </header>
  <header guid="{D3708BFB-5B9D-40AB-ADB3-A8CCAD1450B4}" dateTime="2025-03-20T16:26:33" maxSheetId="2" userName="БутытоваСГ" r:id="rId418" minRId="6248" maxRId="6249">
    <sheetIdMap count="1">
      <sheetId val="1"/>
    </sheetIdMap>
  </header>
  <header guid="{01ABA6B3-3E78-4ED8-BEBC-A5113735D0B7}" dateTime="2025-03-24T15:24:09" maxSheetId="2" userName="БутытоваСГ" r:id="rId419" minRId="6250" maxRId="6251">
    <sheetIdMap count="1">
      <sheetId val="1"/>
    </sheetIdMap>
  </header>
  <header guid="{A399DB88-D2FC-4E46-9F9B-DDA4559E845F}" dateTime="2025-03-24T19:25:40" maxSheetId="2" userName="БутытоваСГ" r:id="rId420" minRId="6252" maxRId="6259">
    <sheetIdMap count="1">
      <sheetId val="1"/>
    </sheetIdMap>
  </header>
  <header guid="{9F712610-F4EF-4C4C-811F-23F52E17E1DA}" dateTime="2025-03-24T21:35:22" maxSheetId="2" userName="Пользователь" r:id="rId421" minRId="6260" maxRId="6306">
    <sheetIdMap count="1">
      <sheetId val="1"/>
    </sheetIdMap>
  </header>
  <header guid="{0057244F-258C-465F-A894-B3BFC48A2256}" dateTime="2025-03-25T09:53:44" maxSheetId="2" userName="Пользователь" r:id="rId422" minRId="6309" maxRId="6316">
    <sheetIdMap count="1">
      <sheetId val="1"/>
    </sheetIdMap>
  </header>
  <header guid="{57CA4BC2-BBD0-4496-8FF2-49E94701E2FB}" dateTime="2025-03-25T11:22:14" maxSheetId="2" userName="Ольга Владимировна" r:id="rId423" minRId="6317">
    <sheetIdMap count="1">
      <sheetId val="1"/>
    </sheetIdMap>
  </header>
  <header guid="{C7505BC1-CC58-4409-BB4D-4EA2E7E83CC9}" dateTime="2025-03-26T17:04:58" maxSheetId="2" userName="БутытоваСГ" r:id="rId424" minRId="6318" maxRId="6321">
    <sheetIdMap count="1">
      <sheetId val="1"/>
    </sheetIdMap>
  </header>
  <header guid="{486B7793-833C-49F0-BDF9-E59B866E0627}" dateTime="2025-03-26T17:05:31" maxSheetId="2" userName="БутытоваСГ" r:id="rId425" minRId="6324">
    <sheetIdMap count="1">
      <sheetId val="1"/>
    </sheetIdMap>
  </header>
  <header guid="{1C083AD2-C165-427A-9EAB-354B21D02910}" dateTime="2025-03-26T17:07:16" maxSheetId="2" userName="БутытоваСГ" r:id="rId426" minRId="6327" maxRId="6411">
    <sheetIdMap count="1">
      <sheetId val="1"/>
    </sheetIdMap>
  </header>
  <header guid="{0B67C23F-A659-4BCA-92E9-D4120C13C7A8}" dateTime="2025-04-01T09:20:45" maxSheetId="2" userName="Пользователь" r:id="rId427" minRId="6412">
    <sheetIdMap count="1">
      <sheetId val="1"/>
    </sheetIdMap>
  </header>
  <header guid="{7269D1C9-D2CB-4065-8272-F196F85A8DBB}" dateTime="2025-05-19T15:58:04" maxSheetId="2" userName="БутытоваСГ" r:id="rId428" minRId="6413" maxRId="6414">
    <sheetIdMap count="1">
      <sheetId val="1"/>
    </sheetIdMap>
  </header>
  <header guid="{6504C737-A1BE-4C6E-97AD-D406D2617B6E}" dateTime="2025-05-19T16:00:01" maxSheetId="2" userName="БутытоваСГ" r:id="rId429" minRId="6415" maxRId="6418">
    <sheetIdMap count="1">
      <sheetId val="1"/>
    </sheetIdMap>
  </header>
  <header guid="{BFC71033-3078-4548-BEDF-ADB611E496D9}" dateTime="2025-05-19T16:09:04" maxSheetId="2" userName="БутытоваСГ" r:id="rId430" minRId="6419" maxRId="6462">
    <sheetIdMap count="1">
      <sheetId val="1"/>
    </sheetIdMap>
  </header>
  <header guid="{2856DEC0-77A9-498E-9493-4C13FB7A6307}" dateTime="2025-05-22T08:46:01" maxSheetId="2" userName="БутытоваСГ" r:id="rId431" minRId="6463" maxRId="6464">
    <sheetIdMap count="1">
      <sheetId val="1"/>
    </sheetIdMap>
  </header>
  <header guid="{BF51010B-362B-4DFC-AEC1-BE51D00F0CB2}" dateTime="2025-05-22T08:47:48" maxSheetId="2" userName="БутытоваСГ" r:id="rId432" minRId="6465" maxRId="6466">
    <sheetIdMap count="1">
      <sheetId val="1"/>
    </sheetIdMap>
  </header>
  <header guid="{AE8B773D-8420-4163-8D38-DEEF4D214D1B}" dateTime="2025-05-22T08:52:23" maxSheetId="2" userName="БутытоваСГ" r:id="rId433" minRId="6467" maxRId="6470">
    <sheetIdMap count="1">
      <sheetId val="1"/>
    </sheetIdMap>
  </header>
  <header guid="{2CB6EA06-6191-47E9-AC08-3EBFAE8A7C33}" dateTime="2025-05-22T10:17:04" maxSheetId="2" userName="БутытоваСГ" r:id="rId434" minRId="6471" maxRId="6472">
    <sheetIdMap count="1">
      <sheetId val="1"/>
    </sheetIdMap>
  </header>
  <header guid="{34DA6246-1529-4867-85DE-AFED51309325}" dateTime="2025-05-22T10:19:24" maxSheetId="2" userName="БутытоваСГ" r:id="rId435" minRId="6473" maxRId="6474">
    <sheetIdMap count="1">
      <sheetId val="1"/>
    </sheetIdMap>
  </header>
  <header guid="{B4C518E5-ABB9-4373-841D-C15E80C911D5}" dateTime="2025-05-22T16:49:21" maxSheetId="2" userName="Ольга Владимировна" r:id="rId436" minRId="6475" maxRId="6476">
    <sheetIdMap count="1">
      <sheetId val="1"/>
    </sheetIdMap>
  </header>
  <header guid="{3F6955AE-CEA0-444C-97BE-9288652A8E56}" dateTime="2025-06-02T14:35:46" maxSheetId="2" userName="Пользователь" r:id="rId437" minRId="647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475" sId="1">
    <oc r="H1" t="inlineStr">
      <is>
        <t>Приложение №8</t>
      </is>
    </oc>
    <nc r="H1" t="inlineStr">
      <is>
        <t>Приложение №7</t>
      </is>
    </nc>
  </rcc>
  <rcc rId="6476" sId="1">
    <oc r="H3" t="inlineStr">
      <is>
        <t>от 27 марта  2025    № 35</t>
      </is>
    </oc>
    <nc r="H3" t="inlineStr">
      <is>
        <t>от ___ мая 2025    №___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09">
    <dxf>
      <numFmt numFmtId="168" formatCode="_-* #,##0.00000\ _₽_-;\-* #,##0.00000\ _₽_-;_-* &quot;-&quot;?????\ _₽_-;_-@_-"/>
    </dxf>
  </rfmt>
  <rcc rId="662" sId="1">
    <oc r="G510">
      <f>G509-G507</f>
    </oc>
    <nc r="G510"/>
  </rcc>
  <rfmt sheetId="1" sqref="G509">
    <dxf>
      <alignment horizontal="right"/>
    </dxf>
  </rfmt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17:H317" start="0" length="2147483647">
    <dxf>
      <font>
        <i/>
      </font>
    </dxf>
  </rfmt>
  <rfmt sheetId="1" sqref="G317:H317" start="0" length="2147483647">
    <dxf>
      <font>
        <i val="0"/>
      </font>
    </dxf>
  </rfmt>
  <rrc rId="2119" sId="1" ref="A256:XFD256" action="deleteRow">
    <undo index="65535" exp="area" ref3D="1" dr="$A$434:$XFD$434" dn="Z_E9E577B3_C457_4984_949A_B5AD6CE2E229_.wvu.Rows" sId="1"/>
    <undo index="65535" exp="area" ref3D="1" dr="$A$369:$XFD$369" dn="Z_E9E577B3_C457_4984_949A_B5AD6CE2E229_.wvu.Rows" sId="1"/>
    <undo index="65535" exp="area" ref3D="1" dr="$A$350:$XFD$355" dn="Z_E9E577B3_C457_4984_949A_B5AD6CE2E229_.wvu.Rows" sId="1"/>
    <undo index="65535" exp="area" ref3D="1" dr="$A$259:$XFD$260" dn="Z_E9E577B3_C457_4984_949A_B5AD6CE2E229_.wvu.Rows" sId="1"/>
    <undo index="65535" exp="area" ref3D="1" dr="$A$256:$XFD$256" dn="Z_E9E577B3_C457_4984_949A_B5AD6CE2E229_.wvu.Rows" sId="1"/>
    <rfmt sheetId="1" xfDxf="1" sqref="A256:XFD256" start="0" length="0">
      <dxf>
        <font>
          <name val="Times New Roman CYR"/>
          <family val="1"/>
        </font>
        <alignment wrapText="1"/>
      </dxf>
    </rfmt>
    <rcc rId="0" sId="1" dxf="1">
      <nc r="A256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56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6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6" t="inlineStr">
        <is>
          <t>10501 83040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6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56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6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120" sId="1" ref="A407:XFD407" action="deleteRow">
    <undo index="65535" exp="ref" v="1" dr="H407" r="H406" sId="1"/>
    <undo index="65535" exp="ref" v="1" dr="G407" r="G406" sId="1"/>
    <undo index="65535" exp="area" ref3D="1" dr="$A$433:$XFD$433" dn="Z_E9E577B3_C457_4984_949A_B5AD6CE2E229_.wvu.Rows" sId="1"/>
    <rfmt sheetId="1" xfDxf="1" sqref="A407:XFD407" start="0" length="0">
      <dxf>
        <font>
          <name val="Times New Roman CYR"/>
          <family val="1"/>
        </font>
        <alignment wrapText="1"/>
      </dxf>
    </rfmt>
    <rcc rId="0" sId="1" dxf="1">
      <nc r="A407" t="inlineStr">
        <is>
          <t>Иные выплаты персоналу учреждений, за исключением фонда оплаты труда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7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7" t="inlineStr">
        <is>
          <t>09101 82600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7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07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7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121" sId="1" ref="A408:XFD408" action="deleteRow">
    <undo index="65535" exp="ref" v="1" dr="H408" r="H406" sId="1"/>
    <undo index="65535" exp="ref" v="1" dr="G408" r="G406" sId="1"/>
    <undo index="65535" exp="area" ref3D="1" dr="$A$432:$XFD$432" dn="Z_E9E577B3_C457_4984_949A_B5AD6CE2E229_.wvu.Rows" sId="1"/>
    <rfmt sheetId="1" xfDxf="1" sqref="A408:XFD408" start="0" length="0">
      <dxf>
        <font>
          <name val="Times New Roman CYR"/>
          <family val="1"/>
        </font>
        <fill>
          <patternFill patternType="solid">
            <bgColor indexed="13"/>
          </patternFill>
        </fill>
        <alignment wrapText="1"/>
      </dxf>
    </rfmt>
    <rcc rId="0" sId="1" dxf="1">
      <nc r="A408" t="inlineStr">
        <is>
          <t>Премии и гранты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8" t="inlineStr">
        <is>
          <t>975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8" t="inlineStr">
        <is>
          <t>11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8" t="inlineStr">
        <is>
          <t>02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8" t="inlineStr">
        <is>
          <t>09101 82600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8" t="inlineStr">
        <is>
          <t>350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08" start="0" length="0">
      <dxf>
        <font>
          <name val="Times New Roman"/>
          <family val="1"/>
        </font>
        <numFmt numFmtId="166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8" start="0" length="0">
      <dxf>
        <font>
          <name val="Times New Roman"/>
          <family val="1"/>
        </font>
        <numFmt numFmtId="166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08" start="0" length="0">
      <dxf>
        <font>
          <name val="Times New Roman CYR"/>
          <family val="1"/>
        </font>
        <numFmt numFmtId="165" formatCode="0.000"/>
        <alignment horizontal="center" vertical="center"/>
      </dxf>
    </rfmt>
    <rfmt sheetId="1" sqref="J408" start="0" length="0">
      <dxf>
        <font>
          <name val="Times New Roman CYR"/>
          <family val="1"/>
        </font>
        <numFmt numFmtId="166" formatCode="0.00000"/>
        <alignment horizontal="center" vertical="center"/>
      </dxf>
    </rfmt>
    <rfmt sheetId="1" sqref="K408" start="0" length="0">
      <dxf>
        <font>
          <name val="Times New Roman CYR"/>
          <family val="1"/>
        </font>
        <numFmt numFmtId="166" formatCode="0.00000"/>
        <alignment horizontal="center" vertical="center"/>
      </dxf>
    </rfmt>
    <rfmt sheetId="1" sqref="L408" start="0" length="0">
      <dxf>
        <font>
          <name val="Times New Roman CYR"/>
          <family val="1"/>
        </font>
        <numFmt numFmtId="165" formatCode="0.000"/>
        <alignment horizontal="center" vertical="center"/>
      </dxf>
    </rfmt>
  </rrc>
  <rcc rId="2122" sId="1">
    <oc r="G406">
      <f>G407+#REF!+#REF!</f>
    </oc>
    <nc r="G406">
      <f>G407</f>
    </nc>
  </rcc>
  <rcc rId="2123" sId="1">
    <oc r="H406">
      <f>H407+#REF!+#REF!</f>
    </oc>
    <nc r="H406">
      <f>H407</f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4" sId="1">
    <oc r="E83" t="inlineStr">
      <is>
        <t>99900  73100</t>
      </is>
    </oc>
    <nc r="E83" t="inlineStr">
      <is>
        <t>99900 73100</t>
      </is>
    </nc>
  </rcc>
  <rcc rId="2125" sId="1">
    <oc r="E440" t="inlineStr">
      <is>
        <t>99900  73070</t>
      </is>
    </oc>
    <nc r="E440" t="inlineStr">
      <is>
        <t>99900 73070</t>
      </is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06:H206" start="0" length="2147483647">
    <dxf>
      <font>
        <i/>
      </font>
    </dxf>
  </rfmt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411:E412" start="0" length="2147483647">
    <dxf>
      <font>
        <i val="0"/>
      </font>
    </dxf>
  </rfmt>
  <rfmt sheetId="1" sqref="F389" start="0" length="2147483647">
    <dxf>
      <font>
        <i val="0"/>
      </font>
    </dxf>
  </rfmt>
  <rfmt sheetId="1" sqref="E387" start="0" length="2147483647">
    <dxf>
      <font>
        <b/>
      </font>
    </dxf>
  </rfmt>
  <rfmt sheetId="1" sqref="E386" start="0" length="2147483647">
    <dxf>
      <font>
        <i val="0"/>
      </font>
    </dxf>
  </rfmt>
  <rfmt sheetId="1" sqref="A387:H387" start="0" length="2147483647">
    <dxf>
      <font>
        <i/>
      </font>
    </dxf>
  </rfmt>
  <rfmt sheetId="1" sqref="A387:H387" start="0" length="2147483647">
    <dxf>
      <font>
        <i val="0"/>
      </font>
    </dxf>
  </rfmt>
  <rfmt sheetId="1" sqref="A387:H387" start="0" length="2147483647">
    <dxf>
      <font>
        <i/>
      </font>
    </dxf>
  </rfmt>
  <rfmt sheetId="1" sqref="G388:H388" start="0" length="2147483647">
    <dxf>
      <font>
        <i/>
      </font>
    </dxf>
  </rfmt>
  <rfmt sheetId="1" sqref="G383:H383" start="0" length="2147483647">
    <dxf>
      <font>
        <i/>
      </font>
    </dxf>
  </rfmt>
  <rfmt sheetId="1" sqref="H361" start="0" length="2147483647">
    <dxf>
      <font>
        <b val="0"/>
      </font>
    </dxf>
  </rfmt>
  <rfmt sheetId="1" sqref="G361" start="0" length="2147483647">
    <dxf>
      <font>
        <b val="0"/>
      </font>
    </dxf>
  </rfmt>
  <rfmt sheetId="1" sqref="A347:H347" start="0" length="2147483647">
    <dxf>
      <font>
        <i/>
      </font>
    </dxf>
  </rfmt>
  <rfmt sheetId="1" sqref="A250:H250" start="0" length="2147483647">
    <dxf>
      <font>
        <i/>
      </font>
    </dxf>
  </rfmt>
  <rfmt sheetId="1" sqref="A196" start="0" length="2147483647">
    <dxf>
      <font>
        <i/>
      </font>
    </dxf>
  </rfmt>
  <rfmt sheetId="1" sqref="E130" start="0" length="2147483647">
    <dxf>
      <font>
        <i val="0"/>
      </font>
    </dxf>
  </rfmt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6" sId="1" numFmtId="4">
    <nc r="G173">
      <v>136.80000000000001</v>
    </nc>
  </rcc>
  <rcc rId="2127" sId="1" numFmtId="4">
    <nc r="H173">
      <v>136.80000000000001</v>
    </nc>
  </rcc>
  <rcc rId="2128" sId="1" numFmtId="4">
    <nc r="G174">
      <v>41.3</v>
    </nc>
  </rcc>
  <rcc rId="2129" sId="1" numFmtId="4">
    <nc r="H174">
      <v>41.3</v>
    </nc>
  </rcc>
  <rcc rId="2130" sId="1" numFmtId="4">
    <oc r="G175">
      <v>323.89999999999998</v>
    </oc>
    <nc r="G175">
      <v>145.80000000000001</v>
    </nc>
  </rcc>
  <rcc rId="2131" sId="1" numFmtId="4">
    <oc r="H175">
      <v>323.89999999999998</v>
    </oc>
    <nc r="H175">
      <v>145.80000000000001</v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43" sId="1">
    <nc r="G461">
      <v>1145762.8500000001</v>
    </nc>
  </rcc>
  <rcc rId="2144" sId="1">
    <nc r="H461">
      <v>1183146.81</v>
    </nc>
  </rcc>
  <rcc rId="2145" sId="1" odxf="1" dxf="1">
    <oc r="G149">
      <f>15755.6+315.1+16</f>
    </oc>
    <nc r="G149">
      <f>16520.2+337.1+16.9</f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fmt sheetId="1" sqref="H149" start="0" length="0">
    <dxf>
      <fill>
        <patternFill>
          <bgColor rgb="FFFFFF00"/>
        </patternFill>
      </fill>
    </dxf>
  </rfmt>
  <rfmt sheetId="1" sqref="G149:H149">
    <dxf>
      <fill>
        <patternFill>
          <bgColor theme="0"/>
        </patternFill>
      </fill>
    </dxf>
  </rfmt>
  <rcc rId="2146" sId="1">
    <oc r="G183">
      <f>71669.6+13536.3-13152.34-8902.27</f>
    </oc>
    <nc r="G183">
      <f>71669.6+13536.3-13152.34-8902.27-0.9</f>
    </nc>
  </rcc>
  <rcc rId="2147" sId="1">
    <oc r="H183">
      <f>71669.6+13536.3-18902.94-17760.38</f>
    </oc>
    <nc r="H183">
      <f>71669.6+13536.3-18902.94-17760.38</f>
    </nc>
  </rcc>
  <rcc rId="2148" sId="1" odxf="1" dxf="1" numFmtId="4">
    <oc r="G189">
      <v>262264.59999999998</v>
    </oc>
    <nc r="G189">
      <v>256485.6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2149" sId="1" odxf="1" dxf="1" numFmtId="4">
    <oc r="H189">
      <v>275252.5</v>
    </oc>
    <nc r="H189">
      <v>256485.6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fmt sheetId="1" sqref="G189:H189">
    <dxf>
      <fill>
        <patternFill>
          <bgColor theme="0"/>
        </patternFill>
      </fill>
    </dxf>
  </rfmt>
  <rrc rId="2150" sId="1" ref="A188:XFD188" action="insertRow">
    <undo index="65535" exp="area" ref3D="1" dr="$A$427:$XFD$427" dn="Z_E9E577B3_C457_4984_949A_B5AD6CE2E229_.wvu.Rows" sId="1"/>
    <undo index="65535" exp="area" ref3D="1" dr="$A$364:$XFD$364" dn="Z_E9E577B3_C457_4984_949A_B5AD6CE2E229_.wvu.Rows" sId="1"/>
    <undo index="65535" exp="area" ref3D="1" dr="$A$345:$XFD$350" dn="Z_E9E577B3_C457_4984_949A_B5AD6CE2E229_.wvu.Rows" sId="1"/>
    <undo index="65535" exp="area" ref3D="1" dr="$A$254:$XFD$255" dn="Z_E9E577B3_C457_4984_949A_B5AD6CE2E229_.wvu.Rows" sId="1"/>
    <undo index="65535" exp="area" ref3D="1" dr="$A$202:$XFD$204" dn="Z_E9E577B3_C457_4984_949A_B5AD6CE2E229_.wvu.Rows" sId="1"/>
  </rrc>
  <rrc rId="2151" sId="1" ref="A188:XFD188" action="insertRow">
    <undo index="65535" exp="area" ref3D="1" dr="$A$428:$XFD$428" dn="Z_E9E577B3_C457_4984_949A_B5AD6CE2E229_.wvu.Rows" sId="1"/>
    <undo index="65535" exp="area" ref3D="1" dr="$A$365:$XFD$365" dn="Z_E9E577B3_C457_4984_949A_B5AD6CE2E229_.wvu.Rows" sId="1"/>
    <undo index="65535" exp="area" ref3D="1" dr="$A$346:$XFD$351" dn="Z_E9E577B3_C457_4984_949A_B5AD6CE2E229_.wvu.Rows" sId="1"/>
    <undo index="65535" exp="area" ref3D="1" dr="$A$255:$XFD$256" dn="Z_E9E577B3_C457_4984_949A_B5AD6CE2E229_.wvu.Rows" sId="1"/>
    <undo index="65535" exp="area" ref3D="1" dr="$A$203:$XFD$205" dn="Z_E9E577B3_C457_4984_949A_B5AD6CE2E229_.wvu.Rows" sId="1"/>
  </rrc>
  <rcc rId="2152" sId="1">
    <nc r="A188" t="inlineStr">
      <is>
        <t>На ежемесячное денежное вознаграждение за клаасное руководство педагогическим работникам государственных и муниципальных общеобразовательных учреждений</t>
      </is>
    </nc>
  </rcc>
  <rcc rId="2153" sId="1" odxf="1" dxf="1">
    <nc r="A189" t="inlineStr">
      <is>
        <t>Субсидии бюджетным учреждениям на иные цели</t>
      </is>
    </nc>
    <odxf>
      <font>
        <i/>
        <name val="Times New Roman"/>
        <family val="1"/>
      </font>
      <fill>
        <patternFill patternType="none"/>
      </fill>
      <alignment horizontal="general"/>
    </odxf>
    <ndxf>
      <font>
        <i val="0"/>
        <color indexed="8"/>
        <name val="Times New Roman"/>
        <family val="1"/>
      </font>
      <fill>
        <patternFill patternType="solid"/>
      </fill>
      <alignment horizontal="left"/>
    </ndxf>
  </rcc>
  <rcc rId="2154" sId="1">
    <nc r="C188" t="inlineStr">
      <is>
        <t>07</t>
      </is>
    </nc>
  </rcc>
  <rcc rId="2155" sId="1">
    <nc r="D188" t="inlineStr">
      <is>
        <t>02</t>
      </is>
    </nc>
  </rcc>
  <rcc rId="2156" sId="1">
    <nc r="E188" t="inlineStr">
      <is>
        <t>10201 53030</t>
      </is>
    </nc>
  </rcc>
  <rcc rId="2157" sId="1" odxf="1" dxf="1">
    <nc r="G188">
      <f>G189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58" sId="1" odxf="1" dxf="1">
    <nc r="H188">
      <f>H189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59" sId="1" odxf="1" dxf="1">
    <nc r="C189" t="inlineStr">
      <is>
        <t>07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160" sId="1" odxf="1" dxf="1">
    <nc r="D189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161" sId="1" odxf="1" dxf="1">
    <nc r="E189" t="inlineStr">
      <is>
        <t>10201 53030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162" sId="1" odxf="1" dxf="1">
    <nc r="F189" t="inlineStr">
      <is>
        <t>612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163" sId="1" odxf="1" dxf="1" numFmtId="4">
    <nc r="G189">
      <v>31012</v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2164" sId="1" odxf="1" dxf="1" numFmtId="4">
    <nc r="H189">
      <v>31012</v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2165" sId="1">
    <nc r="B188" t="inlineStr">
      <is>
        <t>969</t>
      </is>
    </nc>
  </rcc>
  <rcc rId="2166" sId="1" odxf="1" dxf="1" numFmtId="30">
    <nc r="B189">
      <v>969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167" sId="1">
    <oc r="G187">
      <f>G190+G192+G194+G198+G200+G196+G202</f>
    </oc>
    <nc r="G187">
      <f>G190+G192+G194+G198+G200+G196+G202+G188</f>
    </nc>
  </rcc>
  <rcc rId="2168" sId="1">
    <oc r="H187">
      <f>H190+H192+H194+H198+H200+H196+H202</f>
    </oc>
    <nc r="H187">
      <f>H190+H192+H194+H198+H200+H196+H202+H188</f>
    </nc>
  </rcc>
  <rfmt sheetId="1" sqref="G188:H188">
    <dxf>
      <fill>
        <patternFill>
          <bgColor theme="0"/>
        </patternFill>
      </fill>
    </dxf>
  </rfmt>
  <rcc rId="2169" sId="1" numFmtId="4">
    <oc r="G195">
      <v>32512</v>
    </oc>
    <nc r="G195">
      <f>32512-22-2.9-0.2</f>
    </nc>
  </rcc>
  <rcc rId="2170" sId="1" numFmtId="4">
    <oc r="H195">
      <v>32512</v>
    </oc>
    <nc r="H195">
      <f>32512-1.1-0.2</f>
    </nc>
  </rcc>
  <rfmt sheetId="1" sqref="G197" start="0" length="0">
    <dxf>
      <fill>
        <patternFill>
          <bgColor rgb="FFFFFF00"/>
        </patternFill>
      </fill>
    </dxf>
  </rfmt>
  <rfmt sheetId="1" sqref="H197" start="0" length="0">
    <dxf>
      <fill>
        <patternFill>
          <bgColor rgb="FFFFFF00"/>
        </patternFill>
      </fill>
    </dxf>
  </rfmt>
  <rfmt sheetId="1" sqref="G197:H197">
    <dxf>
      <fill>
        <patternFill>
          <bgColor theme="0"/>
        </patternFill>
      </fill>
    </dxf>
  </rfmt>
  <rcc rId="2171" sId="1" odxf="1" dxf="1">
    <oc r="G197">
      <f>28457.8+284.6</f>
    </oc>
    <nc r="G197">
      <f>28457.8+287.5</f>
    </nc>
    <ndxf>
      <fill>
        <patternFill>
          <bgColor rgb="FFFFFF00"/>
        </patternFill>
      </fill>
    </ndxf>
  </rcc>
  <rcc rId="2172" sId="1" odxf="1" dxf="1">
    <oc r="H197">
      <f>28457.8+284.6</f>
    </oc>
    <nc r="H197">
      <f>28280.1+285.7</f>
    </nc>
    <ndxf>
      <fill>
        <patternFill>
          <bgColor rgb="FFFFFF00"/>
        </patternFill>
      </fill>
    </ndxf>
  </rcc>
  <rfmt sheetId="1" sqref="G197:H197">
    <dxf>
      <fill>
        <patternFill>
          <bgColor theme="0"/>
        </patternFill>
      </fill>
    </dxf>
  </rfmt>
  <rcc rId="2173" sId="1" odxf="1" dxf="1">
    <oc r="G203">
      <f>427.2+8.5</f>
    </oc>
    <nc r="G203">
      <f>427.2+8.7</f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2174" sId="1" odxf="1" dxf="1">
    <oc r="H203">
      <f>402.1+8</f>
    </oc>
    <nc r="H203">
      <f>402.1+8.2</f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fmt sheetId="1" sqref="G203:H203">
    <dxf>
      <fill>
        <patternFill>
          <bgColor theme="0"/>
        </patternFill>
      </fill>
    </dxf>
  </rfmt>
  <rcc rId="2175" sId="1" odxf="1" dxf="1">
    <oc r="G199">
      <f>12253.1+12253.1</f>
    </oc>
    <nc r="G199">
      <f>12253.1+12253.1</f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2176" sId="1" odxf="1" dxf="1">
    <oc r="H199">
      <f>12415.2+12415.2</f>
    </oc>
    <nc r="H199">
      <f>12415.2+12415.2</f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fmt sheetId="1" sqref="G199:H199">
    <dxf>
      <fill>
        <patternFill>
          <bgColor theme="0"/>
        </patternFill>
      </fill>
    </dxf>
  </rfmt>
  <rcc rId="2177" sId="1" odxf="1" dxf="1">
    <oc r="G201">
      <f>103849.1+5715.8</f>
    </oc>
    <nc r="G201">
      <f>108242.8+5715.8</f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2178" sId="1" odxf="1" dxf="1">
    <oc r="H201">
      <f>103744.8+5715.8</f>
    </oc>
    <nc r="H201">
      <f>108242.8+5715.8</f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fmt sheetId="1" sqref="G201:H201">
    <dxf>
      <fill>
        <patternFill>
          <bgColor theme="0"/>
        </patternFill>
      </fill>
    </dxf>
  </rfmt>
  <rcc rId="2179" sId="1" odxf="1" dxf="1">
    <oc r="G209">
      <f>8280+414</f>
    </oc>
    <nc r="G209">
      <f>8280+436</f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fmt sheetId="1" sqref="H209" start="0" length="0">
    <dxf>
      <fill>
        <patternFill>
          <bgColor rgb="FFFFFF00"/>
        </patternFill>
      </fill>
    </dxf>
  </rfmt>
  <rfmt sheetId="1" sqref="G209:H209">
    <dxf>
      <fill>
        <patternFill>
          <bgColor theme="0"/>
        </patternFill>
      </fill>
    </dxf>
  </rfmt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25" start="0" length="0">
    <dxf>
      <fill>
        <patternFill>
          <bgColor rgb="FFFFFF00"/>
        </patternFill>
      </fill>
    </dxf>
  </rfmt>
  <rfmt sheetId="1" sqref="H225" start="0" length="0">
    <dxf>
      <fill>
        <patternFill>
          <bgColor rgb="FFFFFF00"/>
        </patternFill>
      </fill>
    </dxf>
  </rfmt>
  <rfmt sheetId="1" sqref="G225:H225">
    <dxf>
      <fill>
        <patternFill>
          <bgColor theme="0"/>
        </patternFill>
      </fill>
    </dxf>
  </rfmt>
  <rcc rId="2180" sId="1">
    <oc r="G225">
      <f>386+7.7</f>
    </oc>
    <nc r="G225">
      <f>386+7.9</f>
    </nc>
  </rcc>
  <rcc rId="2181" sId="1">
    <oc r="H225">
      <f>386+7.7</f>
    </oc>
    <nc r="H225">
      <f>386+7.9</f>
    </nc>
  </rcc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182" sId="1" ref="A434:XFD434" action="insertRow"/>
  <rrc rId="2183" sId="1" ref="A434:XFD434" action="insertRow"/>
  <rrc rId="2184" sId="1" ref="A435:XFD435" action="insertRow"/>
  <rrc rId="2185" sId="1" ref="A436:XFD436" action="insertRow"/>
  <rcc rId="2186" sId="1" odxf="1" dxf="1">
    <nc r="A434" t="inlineStr">
      <is>
    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2187" sId="1" odxf="1" dxf="1">
    <nc r="A435" t="inlineStr">
      <is>
        <t>Обеспечение комплексного развития сельских территорий</t>
      </is>
    </nc>
    <odxf>
      <font>
        <b/>
        <i val="0"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i/>
        <color indexed="8"/>
        <name val="Times New Roman"/>
        <family val="1"/>
      </font>
      <border outline="0">
        <left/>
        <right/>
        <top/>
        <bottom/>
      </border>
    </ndxf>
  </rcc>
  <rcc rId="2188" sId="1" odxf="1" dxf="1">
    <nc r="A436" t="inlineStr">
      <is>
        <t>Субсидии гражданам на приобретение жилья</t>
      </is>
    </nc>
    <odxf>
      <font>
        <b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b val="0"/>
        <name val="Times New Roman"/>
        <family val="1"/>
      </font>
      <fill>
        <patternFill patternType="solid">
          <bgColor theme="0"/>
        </patternFill>
      </fill>
      <alignment horizontal="left" vertical="center"/>
    </ndxf>
  </rcc>
  <rcc rId="2189" sId="1" odxf="1" dxf="1">
    <nc r="C434" t="inlineStr">
      <is>
        <t>10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2190" sId="1" odxf="1" dxf="1">
    <nc r="D434" t="inlineStr">
      <is>
        <t>03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2191" sId="1" odxf="1" dxf="1">
    <nc r="E434" t="inlineStr">
      <is>
        <t>06004 00000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F434" start="0" length="0">
    <dxf>
      <font>
        <b val="0"/>
        <i/>
        <name val="Times New Roman"/>
        <family val="1"/>
      </font>
    </dxf>
  </rfmt>
  <rcc rId="2192" sId="1" odxf="1" dxf="1">
    <nc r="G434">
      <f>G435</f>
    </nc>
    <odxf>
      <font>
        <b/>
        <i val="0"/>
        <name val="Times New Roman"/>
        <family val="1"/>
      </font>
      <alignment wrapText="1"/>
    </odxf>
    <ndxf>
      <font>
        <b val="0"/>
        <i/>
        <name val="Times New Roman"/>
        <family val="1"/>
      </font>
      <alignment wrapText="0"/>
    </ndxf>
  </rcc>
  <rcc rId="2193" sId="1" odxf="1" dxf="1">
    <nc r="H434">
      <f>H435</f>
    </nc>
    <odxf>
      <font>
        <b/>
        <i val="0"/>
        <name val="Times New Roman"/>
        <family val="1"/>
      </font>
      <alignment wrapText="1"/>
    </odxf>
    <ndxf>
      <font>
        <b val="0"/>
        <i/>
        <name val="Times New Roman"/>
        <family val="1"/>
      </font>
      <alignment wrapText="0"/>
    </ndxf>
  </rcc>
  <rcc rId="2194" sId="1" odxf="1" dxf="1">
    <nc r="C435" t="inlineStr">
      <is>
        <t>10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2195" sId="1" odxf="1" dxf="1">
    <nc r="D435" t="inlineStr">
      <is>
        <t>03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2196" sId="1" odxf="1" dxf="1">
    <nc r="E435" t="inlineStr">
      <is>
        <t>06004 L5760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F435" start="0" length="0">
    <dxf>
      <font>
        <b val="0"/>
        <i/>
        <name val="Times New Roman"/>
        <family val="1"/>
      </font>
    </dxf>
  </rfmt>
  <rcc rId="2197" sId="1" odxf="1" dxf="1">
    <nc r="G435">
      <f>G436</f>
    </nc>
    <odxf>
      <font>
        <b/>
        <i val="0"/>
        <name val="Times New Roman"/>
        <family val="1"/>
      </font>
      <alignment wrapText="1"/>
    </odxf>
    <ndxf>
      <font>
        <b val="0"/>
        <i/>
        <name val="Times New Roman"/>
        <family val="1"/>
      </font>
      <alignment wrapText="0"/>
    </ndxf>
  </rcc>
  <rcc rId="2198" sId="1" odxf="1" dxf="1">
    <nc r="H435">
      <f>H436</f>
    </nc>
    <odxf>
      <font>
        <b/>
        <i val="0"/>
        <name val="Times New Roman"/>
        <family val="1"/>
      </font>
      <alignment wrapText="1"/>
    </odxf>
    <ndxf>
      <font>
        <b val="0"/>
        <i/>
        <name val="Times New Roman"/>
        <family val="1"/>
      </font>
      <alignment wrapText="0"/>
    </ndxf>
  </rcc>
  <rcc rId="2199" sId="1" odxf="1" dxf="1">
    <nc r="C436" t="inlineStr">
      <is>
        <t>10</t>
      </is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theme="0"/>
        </patternFill>
      </fill>
    </ndxf>
  </rcc>
  <rcc rId="2200" sId="1" odxf="1" dxf="1">
    <nc r="D436" t="inlineStr">
      <is>
        <t>03</t>
      </is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theme="0"/>
        </patternFill>
      </fill>
    </ndxf>
  </rcc>
  <rcc rId="2201" sId="1" odxf="1" dxf="1">
    <nc r="E436" t="inlineStr">
      <is>
        <t>06004 L5760</t>
      </is>
    </nc>
    <odxf>
      <font>
        <b/>
        <i val="0"/>
        <name val="Times New Roman"/>
        <family val="1"/>
      </font>
      <fill>
        <patternFill patternType="none">
          <bgColor indexed="65"/>
        </patternFill>
      </fill>
    </odxf>
    <ndxf>
      <font>
        <b val="0"/>
        <i/>
        <name val="Times New Roman"/>
        <family val="1"/>
      </font>
      <fill>
        <patternFill patternType="solid">
          <bgColor theme="0"/>
        </patternFill>
      </fill>
    </ndxf>
  </rcc>
  <rcc rId="2202" sId="1" odxf="1" dxf="1">
    <nc r="F436" t="inlineStr">
      <is>
        <t>322</t>
      </is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theme="0"/>
        </patternFill>
      </fill>
    </ndxf>
  </rcc>
  <rcc rId="2203" sId="1" odxf="1" dxf="1">
    <nc r="G436">
      <f>1668.8+34.1</f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rgb="FFFFFF00"/>
        </patternFill>
      </fill>
    </ndxf>
  </rcc>
  <rcc rId="2204" sId="1" odxf="1" dxf="1">
    <nc r="H436">
      <f>3010.8+61.4</f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rgb="FFFFFF00"/>
        </patternFill>
      </fill>
    </ndxf>
  </rcc>
  <rrc rId="2205" sId="1" ref="A437:XFD437" action="deleteRow">
    <rfmt sheetId="1" xfDxf="1" sqref="A437:XFD437" start="0" length="0">
      <dxf>
        <font>
          <name val="Times New Roman CYR"/>
          <family val="1"/>
        </font>
        <alignment wrapText="1"/>
      </dxf>
    </rfmt>
    <rfmt sheetId="1" sqref="A437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37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7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206" sId="1">
    <nc r="B434" t="inlineStr">
      <is>
        <t>976</t>
      </is>
    </nc>
  </rcc>
  <rcc rId="2207" sId="1" odxf="1" dxf="1">
    <nc r="B435" t="inlineStr">
      <is>
        <t>976</t>
      </is>
    </nc>
    <ndxf>
      <font>
        <b val="0"/>
        <i/>
        <name val="Times New Roman"/>
        <family val="1"/>
      </font>
    </ndxf>
  </rcc>
  <rcc rId="2208" sId="1" odxf="1" dxf="1">
    <nc r="B436" t="inlineStr">
      <is>
        <t>976</t>
      </is>
    </nc>
    <ndxf>
      <font>
        <b val="0"/>
        <name val="Times New Roman"/>
        <family val="1"/>
      </font>
      <fill>
        <patternFill patternType="solid">
          <bgColor theme="0"/>
        </patternFill>
      </fill>
    </ndxf>
  </rcc>
  <rfmt sheetId="1" sqref="G436:H436">
    <dxf>
      <fill>
        <patternFill>
          <bgColor theme="0"/>
        </patternFill>
      </fill>
    </dxf>
  </rfmt>
  <rcc rId="2209" sId="1">
    <oc r="G433">
      <f>G437</f>
    </oc>
    <nc r="G433">
      <f>G437+G434</f>
    </nc>
  </rcc>
  <rcc rId="2210" sId="1">
    <oc r="H433">
      <f>H437</f>
    </oc>
    <nc r="H433">
      <f>H437+H434</f>
    </nc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11" sId="1" ref="A210:XFD210" action="insertRow">
    <undo index="65535" exp="area" ref3D="1" dr="$A$429:$XFD$429" dn="Z_E9E577B3_C457_4984_949A_B5AD6CE2E229_.wvu.Rows" sId="1"/>
    <undo index="65535" exp="area" ref3D="1" dr="$A$366:$XFD$366" dn="Z_E9E577B3_C457_4984_949A_B5AD6CE2E229_.wvu.Rows" sId="1"/>
    <undo index="65535" exp="area" ref3D="1" dr="$A$347:$XFD$352" dn="Z_E9E577B3_C457_4984_949A_B5AD6CE2E229_.wvu.Rows" sId="1"/>
    <undo index="65535" exp="area" ref3D="1" dr="$A$256:$XFD$257" dn="Z_E9E577B3_C457_4984_949A_B5AD6CE2E229_.wvu.Rows" sId="1"/>
  </rrc>
  <rrc rId="2212" sId="1" ref="A210:XFD210" action="insertRow">
    <undo index="65535" exp="area" ref3D="1" dr="$A$430:$XFD$430" dn="Z_E9E577B3_C457_4984_949A_B5AD6CE2E229_.wvu.Rows" sId="1"/>
    <undo index="65535" exp="area" ref3D="1" dr="$A$367:$XFD$367" dn="Z_E9E577B3_C457_4984_949A_B5AD6CE2E229_.wvu.Rows" sId="1"/>
    <undo index="65535" exp="area" ref3D="1" dr="$A$348:$XFD$353" dn="Z_E9E577B3_C457_4984_949A_B5AD6CE2E229_.wvu.Rows" sId="1"/>
    <undo index="65535" exp="area" ref3D="1" dr="$A$257:$XFD$258" dn="Z_E9E577B3_C457_4984_949A_B5AD6CE2E229_.wvu.Rows" sId="1"/>
  </rrc>
  <rcc rId="2213" sId="1" odxf="1" dxf="1">
    <nc r="A210" t="inlineStr">
      <is>
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</odxf>
    <ndxf>
      <font>
        <i/>
        <color indexed="8"/>
        <name val="Times New Roman"/>
        <family val="1"/>
      </font>
      <fill>
        <patternFill>
          <bgColor theme="0"/>
        </patternFill>
      </fill>
    </ndxf>
  </rcc>
  <rcc rId="2214" sId="1" odxf="1" dxf="1">
    <nc r="A211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2215" sId="1" odxf="1" dxf="1">
    <nc r="C210" t="inlineStr">
      <is>
        <t>07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2216" sId="1" odxf="1" dxf="1">
    <nc r="D210" t="inlineStr">
      <is>
        <t>02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2217" sId="1" odxf="1" dxf="1">
    <nc r="E210" t="inlineStr">
      <is>
        <t>102EВ 51790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21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2218" sId="1" odxf="1" dxf="1">
    <nc r="G210">
      <f>G211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219" sId="1" odxf="1" dxf="1">
    <nc r="H210">
      <f>H211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220" sId="1" odxf="1" dxf="1">
    <nc r="C211" t="inlineStr">
      <is>
        <t>07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221" sId="1" odxf="1" dxf="1">
    <nc r="D211" t="inlineStr">
      <is>
        <t>02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222" sId="1" odxf="1" dxf="1">
    <nc r="E211" t="inlineStr">
      <is>
        <t>102EВ 51790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223" sId="1" odxf="1" dxf="1">
    <nc r="F211" t="inlineStr">
      <is>
        <t>611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224" sId="1" odxf="1" dxf="1" numFmtId="4">
    <nc r="G211">
      <v>4690.3999999999996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2225" sId="1" odxf="1" dxf="1" numFmtId="4">
    <nc r="H211">
      <v>4690.3999999999996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2226" sId="1" odxf="1" dxf="1">
    <nc r="B210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227" sId="1">
    <nc r="B211" t="inlineStr">
      <is>
        <t>969</t>
      </is>
    </nc>
  </rcc>
  <rfmt sheetId="1" sqref="G211:H211">
    <dxf>
      <fill>
        <patternFill>
          <bgColor theme="0"/>
        </patternFill>
      </fill>
    </dxf>
  </rfmt>
  <rrc rId="2228" sId="1" ref="A204:XFD205" action="insertRow">
    <undo index="65535" exp="area" ref3D="1" dr="$A$431:$XFD$431" dn="Z_E9E577B3_C457_4984_949A_B5AD6CE2E229_.wvu.Rows" sId="1"/>
    <undo index="65535" exp="area" ref3D="1" dr="$A$368:$XFD$368" dn="Z_E9E577B3_C457_4984_949A_B5AD6CE2E229_.wvu.Rows" sId="1"/>
    <undo index="65535" exp="area" ref3D="1" dr="$A$349:$XFD$354" dn="Z_E9E577B3_C457_4984_949A_B5AD6CE2E229_.wvu.Rows" sId="1"/>
    <undo index="65535" exp="area" ref3D="1" dr="$A$258:$XFD$259" dn="Z_E9E577B3_C457_4984_949A_B5AD6CE2E229_.wvu.Rows" sId="1"/>
    <undo index="65535" exp="area" ref3D="1" dr="$A$204:$XFD$206" dn="Z_E9E577B3_C457_4984_949A_B5AD6CE2E229_.wvu.Rows" sId="1"/>
  </rrc>
  <rm rId="2229" sheetId="1" source="A212:XFD213" destination="A204:XFD205" sourceSheetId="1">
    <rfmt sheetId="1" xfDxf="1" sqref="A204:XFD204" start="0" length="0">
      <dxf>
        <font>
          <i/>
          <name val="Times New Roman CYR"/>
          <family val="1"/>
        </font>
        <alignment wrapText="1"/>
      </dxf>
    </rfmt>
    <rfmt sheetId="1" xfDxf="1" sqref="A205:XFD205" start="0" length="0">
      <dxf>
        <font>
          <i/>
          <name val="Times New Roman CYR"/>
          <family val="1"/>
        </font>
        <alignment wrapText="1"/>
      </dxf>
    </rfmt>
    <rfmt sheetId="1" sqref="A204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05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230" sId="1" ref="A212:XFD212" action="deleteRow">
    <undo index="65535" exp="area" ref3D="1" dr="$A$433:$XFD$433" dn="Z_E9E577B3_C457_4984_949A_B5AD6CE2E229_.wvu.Rows" sId="1"/>
    <undo index="65535" exp="area" ref3D="1" dr="$A$370:$XFD$370" dn="Z_E9E577B3_C457_4984_949A_B5AD6CE2E229_.wvu.Rows" sId="1"/>
    <undo index="65535" exp="area" ref3D="1" dr="$A$351:$XFD$356" dn="Z_E9E577B3_C457_4984_949A_B5AD6CE2E229_.wvu.Rows" sId="1"/>
    <undo index="65535" exp="area" ref3D="1" dr="$A$260:$XFD$261" dn="Z_E9E577B3_C457_4984_949A_B5AD6CE2E229_.wvu.Rows" sId="1"/>
    <rfmt sheetId="1" xfDxf="1" sqref="A212:XFD212" start="0" length="0">
      <dxf>
        <font>
          <name val="Times New Roman CYR"/>
          <family val="1"/>
        </font>
        <alignment wrapText="1"/>
      </dxf>
    </rfmt>
  </rrc>
  <rrc rId="2231" sId="1" ref="A212:XFD212" action="deleteRow">
    <undo index="65535" exp="area" ref3D="1" dr="$A$432:$XFD$432" dn="Z_E9E577B3_C457_4984_949A_B5AD6CE2E229_.wvu.Rows" sId="1"/>
    <undo index="65535" exp="area" ref3D="1" dr="$A$369:$XFD$369" dn="Z_E9E577B3_C457_4984_949A_B5AD6CE2E229_.wvu.Rows" sId="1"/>
    <undo index="65535" exp="area" ref3D="1" dr="$A$350:$XFD$355" dn="Z_E9E577B3_C457_4984_949A_B5AD6CE2E229_.wvu.Rows" sId="1"/>
    <undo index="65535" exp="area" ref3D="1" dr="$A$259:$XFD$260" dn="Z_E9E577B3_C457_4984_949A_B5AD6CE2E229_.wvu.Rows" sId="1"/>
    <rfmt sheetId="1" xfDxf="1" sqref="A212:XFD212" start="0" length="0">
      <dxf>
        <font>
          <name val="Times New Roman CYR"/>
          <family val="1"/>
        </font>
        <alignment wrapText="1"/>
      </dxf>
    </rfmt>
  </rrc>
  <rcc rId="2232" sId="1">
    <oc r="G187">
      <f>G190+G192+G194+G198+G200+G196+G202+G188</f>
    </oc>
    <nc r="G187">
      <f>G190+G192+G194+G198+G200+G196+G202+G188+G204</f>
    </nc>
  </rcc>
  <rcc rId="2233" sId="1">
    <oc r="H187">
      <f>H190+H192+H194+H198+H200+H196+H202+H188</f>
    </oc>
    <nc r="H187">
      <f>H190+H192+H194+H198+H200+H196+H202+H188+H204</f>
    </nc>
  </rcc>
  <rcv guid="{E50FE2FB-E2CD-42FB-A643-54AB564D1B47}" action="delete"/>
  <rdn rId="0" localSheetId="1" customView="1" name="Z_E50FE2FB_E2CD_42FB_A643_54AB564D1B47_.wvu.PrintArea" hidden="1" oldHidden="1">
    <formula>Ведом.структура!$A$1:$H$458</formula>
    <oldFormula>Ведом.структура!$A$1:$H$458</oldFormula>
  </rdn>
  <rdn rId="0" localSheetId="1" customView="1" name="Z_E50FE2FB_E2CD_42FB_A643_54AB564D1B47_.wvu.FilterData" hidden="1" oldHidden="1">
    <formula>Ведом.структура!$A$17:$Q$461</formula>
    <oldFormula>Ведом.структура!$A$17:$Q$461</oldFormula>
  </rdn>
  <rcv guid="{E50FE2FB-E2CD-42FB-A643-54AB564D1B47}" action="add"/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36" sId="1" ref="A150:XFD153" action="insertRow">
    <undo index="65535" exp="area" ref3D="1" dr="$A$431:$XFD$431" dn="Z_E9E577B3_C457_4984_949A_B5AD6CE2E229_.wvu.Rows" sId="1"/>
    <undo index="65535" exp="area" ref3D="1" dr="$A$368:$XFD$368" dn="Z_E9E577B3_C457_4984_949A_B5AD6CE2E229_.wvu.Rows" sId="1"/>
    <undo index="65535" exp="area" ref3D="1" dr="$A$349:$XFD$354" dn="Z_E9E577B3_C457_4984_949A_B5AD6CE2E229_.wvu.Rows" sId="1"/>
    <undo index="65535" exp="area" ref3D="1" dr="$A$258:$XFD$259" dn="Z_E9E577B3_C457_4984_949A_B5AD6CE2E229_.wvu.Rows" sId="1"/>
    <undo index="65535" exp="area" ref3D="1" dr="$A$206:$XFD$208" dn="Z_E9E577B3_C457_4984_949A_B5AD6CE2E229_.wvu.Rows" sId="1"/>
  </rrc>
  <rfmt sheetId="1" sqref="A150" start="0" length="0">
    <dxf>
      <font>
        <b/>
        <color indexed="8"/>
        <name val="Times New Roman"/>
        <family val="1"/>
      </font>
      <fill>
        <patternFill patternType="solid">
          <bgColor indexed="41"/>
        </patternFill>
      </fill>
      <alignment horizontal="general"/>
    </dxf>
  </rfmt>
  <rcc rId="2237" sId="1" odxf="1" dxf="1">
    <nc r="B150" t="inlineStr">
      <is>
        <t>968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C15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D15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15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15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G150" start="0" length="0">
    <dxf>
      <font>
        <b/>
        <name val="Times New Roman"/>
        <family val="1"/>
      </font>
      <fill>
        <patternFill>
          <bgColor indexed="41"/>
        </patternFill>
      </fill>
    </dxf>
  </rfmt>
  <rfmt sheetId="1" sqref="H150" start="0" length="0">
    <dxf>
      <font>
        <b/>
        <name val="Times New Roman"/>
        <family val="1"/>
      </font>
      <fill>
        <patternFill>
          <bgColor indexed="41"/>
        </patternFill>
      </fill>
    </dxf>
  </rfmt>
  <rfmt sheetId="1" sqref="A151" start="0" length="0">
    <dxf>
      <font>
        <b/>
        <color indexed="8"/>
        <name val="Times New Roman"/>
        <family val="1"/>
      </font>
      <alignment horizontal="general" vertical="top"/>
      <border outline="0">
        <left/>
        <right/>
        <top/>
        <bottom/>
      </border>
    </dxf>
  </rfmt>
  <rcc rId="2238" sId="1" odxf="1" dxf="1">
    <nc r="B151" t="inlineStr">
      <is>
        <t>968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C151" start="0" length="0">
    <dxf>
      <font>
        <b/>
        <name val="Times New Roman"/>
        <family val="1"/>
      </font>
    </dxf>
  </rfmt>
  <rfmt sheetId="1" sqref="D151" start="0" length="0">
    <dxf>
      <font>
        <b/>
        <name val="Times New Roman"/>
        <family val="1"/>
      </font>
    </dxf>
  </rfmt>
  <rfmt sheetId="1" sqref="E151" start="0" length="0">
    <dxf>
      <font>
        <b/>
        <name val="Times New Roman"/>
        <family val="1"/>
      </font>
    </dxf>
  </rfmt>
  <rfmt sheetId="1" sqref="F151" start="0" length="0">
    <dxf>
      <font>
        <b/>
        <name val="Times New Roman"/>
        <family val="1"/>
      </font>
    </dxf>
  </rfmt>
  <rfmt sheetId="1" sqref="G151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H151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A152" start="0" length="0">
    <dxf>
      <font>
        <i/>
        <color indexed="8"/>
        <name val="Times New Roman"/>
        <family val="1"/>
      </font>
    </dxf>
  </rfmt>
  <rcc rId="2239" sId="1" odxf="1" dxf="1" numFmtId="30">
    <nc r="B152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52" start="0" length="0">
    <dxf>
      <font>
        <i/>
        <name val="Times New Roman"/>
        <family val="1"/>
      </font>
    </dxf>
  </rfmt>
  <rfmt sheetId="1" sqref="D152" start="0" length="0">
    <dxf>
      <font>
        <i/>
        <name val="Times New Roman"/>
        <family val="1"/>
      </font>
    </dxf>
  </rfmt>
  <rfmt sheetId="1" sqref="E152" start="0" length="0">
    <dxf>
      <font>
        <i/>
        <name val="Times New Roman"/>
        <family val="1"/>
      </font>
    </dxf>
  </rfmt>
  <rfmt sheetId="1" sqref="F152" start="0" length="0">
    <dxf>
      <font>
        <i/>
        <name val="Times New Roman"/>
        <family val="1"/>
      </font>
      <numFmt numFmtId="0" formatCode="General"/>
      <alignment horizontal="general" vertical="top"/>
    </dxf>
  </rfmt>
  <rfmt sheetId="1" sqref="G15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H15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A153" start="0" length="0">
    <dxf>
      <font>
        <i/>
        <color indexed="8"/>
        <name val="Times New Roman"/>
        <family val="1"/>
      </font>
    </dxf>
  </rfmt>
  <rcc rId="2240" sId="1" odxf="1" dxf="1" numFmtId="30">
    <nc r="B153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53" start="0" length="0">
    <dxf>
      <font>
        <i/>
        <name val="Times New Roman"/>
        <family val="1"/>
      </font>
    </dxf>
  </rfmt>
  <rfmt sheetId="1" sqref="D153" start="0" length="0">
    <dxf>
      <font>
        <i/>
        <name val="Times New Roman"/>
        <family val="1"/>
      </font>
    </dxf>
  </rfmt>
  <rfmt sheetId="1" sqref="E153" start="0" length="0">
    <dxf>
      <font>
        <i/>
        <name val="Times New Roman"/>
        <family val="1"/>
      </font>
    </dxf>
  </rfmt>
  <rfmt sheetId="1" sqref="F153" start="0" length="0">
    <dxf>
      <font>
        <i/>
        <name val="Times New Roman"/>
        <family val="1"/>
      </font>
      <numFmt numFmtId="0" formatCode="General"/>
      <alignment horizontal="general" vertical="top"/>
    </dxf>
  </rfmt>
  <rfmt sheetId="1" sqref="G15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H15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2241" sId="1">
    <nc r="A150" t="inlineStr">
      <is>
        <t>Другие вопросы в области жилищно-коммунального хозяйства</t>
      </is>
    </nc>
  </rcc>
  <rcc rId="2242" sId="1" odxf="1" dxf="1">
    <nc r="A151" t="inlineStr">
      <is>
        <t>Непрограммные расходы</t>
      </is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3" sId="1" odxf="1" dxf="1">
    <nc r="A152" t="inlineStr">
      <is>
        <t>Строительство и реконструкция (модернизация) объектов питьевого водоснабжения</t>
      </is>
    </nc>
    <ndxf>
      <alignment horizontal="general" vertical="top"/>
    </ndxf>
  </rcc>
  <rcc rId="2244" sId="1" odxf="1" dxf="1">
    <nc r="A153" t="inlineStr">
      <is>
    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    </is>
    </nc>
    <ndxf>
      <font>
        <i val="0"/>
        <color indexed="8"/>
        <name val="Times New Roman"/>
        <family val="1"/>
      </font>
      <fill>
        <patternFill patternType="solid"/>
      </fill>
    </ndxf>
  </rcc>
  <rcc rId="2245" sId="1">
    <nc r="C150" t="inlineStr">
      <is>
        <t>05</t>
      </is>
    </nc>
  </rcc>
  <rcc rId="2246" sId="1">
    <nc r="D150" t="inlineStr">
      <is>
        <t>05</t>
      </is>
    </nc>
  </rcc>
  <rcc rId="2247" sId="1">
    <nc r="G150">
      <f>G151</f>
    </nc>
  </rcc>
  <rcc rId="2248" sId="1">
    <nc r="H150">
      <f>H151</f>
    </nc>
  </rcc>
  <rcc rId="2249" sId="1">
    <nc r="C151" t="inlineStr">
      <is>
        <t>05</t>
      </is>
    </nc>
  </rcc>
  <rcc rId="2250" sId="1">
    <nc r="D151" t="inlineStr">
      <is>
        <t>05</t>
      </is>
    </nc>
  </rcc>
  <rcc rId="2251" sId="1">
    <nc r="E151" t="inlineStr">
      <is>
        <t>99900 00000</t>
      </is>
    </nc>
  </rcc>
  <rcc rId="2252" sId="1">
    <nc r="G151">
      <f>G152</f>
    </nc>
  </rcc>
  <rcc rId="2253" sId="1">
    <nc r="H151">
      <f>H152</f>
    </nc>
  </rcc>
  <rcc rId="2254" sId="1">
    <nc r="C152" t="inlineStr">
      <is>
        <t>05</t>
      </is>
    </nc>
  </rcc>
  <rcc rId="2255" sId="1">
    <nc r="D152" t="inlineStr">
      <is>
        <t>05</t>
      </is>
    </nc>
  </rcc>
  <rcc rId="2256" sId="1">
    <nc r="E152" t="inlineStr">
      <is>
        <t>999F5 52430</t>
      </is>
    </nc>
  </rcc>
  <rfmt sheetId="1" sqref="F152" start="0" length="0">
    <dxf>
      <numFmt numFmtId="30" formatCode="@"/>
      <alignment horizontal="center" vertical="center"/>
    </dxf>
  </rfmt>
  <rcc rId="2257" sId="1" odxf="1" dxf="1">
    <nc r="G152">
      <f>G153</f>
    </nc>
    <ndxf>
      <fill>
        <patternFill patternType="solid">
          <bgColor theme="0"/>
        </patternFill>
      </fill>
    </ndxf>
  </rcc>
  <rcc rId="2258" sId="1" odxf="1" dxf="1">
    <nc r="H152">
      <f>H153</f>
    </nc>
    <ndxf>
      <font>
        <i val="0"/>
        <name val="Times New Roman"/>
        <family val="1"/>
      </font>
    </ndxf>
  </rcc>
  <rcc rId="2259" sId="1" odxf="1" dxf="1">
    <nc r="C153" t="inlineStr">
      <is>
        <t>05</t>
      </is>
    </nc>
    <ndxf>
      <font>
        <i val="0"/>
        <name val="Times New Roman"/>
        <family val="1"/>
      </font>
    </ndxf>
  </rcc>
  <rcc rId="2260" sId="1" odxf="1" dxf="1">
    <nc r="D153" t="inlineStr">
      <is>
        <t>05</t>
      </is>
    </nc>
    <ndxf>
      <font>
        <i val="0"/>
        <name val="Times New Roman"/>
        <family val="1"/>
      </font>
    </ndxf>
  </rcc>
  <rcc rId="2261" sId="1" odxf="1" dxf="1">
    <nc r="E153" t="inlineStr">
      <is>
        <t>999F5 52430</t>
      </is>
    </nc>
    <ndxf>
      <font>
        <i val="0"/>
        <name val="Times New Roman"/>
        <family val="1"/>
      </font>
    </ndxf>
  </rcc>
  <rcc rId="2262" sId="1" odxf="1" dxf="1">
    <nc r="F153" t="inlineStr">
      <is>
        <t>465</t>
      </is>
    </nc>
    <ndxf>
      <font>
        <i val="0"/>
        <name val="Times New Roman"/>
        <family val="1"/>
      </font>
      <numFmt numFmtId="30" formatCode="@"/>
      <alignment horizontal="center" vertical="center"/>
    </ndxf>
  </rcc>
  <rcc rId="2263" sId="1" odxf="1" dxf="1">
    <nc r="G153">
      <f>196454.6+4009.7</f>
    </nc>
    <ndxf>
      <font>
        <i val="0"/>
        <name val="Times New Roman"/>
        <family val="1"/>
      </font>
      <fill>
        <patternFill patternType="solid">
          <bgColor rgb="FFFFFF00"/>
        </patternFill>
      </fill>
    </ndxf>
  </rcc>
  <rcc rId="2264" sId="1" odxf="1" dxf="1" numFmtId="4">
    <nc r="H153">
      <v>0</v>
    </nc>
    <ndxf>
      <fill>
        <patternFill patternType="solid">
          <bgColor rgb="FFFFFF00"/>
        </patternFill>
      </fill>
    </ndxf>
  </rcc>
  <rfmt sheetId="1" sqref="B153" start="0" length="2147483647">
    <dxf>
      <font>
        <i val="0"/>
      </font>
    </dxf>
  </rfmt>
  <rfmt sheetId="1" sqref="G153:H153">
    <dxf>
      <fill>
        <patternFill>
          <bgColor theme="0"/>
        </patternFill>
      </fill>
    </dxf>
  </rfmt>
  <rcc rId="2265" sId="1">
    <oc r="G144">
      <f>G145</f>
    </oc>
    <nc r="G144">
      <f>G145+G150</f>
    </nc>
  </rcc>
  <rcc rId="2266" sId="1">
    <oc r="H144">
      <f>H145</f>
    </oc>
    <nc r="H144">
      <f>H145+H150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317" sId="1">
    <oc r="H3" t="inlineStr">
      <is>
        <t>от 24 февраля 2025    № 28</t>
      </is>
    </oc>
    <nc r="H3" t="inlineStr">
      <is>
        <t>от _______ 2025    №___</t>
      </is>
    </nc>
  </rcc>
</revisions>
</file>

<file path=xl/revisions/revisionLog110.xml><?xml version="1.0" encoding="utf-8"?>
<revisions xmlns="http://schemas.openxmlformats.org/spreadsheetml/2006/main" xmlns:r="http://schemas.openxmlformats.org/officeDocument/2006/relationships">
  <rrc rId="2758" sId="1" ref="A1:XFD4" action="insertRow">
    <undo index="34" exp="area" ref3D="1" dr="$A$452:$XFD$452" dn="Z_E9E577B3_C457_4984_949A_B5AD6CE2E229_.wvu.Rows" sId="1"/>
    <undo index="22" exp="area" ref3D="1" dr="$A$389:$XFD$389" dn="Z_E9E577B3_C457_4984_949A_B5AD6CE2E229_.wvu.Rows" sId="1"/>
    <undo index="16" exp="area" ref3D="1" dr="$A$370:$XFD$375" dn="Z_E9E577B3_C457_4984_949A_B5AD6CE2E229_.wvu.Rows" sId="1"/>
    <undo index="14" exp="area" ref3D="1" dr="$A$255:$XFD$256" dn="Z_E9E577B3_C457_4984_949A_B5AD6CE2E229_.wvu.Rows" sId="1"/>
    <undo index="2" exp="area" ref3D="1" dr="$A$203:$XFD$205" dn="Z_E9E577B3_C457_4984_949A_B5AD6CE2E229_.wvu.Rows" sId="1"/>
  </rrc>
  <rfmt sheetId="1" sqref="H1" start="0" length="0">
    <dxf>
      <font>
        <name val="Times New Roman"/>
        <scheme val="none"/>
      </font>
      <alignment horizontal="right" wrapText="0" readingOrder="0"/>
    </dxf>
  </rfmt>
  <rcc rId="2759" sId="1" odxf="1" dxf="1">
    <nc r="H2" t="inlineStr">
      <is>
        <t>к решению районного Совета депутатов МО "Селенгинский район"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2760" sId="1" odxf="1" dxf="1">
    <nc r="H3" t="inlineStr">
      <is>
        <t>от ________ 2023  № ____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2761" sId="1">
    <nc r="H1" t="inlineStr">
      <is>
        <t xml:space="preserve">Приложение №6       </t>
      </is>
    </nc>
  </rcc>
  <rdn rId="0" localSheetId="1" customView="1" name="Z_E9E577B3_C457_4984_949A_B5AD6CE2E229_.wvu.Rows" hidden="1" oldHidden="1">
    <oldFormula>Ведом.структура!#REF!,Ведом.структура!$207:$209,Ведом.структура!#REF!,Ведом.структура!#REF!,Ведом.структура!#REF!,Ведом.структура!#REF!,Ведом.структура!#REF!,Ведом.структура!$259:$260,Ведом.структура!$374:$379,Ведом.структура!#REF!,Ведом.структура!#REF!,Ведом.структура!$393:$393,Ведом.структура!#REF!,Ведом.структура!#REF!,Ведом.структура!#REF!,Ведом.структура!#REF!,Ведом.структура!#REF!,Ведом.структура!$456:$456</oldFormula>
  </rdn>
  <rcv guid="{E9E577B3-C457-4984-949A-B5AD6CE2E229}" action="delete"/>
  <rdn rId="0" localSheetId="1" customView="1" name="Z_E9E577B3_C457_4984_949A_B5AD6CE2E229_.wvu.PrintArea" hidden="1" oldHidden="1">
    <formula>Ведом.структура!$A$1:$H$483</formula>
    <oldFormula>Ведом.структура!$A$5:$H$483</oldFormula>
  </rdn>
  <rdn rId="0" localSheetId="1" customView="1" name="Z_E9E577B3_C457_4984_949A_B5AD6CE2E229_.wvu.FilterData" hidden="1" oldHidden="1">
    <formula>Ведом.структура!$A$21:$Q$486</formula>
    <oldFormula>Ведом.структура!$A$21:$Q$486</oldFormula>
  </rdn>
  <rcv guid="{E9E577B3-C457-4984-949A-B5AD6CE2E229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470" sId="1" numFmtId="4">
    <oc r="G125">
      <v>16806.13</v>
    </oc>
    <nc r="G125">
      <v>16803.13</v>
    </nc>
  </rcc>
  <rcc rId="471" sId="1" numFmtId="4">
    <oc r="H125">
      <v>16806.13</v>
    </oc>
    <nc r="H125">
      <v>16803.13</v>
    </nc>
  </rcc>
  <rdn rId="0" localSheetId="1" customView="1" name="Z_E9E577B3_C457_4984_949A_B5AD6CE2E229_.wvu.PrintArea" hidden="1" oldHidden="1">
    <formula>Ведом.структура!$A$1:$H$505</formula>
  </rdn>
  <rdn rId="0" localSheetId="1" customView="1" name="Z_E9E577B3_C457_4984_949A_B5AD6CE2E229_.wvu.FilterData" hidden="1" oldHidden="1">
    <formula>Ведом.структура!$A$18:$Q$505</formula>
  </rdn>
  <rcv guid="{E9E577B3-C457-4984-949A-B5AD6CE2E229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6176" sId="1" xfDxf="1" dxf="1">
    <oc r="A40" t="inlineStr">
      <is>
    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    </is>
    </oc>
    <nc r="A40" t="inlineStr">
      <is>
        <t>Функционирование Правительства Российской Федерации, высших исполнительных органов субъектов Российской Федерации, местных администраций</t>
      </is>
    </nc>
    <ndxf>
      <font>
        <b/>
        <name val="Times New Roman"/>
        <scheme val="none"/>
      </font>
      <fill>
        <patternFill patternType="solid">
          <bgColor indexed="41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A109" start="0" length="0">
    <dxf>
      <font>
        <b/>
        <name val="Times New Roman"/>
        <scheme val="none"/>
      </font>
      <fill>
        <patternFill patternType="solid">
          <bgColor indexed="41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77" sId="1" xfDxf="1" dxf="1">
    <oc r="A226" t="inlineStr">
      <is>
        <t>Молодежная политика и оздоровление детей</t>
      </is>
    </oc>
    <nc r="A226" t="inlineStr">
      <is>
        <t>Молодежная политика</t>
      </is>
    </nc>
    <ndxf>
      <font>
        <b/>
        <name val="Times New Roman"/>
        <scheme val="none"/>
      </font>
      <fill>
        <patternFill patternType="solid">
          <bgColor indexed="41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78" sId="1" xfDxf="1" dxf="1">
    <oc r="A375" t="inlineStr">
      <is>
        <t>Молодежная политика и оздоровление детей</t>
      </is>
    </oc>
    <nc r="A375" t="inlineStr">
      <is>
        <t>Молодежная политика</t>
      </is>
    </nc>
    <ndxf>
      <font>
        <b/>
        <name val="Times New Roman"/>
        <scheme val="none"/>
      </font>
      <fill>
        <patternFill patternType="solid">
          <bgColor indexed="41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79" sId="1" xfDxf="1" dxf="1">
    <oc r="A282" t="inlineStr">
      <is>
        <t>МЕЖБЮДЖЕТНЫЕ ТРАНСФЕРТЫ ОБЩЕГО ХАРАКТЕРА БЮДЖЕТАМ СУБЪЕКТОВ РОССИЙСКОЙ ФЕДЕРАЦИИ И МУНИЦИПАЛЬНЫХ ОБРАЗОВАНИЙ</t>
      </is>
    </oc>
    <nc r="A282" t="inlineStr">
      <is>
        <t>МЕЖБЮДЖЕТНЫЕ ТРАНСФЕРТЫ ОБЩЕГО ХАРАКТЕРА БЮДЖЕТАМ БЮДЖЕТНОЙ СИСТЕМЫ РОССИЙСКОЙ ФЕДЕРАЦИИ</t>
      </is>
    </nc>
    <ndxf>
      <font>
        <b/>
        <name val="Times New Roman"/>
        <scheme val="none"/>
      </font>
      <fill>
        <patternFill patternType="solid">
          <bgColor indexed="15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E9E577B3-C457-4984-949A-B5AD6CE2E229}" action="delete"/>
  <rdn rId="0" localSheetId="1" customView="1" name="Z_E9E577B3_C457_4984_949A_B5AD6CE2E229_.wvu.PrintArea" hidden="1" oldHidden="1">
    <formula>Ведом.структура!$A$1:$H$494</formula>
    <oldFormula>Ведом.структура!$A$1:$H$494</oldFormula>
  </rdn>
  <rdn rId="0" localSheetId="1" customView="1" name="Z_E9E577B3_C457_4984_949A_B5AD6CE2E229_.wvu.FilterData" hidden="1" oldHidden="1">
    <formula>Ведом.структура!$A$18:$I$497</formula>
    <oldFormula>Ведом.структура!$A$18:$I$497</oldFormula>
  </rdn>
  <rcv guid="{E9E577B3-C457-4984-949A-B5AD6CE2E229}" action="add"/>
</revisions>
</file>

<file path=xl/revisions/revisionLog1110.xml><?xml version="1.0" encoding="utf-8"?>
<revisions xmlns="http://schemas.openxmlformats.org/spreadsheetml/2006/main" xmlns:r="http://schemas.openxmlformats.org/officeDocument/2006/relationships">
  <rrc rId="4315" sId="1" ref="A1:XFD1" action="deleteRow">
    <undo index="0" exp="area" ref3D="1" dr="$A$1:$H$461" dn="Область_печати" sId="1"/>
    <undo index="0" exp="area" ref3D="1" dr="$A$1:$H$461" dn="Z_E9E577B3_C457_4984_949A_B5AD6CE2E229_.wvu.PrintArea" sId="1"/>
    <undo index="0" exp="area" ref3D="1" dr="$A$1:$H$461" dn="Z_E50FE2FB_E2CD_42FB_A643_54AB564D1B47_.wvu.PrintArea" sId="1"/>
    <undo index="0" exp="area" ref3D="1" dr="$A$1:$H$461" dn="Z_97D49131_2F31_4758_9B36_E03ACEBCB875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H1" t="inlineStr">
        <is>
          <t xml:space="preserve">Приложение №7       </t>
        </is>
      </nc>
      <ndxf>
        <font>
          <name val="Times New Roman"/>
          <scheme val="none"/>
        </font>
        <alignment horizontal="right" wrapText="0" readingOrder="0"/>
      </ndxf>
    </rcc>
  </rrc>
  <rrc rId="4316" sId="1" ref="A1:XFD1" action="deleteRow">
    <undo index="0" exp="area" ref3D="1" dr="$A$1:$H$460" dn="Область_печати" sId="1"/>
    <undo index="0" exp="area" ref3D="1" dr="$A$1:$H$460" dn="Z_E9E577B3_C457_4984_949A_B5AD6CE2E229_.wvu.PrintArea" sId="1"/>
    <undo index="0" exp="area" ref3D="1" dr="$A$1:$H$460" dn="Z_E50FE2FB_E2CD_42FB_A643_54AB564D1B47_.wvu.PrintArea" sId="1"/>
    <undo index="0" exp="area" ref3D="1" dr="$A$1:$H$460" dn="Z_97D49131_2F31_4758_9B36_E03ACEBCB875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H1" t="inlineStr">
        <is>
          <t>к решению районного Совета депутатов МО "Селенгинский район"</t>
        </is>
      </nc>
      <ndxf>
        <font>
          <name val="Times New Roman"/>
          <scheme val="none"/>
        </font>
        <alignment horizontal="right" wrapText="0" readingOrder="0"/>
      </ndxf>
    </rcc>
  </rrc>
  <rrc rId="4317" sId="1" ref="A1:XFD1" action="deleteRow">
    <undo index="0" exp="area" ref3D="1" dr="$A$1:$H$459" dn="Область_печати" sId="1"/>
    <undo index="0" exp="area" ref3D="1" dr="$A$1:$H$459" dn="Z_E9E577B3_C457_4984_949A_B5AD6CE2E229_.wvu.PrintArea" sId="1"/>
    <undo index="0" exp="area" ref3D="1" dr="$A$1:$H$459" dn="Z_E50FE2FB_E2CD_42FB_A643_54AB564D1B47_.wvu.PrintArea" sId="1"/>
    <undo index="0" exp="area" ref3D="1" dr="$A$1:$H$459" dn="Z_97D49131_2F31_4758_9B36_E03ACEBCB875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H1" t="inlineStr">
        <is>
          <t>от 28 июня 2023  № 269</t>
        </is>
      </nc>
      <ndxf>
        <font>
          <name val="Times New Roman"/>
          <scheme val="none"/>
        </font>
        <alignment horizontal="right" wrapText="0" readingOrder="0"/>
      </ndxf>
    </rcc>
  </rrc>
  <rrc rId="4318" sId="1" ref="A1:XFD1" action="deleteRow">
    <undo index="0" exp="area" ref3D="1" dr="$A$1:$H$458" dn="Область_печати" sId="1"/>
    <undo index="0" exp="area" ref3D="1" dr="$A$1:$H$458" dn="Z_E9E577B3_C457_4984_949A_B5AD6CE2E229_.wvu.PrintArea" sId="1"/>
    <undo index="0" exp="area" ref3D="1" dr="$A$1:$H$458" dn="Z_E50FE2FB_E2CD_42FB_A643_54AB564D1B47_.wvu.PrintArea" sId="1"/>
    <undo index="0" exp="area" ref3D="1" dr="$A$1:$H$458" dn="Z_97D49131_2F31_4758_9B36_E03ACEBCB875_.wvu.PrintArea" sId="1"/>
    <rfmt sheetId="1" xfDxf="1" sqref="A1:XFD1" start="0" length="0"/>
  </rrc>
  <rcc rId="4319" sId="1" odxf="1">
    <oc r="H5" t="inlineStr">
      <is>
        <t>«Селенгинский район» на 2023 год</t>
      </is>
    </oc>
    <nc r="H5" t="inlineStr">
      <is>
        <t>«Селенгинский район» на 2024 год</t>
      </is>
    </nc>
    <odxf/>
  </rcc>
  <rcc rId="4320" sId="1">
    <oc r="F6" t="inlineStr">
      <is>
        <t>плановый период 2024-2025 годов"</t>
      </is>
    </oc>
    <nc r="F6" t="inlineStr">
      <is>
        <t>плановый период 2025-2026 годов"</t>
      </is>
    </nc>
  </rcc>
  <rcc rId="4321" sId="1">
    <oc r="H7" t="inlineStr">
      <is>
        <t>от "23" декабря 2022 № 227</t>
      </is>
    </oc>
    <nc r="H7" t="inlineStr">
      <is>
        <t>от "___" декабря 2023 №___</t>
      </is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564" sId="1">
    <oc r="H2" t="inlineStr">
      <is>
        <t>Приложение № 11</t>
      </is>
    </oc>
    <nc r="H2" t="inlineStr">
      <is>
        <t>Приложение № 8</t>
      </is>
    </nc>
  </rcc>
  <rcc rId="565" sId="1">
    <oc r="H6" t="inlineStr">
      <is>
        <t>«Селенгинский район» на 2021год"</t>
      </is>
    </oc>
    <nc r="H6" t="inlineStr">
      <is>
        <t>«Селенгинский район» на 2022 год"</t>
      </is>
    </nc>
  </rcc>
  <rcc rId="566" sId="1">
    <oc r="F7" t="inlineStr">
      <is>
        <t>плановый период 2022-2023 годов"</t>
      </is>
    </oc>
    <nc r="F7" t="inlineStr">
      <is>
        <t>плановый период 2023-2024 годов"</t>
      </is>
    </nc>
  </rcc>
  <rcc rId="567" sId="1">
    <oc r="H8" t="inlineStr">
      <is>
        <t>от "25" декабря 2020 № 105</t>
      </is>
    </oc>
    <nc r="H8" t="inlineStr">
      <is>
        <t>от "___" декабря 2021 № ___</t>
      </is>
    </nc>
  </rcc>
  <rfmt sheetId="1" sqref="G47:H47">
    <dxf>
      <fill>
        <patternFill>
          <bgColor theme="0"/>
        </patternFill>
      </fill>
    </dxf>
  </rfmt>
  <rfmt sheetId="1" sqref="G59:H59">
    <dxf>
      <fill>
        <patternFill>
          <bgColor theme="0"/>
        </patternFill>
      </fill>
    </dxf>
  </rfmt>
  <rfmt sheetId="1" sqref="G81:H94">
    <dxf>
      <fill>
        <patternFill>
          <bgColor theme="0"/>
        </patternFill>
      </fill>
    </dxf>
  </rfmt>
  <rfmt sheetId="1" sqref="G114:H118">
    <dxf>
      <fill>
        <patternFill>
          <bgColor theme="0"/>
        </patternFill>
      </fill>
    </dxf>
  </rfmt>
  <rfmt sheetId="1" sqref="G123:H123">
    <dxf>
      <fill>
        <patternFill>
          <bgColor theme="0"/>
        </patternFill>
      </fill>
    </dxf>
  </rfmt>
  <rfmt sheetId="1" sqref="G139:H139">
    <dxf>
      <fill>
        <patternFill>
          <bgColor theme="0"/>
        </patternFill>
      </fill>
    </dxf>
  </rfmt>
  <rfmt sheetId="1" sqref="G142:H142">
    <dxf>
      <fill>
        <patternFill>
          <bgColor theme="0"/>
        </patternFill>
      </fill>
    </dxf>
  </rfmt>
  <rfmt sheetId="1" sqref="G152:H152">
    <dxf>
      <fill>
        <patternFill>
          <bgColor theme="0"/>
        </patternFill>
      </fill>
    </dxf>
  </rfmt>
  <rfmt sheetId="1" sqref="G156:H156">
    <dxf>
      <fill>
        <patternFill>
          <bgColor theme="0"/>
        </patternFill>
      </fill>
    </dxf>
  </rfmt>
  <rfmt sheetId="1" sqref="G166:H177">
    <dxf>
      <fill>
        <patternFill>
          <bgColor theme="0"/>
        </patternFill>
      </fill>
    </dxf>
  </rfmt>
  <rfmt sheetId="1" sqref="G315:H315">
    <dxf>
      <fill>
        <patternFill>
          <bgColor theme="0"/>
        </patternFill>
      </fill>
    </dxf>
  </rfmt>
  <rfmt sheetId="1" sqref="G337:H337">
    <dxf>
      <fill>
        <patternFill>
          <bgColor theme="0"/>
        </patternFill>
      </fill>
    </dxf>
  </rfmt>
  <rfmt sheetId="1" sqref="G345:H352">
    <dxf>
      <fill>
        <patternFill>
          <bgColor theme="0"/>
        </patternFill>
      </fill>
    </dxf>
  </rfmt>
  <rfmt sheetId="1" sqref="G359:H371">
    <dxf>
      <fill>
        <patternFill>
          <bgColor theme="0"/>
        </patternFill>
      </fill>
    </dxf>
  </rfmt>
  <rfmt sheetId="1" sqref="G382:H382">
    <dxf>
      <fill>
        <patternFill>
          <bgColor theme="0"/>
        </patternFill>
      </fill>
    </dxf>
  </rfmt>
  <rfmt sheetId="1" sqref="G391:H396">
    <dxf>
      <fill>
        <patternFill>
          <bgColor theme="0"/>
        </patternFill>
      </fill>
    </dxf>
  </rfmt>
  <rfmt sheetId="1" sqref="G407:H407">
    <dxf>
      <fill>
        <patternFill>
          <bgColor theme="0"/>
        </patternFill>
      </fill>
    </dxf>
  </rfmt>
  <rfmt sheetId="1" sqref="G418:H418">
    <dxf>
      <fill>
        <patternFill>
          <bgColor theme="0"/>
        </patternFill>
      </fill>
    </dxf>
  </rfmt>
  <rfmt sheetId="1" sqref="G426:H426">
    <dxf>
      <fill>
        <patternFill>
          <bgColor theme="0"/>
        </patternFill>
      </fill>
    </dxf>
  </rfmt>
  <rfmt sheetId="1" sqref="G433:H436">
    <dxf>
      <fill>
        <patternFill>
          <bgColor theme="0"/>
        </patternFill>
      </fill>
    </dxf>
  </rfmt>
  <rfmt sheetId="1" sqref="G439:H439">
    <dxf>
      <fill>
        <patternFill>
          <bgColor theme="0"/>
        </patternFill>
      </fill>
    </dxf>
  </rfmt>
  <rfmt sheetId="1" sqref="G449:H450">
    <dxf>
      <fill>
        <patternFill>
          <bgColor theme="0"/>
        </patternFill>
      </fill>
    </dxf>
  </rfmt>
  <rfmt sheetId="1" sqref="G460:H462">
    <dxf>
      <fill>
        <patternFill>
          <bgColor theme="0"/>
        </patternFill>
      </fill>
    </dxf>
  </rfmt>
  <rfmt sheetId="1" sqref="G472:H477">
    <dxf>
      <fill>
        <patternFill>
          <bgColor theme="0"/>
        </patternFill>
      </fill>
    </dxf>
  </rfmt>
  <rfmt sheetId="1" sqref="G490:H499">
    <dxf>
      <fill>
        <patternFill>
          <bgColor theme="0"/>
        </patternFill>
      </fill>
    </dxf>
  </rfmt>
  <rfmt sheetId="1" sqref="G504:H505">
    <dxf>
      <numFmt numFmtId="35" formatCode="_-* #,##0.00\ _₽_-;\-* #,##0.00\ _₽_-;_-* &quot;-&quot;??\ _₽_-;_-@_-"/>
    </dxf>
  </rfmt>
  <rfmt sheetId="1" sqref="G504:H505">
    <dxf>
      <numFmt numFmtId="166" formatCode="_-* #,##0.000\ _₽_-;\-* #,##0.000\ _₽_-;_-* &quot;-&quot;??\ _₽_-;_-@_-"/>
    </dxf>
  </rfmt>
  <rfmt sheetId="1" sqref="G504:H505">
    <dxf>
      <numFmt numFmtId="167" formatCode="_-* #,##0.0000\ _₽_-;\-* #,##0.0000\ _₽_-;_-* &quot;-&quot;??\ _₽_-;_-@_-"/>
    </dxf>
  </rfmt>
  <rfmt sheetId="1" sqref="G504:H505">
    <dxf>
      <numFmt numFmtId="168" formatCode="_-* #,##0.00000\ _₽_-;\-* #,##0.00000\ _₽_-;_-* &quot;-&quot;??\ _₽_-;_-@_-"/>
    </dxf>
  </rfmt>
  <rfmt sheetId="1" sqref="G505:H505" start="0" length="2147483647">
    <dxf>
      <font>
        <b/>
      </font>
    </dxf>
  </rfmt>
  <rcv guid="{E9E577B3-C457-4984-949A-B5AD6CE2E229}" action="delete"/>
  <rdn rId="0" localSheetId="1" customView="1" name="Z_E9E577B3_C457_4984_949A_B5AD6CE2E229_.wvu.PrintArea" hidden="1" oldHidden="1">
    <formula>Ведом.структура!$A$1:$H$505</formula>
    <oldFormula>Ведом.структура!$A$1:$H$505</oldFormula>
  </rdn>
  <rdn rId="0" localSheetId="1" customView="1" name="Z_E9E577B3_C457_4984_949A_B5AD6CE2E229_.wvu.Rows" hidden="1" oldHidden="1">
    <formula>Ведом.структура!$212:$215,Ведом.структура!$218:$220,Ведом.структура!$222:$223,Ведом.структура!$226:$229,Ведом.структура!$240:$242,Ведом.структура!$258:$258,Ведом.структура!$279:$279,Ведом.структура!$281:$285,Ведом.структура!$372:$379,Ведом.структура!$386:$389,Ведом.структура!$395:$395,Ведом.структура!$397:$400,Ведом.структура!$402:$404,Ведом.структура!$408:$413,Ведом.структура!$434:$435,Ведом.структура!$451:$454,Ведом.структура!$463:$466,Ведом.структура!$478:$481</formula>
  </rdn>
  <rdn rId="0" localSheetId="1" customView="1" name="Z_E9E577B3_C457_4984_949A_B5AD6CE2E229_.wvu.FilterData" hidden="1" oldHidden="1">
    <formula>Ведом.структура!$A$18:$Q$508</formula>
    <oldFormula>Ведом.структура!$A$18:$Q$505</oldFormula>
  </rdn>
  <rcv guid="{E9E577B3-C457-4984-949A-B5AD6CE2E229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v guid="{E9E577B3-C457-4984-949A-B5AD6CE2E229}" action="delete"/>
  <rdn rId="0" localSheetId="1" customView="1" name="Z_E9E577B3_C457_4984_949A_B5AD6CE2E229_.wvu.PrintArea" hidden="1" oldHidden="1">
    <formula>Ведом.структура!$A$1:$H$512</formula>
    <oldFormula>Ведом.структура!$A$1:$H$512</oldFormula>
  </rdn>
  <rdn rId="0" localSheetId="1" customView="1" name="Z_E9E577B3_C457_4984_949A_B5AD6CE2E229_.wvu.Rows" hidden="1" oldHidden="1">
    <formula>Ведом.структура!$219:$222,Ведом.структура!$225:$227,Ведом.структура!$229:$230,Ведом.структура!$233:$236,Ведом.структура!$247:$249,Ведом.структура!$265:$265,Ведом.структура!$286:$286,Ведом.структура!$288:$292,Ведом.структура!$379:$386,Ведом.структура!$393:$396,Ведом.структура!$402:$402,Ведом.структура!$404:$407,Ведом.структура!$409:$411,Ведом.структура!$415:$420,Ведом.структура!$441:$442,Ведом.структура!$458:$461,Ведом.структура!$470:$473,Ведом.структура!$485:$488</formula>
    <oldFormula>Ведом.структура!$219:$222,Ведом.структура!$225:$227,Ведом.структура!$229:$230,Ведом.структура!$233:$236,Ведом.структура!$247:$249,Ведом.структура!$265:$265,Ведом.структура!$286:$286,Ведом.структура!$288:$292,Ведом.структура!$379:$386,Ведом.структура!$393:$396,Ведом.структура!$402:$402,Ведом.структура!$404:$407,Ведом.структура!$409:$411,Ведом.структура!$415:$420,Ведом.структура!$441:$442,Ведом.структура!$458:$461,Ведом.структура!$470:$473,Ведом.структура!$485:$488</oldFormula>
  </rdn>
  <rdn rId="0" localSheetId="1" customView="1" name="Z_E9E577B3_C457_4984_949A_B5AD6CE2E229_.wvu.FilterData" hidden="1" oldHidden="1">
    <formula>Ведом.структура!$A$21:$Q$515</formula>
    <oldFormula>Ведом.структура!$A$21:$Q$515</oldFormula>
  </rdn>
  <rcv guid="{E9E577B3-C457-4984-949A-B5AD6CE2E229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6081" sId="1" odxf="1">
    <oc r="H5" t="inlineStr">
      <is>
        <t>«Селенгинский район» на 2024 год</t>
      </is>
    </oc>
    <nc r="H5" t="inlineStr">
      <is>
        <t>«Селенгинский район» на 2025 год</t>
      </is>
    </nc>
    <odxf/>
  </rcc>
  <rcc rId="6082" sId="1">
    <oc r="F6" t="inlineStr">
      <is>
        <t>плановый период 2025-2026 годов"</t>
      </is>
    </oc>
    <nc r="F6" t="inlineStr">
      <is>
        <t>плановый период 2026-2027 годов"</t>
      </is>
    </nc>
  </rcc>
  <rcc rId="6083" sId="1">
    <oc r="H7" t="inlineStr">
      <is>
        <t>от "___" декабря 2023 №___</t>
      </is>
    </oc>
    <nc r="H7" t="inlineStr">
      <is>
        <t>от "___" декабря 2024 №___</t>
      </is>
    </nc>
  </rcc>
  <rcc rId="6084" sId="1">
    <oc r="A10" t="inlineStr">
      <is>
        <t>Ведомственная структура расходов местного бюджета на 2025-2026 годы</t>
      </is>
    </oc>
    <nc r="A10" t="inlineStr">
      <is>
        <t>Ведомственная структура расходов местного бюджета на 2026-2027 годы</t>
      </is>
    </nc>
  </rcc>
</revisions>
</file>

<file path=xl/revisions/revisionLog1121.xml><?xml version="1.0" encoding="utf-8"?>
<revisions xmlns="http://schemas.openxmlformats.org/spreadsheetml/2006/main" xmlns:r="http://schemas.openxmlformats.org/officeDocument/2006/relationships">
  <rcc rId="871" sId="1">
    <oc r="H3" t="inlineStr">
      <is>
        <t>от "__" июля 2022  № ___</t>
      </is>
    </oc>
    <nc r="H3" t="inlineStr">
      <is>
        <t>от "22" июля 2022  № 202</t>
      </is>
    </nc>
  </rcc>
  <rcv guid="{E9E577B3-C457-4984-949A-B5AD6CE2E229}" action="delete"/>
  <rdn rId="0" localSheetId="1" customView="1" name="Z_E9E577B3_C457_4984_949A_B5AD6CE2E229_.wvu.PrintArea" hidden="1" oldHidden="1">
    <formula>Ведом.структура!$A$1:$H$512</formula>
    <oldFormula>Ведом.структура!$A$1:$H$512</oldFormula>
  </rdn>
  <rdn rId="0" localSheetId="1" customView="1" name="Z_E9E577B3_C457_4984_949A_B5AD6CE2E229_.wvu.Rows" hidden="1" oldHidden="1">
    <formula>Ведом.структура!$219:$222,Ведом.структура!$225:$227,Ведом.структура!$229:$230,Ведом.структура!$233:$236,Ведом.структура!$247:$249,Ведом.структура!$265:$265,Ведом.структура!$286:$286,Ведом.структура!$288:$292,Ведом.структура!$379:$386,Ведом.структура!$393:$396,Ведом.структура!$402:$402,Ведом.структура!$404:$407,Ведом.структура!$409:$411,Ведом.структура!$415:$420,Ведом.структура!$441:$442,Ведом.структура!$458:$461,Ведом.структура!$470:$473,Ведом.структура!$485:$488</formula>
    <oldFormula>Ведом.структура!$219:$222,Ведом.структура!$225:$227,Ведом.структура!$229:$230,Ведом.структура!$233:$236,Ведом.структура!$247:$249,Ведом.структура!$265:$265,Ведом.структура!$286:$286,Ведом.структура!$288:$292,Ведом.структура!$379:$386,Ведом.структура!$393:$396,Ведом.структура!$402:$402,Ведом.структура!$404:$407,Ведом.структура!$409:$411,Ведом.структура!$415:$420,Ведом.структура!$441:$442,Ведом.структура!$458:$461,Ведом.структура!$470:$473,Ведом.структура!$485:$488</oldFormula>
  </rdn>
  <rdn rId="0" localSheetId="1" customView="1" name="Z_E9E577B3_C457_4984_949A_B5AD6CE2E229_.wvu.FilterData" hidden="1" oldHidden="1">
    <formula>Ведом.структура!$A$21:$Q$515</formula>
    <oldFormula>Ведом.структура!$A$21:$Q$515</oldFormula>
  </rdn>
  <rcv guid="{E9E577B3-C457-4984-949A-B5AD6CE2E229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3045" sId="1">
    <oc r="H3" t="inlineStr">
      <is>
        <t>от 23 января 2023  № 236</t>
      </is>
    </oc>
    <nc r="H3" t="inlineStr">
      <is>
        <t>от 12 января 2023  № 233</t>
      </is>
    </nc>
  </rcc>
</revisions>
</file>

<file path=xl/revisions/revisionLog1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67" sId="1" ref="A121:XFD121" action="insertRow">
    <undo index="65535" exp="area" ref3D="1" dr="$A$435:$XFD$435" dn="Z_E9E577B3_C457_4984_949A_B5AD6CE2E229_.wvu.Rows" sId="1"/>
    <undo index="65535" exp="area" ref3D="1" dr="$A$372:$XFD$372" dn="Z_E9E577B3_C457_4984_949A_B5AD6CE2E229_.wvu.Rows" sId="1"/>
    <undo index="65535" exp="area" ref3D="1" dr="$A$353:$XFD$358" dn="Z_E9E577B3_C457_4984_949A_B5AD6CE2E229_.wvu.Rows" sId="1"/>
    <undo index="65535" exp="area" ref3D="1" dr="$A$262:$XFD$263" dn="Z_E9E577B3_C457_4984_949A_B5AD6CE2E229_.wvu.Rows" sId="1"/>
    <undo index="65535" exp="area" ref3D="1" dr="$A$210:$XFD$212" dn="Z_E9E577B3_C457_4984_949A_B5AD6CE2E229_.wvu.Rows" sId="1"/>
  </rrc>
  <rrc rId="2268" sId="1" ref="A121:XFD121" action="insertRow">
    <undo index="65535" exp="area" ref3D="1" dr="$A$436:$XFD$436" dn="Z_E9E577B3_C457_4984_949A_B5AD6CE2E229_.wvu.Rows" sId="1"/>
    <undo index="65535" exp="area" ref3D="1" dr="$A$373:$XFD$373" dn="Z_E9E577B3_C457_4984_949A_B5AD6CE2E229_.wvu.Rows" sId="1"/>
    <undo index="65535" exp="area" ref3D="1" dr="$A$354:$XFD$359" dn="Z_E9E577B3_C457_4984_949A_B5AD6CE2E229_.wvu.Rows" sId="1"/>
    <undo index="65535" exp="area" ref3D="1" dr="$A$263:$XFD$264" dn="Z_E9E577B3_C457_4984_949A_B5AD6CE2E229_.wvu.Rows" sId="1"/>
    <undo index="65535" exp="area" ref3D="1" dr="$A$211:$XFD$213" dn="Z_E9E577B3_C457_4984_949A_B5AD6CE2E229_.wvu.Rows" sId="1"/>
  </rrc>
  <rcc rId="2269" sId="1" odxf="1" dxf="1">
    <nc r="A121" t="inlineStr">
      <is>
        <t>Развитие транспортной инфраструктуры на сельских территориях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270" sId="1" odxf="1" dxf="1">
    <nc r="A122" t="inlineStr">
      <is>
        <t>Субсидии автономным учреждениям на иные цели</t>
      </is>
    </nc>
    <odxf>
      <font>
        <i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i val="0"/>
        <color indexed="8"/>
        <name val="Times New Roman"/>
        <family val="1"/>
      </font>
      <fill>
        <patternFill patternType="solid">
          <bgColor theme="0"/>
        </patternFill>
      </fill>
      <alignment horizontal="left" vertical="center"/>
    </ndxf>
  </rcc>
  <rcc rId="2271" sId="1" odxf="1" dxf="1">
    <nc r="C121" t="inlineStr">
      <is>
        <t>04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272" sId="1" odxf="1" dxf="1">
    <nc r="D121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273" sId="1" odxf="1" dxf="1">
    <nc r="E121" t="inlineStr">
      <is>
        <t>11001 R3720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F121" start="0" length="0">
    <dxf>
      <fill>
        <patternFill patternType="solid">
          <bgColor theme="0"/>
        </patternFill>
      </fill>
    </dxf>
  </rfmt>
  <rcc rId="2274" sId="1" odxf="1" dxf="1">
    <nc r="G121">
      <f>G122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275" sId="1" odxf="1" dxf="1">
    <nc r="H121">
      <f>H122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276" sId="1" odxf="1" dxf="1">
    <nc r="C122" t="inlineStr">
      <is>
        <t>04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2277" sId="1" odxf="1" dxf="1">
    <nc r="D122" t="inlineStr">
      <is>
        <t>09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2278" sId="1" odxf="1" dxf="1">
    <nc r="E122" t="inlineStr">
      <is>
        <t>11001 R3720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2279" sId="1" odxf="1" dxf="1">
    <nc r="F122" t="inlineStr">
      <is>
        <t>622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2280" sId="1" odxf="1" dxf="1">
    <nc r="G122">
      <f>138906.1</f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rgb="FFFFFF00"/>
        </patternFill>
      </fill>
    </ndxf>
  </rcc>
  <rcc rId="2281" sId="1" odxf="1" dxf="1" numFmtId="4">
    <nc r="H122">
      <v>0</v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rgb="FFFFFF00"/>
        </patternFill>
      </fill>
    </ndxf>
  </rcc>
  <rcc rId="2282" sId="1" odxf="1" dxf="1">
    <nc r="B121" t="inlineStr">
      <is>
        <t>968</t>
      </is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2283" sId="1" odxf="1" dxf="1">
    <nc r="B122" t="inlineStr">
      <is>
        <t>968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indexed="9"/>
        </patternFill>
      </fill>
    </ndxf>
  </rcc>
  <rfmt sheetId="1" sqref="G122:H122">
    <dxf>
      <fill>
        <patternFill>
          <bgColor theme="0"/>
        </patternFill>
      </fill>
    </dxf>
  </rfmt>
  <rcc rId="2284" sId="1">
    <oc r="G120">
      <f>G125+G123+G127</f>
    </oc>
    <nc r="G120">
      <f>G125+G123+G127+G121</f>
    </nc>
  </rcc>
  <rcc rId="2285" sId="1">
    <oc r="H120">
      <f>H125+H123+H127</f>
    </oc>
    <nc r="H120">
      <f>H125+H123+H127+H121</f>
    </nc>
  </rcc>
</revisions>
</file>

<file path=xl/revisions/revisionLog114.xml><?xml version="1.0" encoding="utf-8"?>
<revisions xmlns="http://schemas.openxmlformats.org/spreadsheetml/2006/main" xmlns:r="http://schemas.openxmlformats.org/officeDocument/2006/relationships">
  <rcc rId="2765" sId="1">
    <oc r="H3" t="inlineStr">
      <is>
        <t>от ________ 2023  № ____</t>
      </is>
    </oc>
    <nc r="H3" t="inlineStr">
      <is>
        <t>от 12 января 2023  № 233</t>
      </is>
    </nc>
  </rcc>
  <rcv guid="{97D49131-2F31-4758-9B36-E03ACEBCB875}" action="delete"/>
  <rdn rId="0" localSheetId="1" customView="1" name="Z_97D49131_2F31_4758_9B36_E03ACEBCB875_.wvu.PrintArea" hidden="1" oldHidden="1">
    <formula>Ведом.структура!$A$1:$H$483</formula>
    <oldFormula>Ведом.структура!$A$5:$H$483</oldFormula>
  </rdn>
  <rdn rId="0" localSheetId="1" customView="1" name="Z_97D49131_2F31_4758_9B36_E03ACEBCB875_.wvu.FilterData" hidden="1" oldHidden="1">
    <formula>Ведом.структура!$A$21:$Q$486</formula>
    <oldFormula>Ведом.структура!$A$21:$Q$486</oldFormula>
  </rdn>
  <rcv guid="{97D49131-2F31-4758-9B36-E03ACEBCB875}" action="add"/>
</revisions>
</file>

<file path=xl/revisions/revisionLog1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6" sId="1" numFmtId="4">
    <oc r="G170">
      <v>1715.6</v>
    </oc>
    <nc r="G170">
      <v>1626.34</v>
    </nc>
  </rcc>
  <rcc rId="2287" sId="1" numFmtId="4">
    <oc r="H170">
      <v>1715.6</v>
    </oc>
    <nc r="H170">
      <v>1626.34</v>
    </nc>
  </rcc>
  <rcc rId="2288" sId="1" numFmtId="4">
    <oc r="G171">
      <v>518.1</v>
    </oc>
    <nc r="G171">
      <v>490.8</v>
    </nc>
  </rcc>
  <rcc rId="2289" sId="1" numFmtId="4">
    <oc r="H171">
      <v>518.1</v>
    </oc>
    <nc r="H171">
      <v>490.8</v>
    </nc>
  </rcc>
  <rcc rId="2290" sId="1" numFmtId="4">
    <oc r="G172">
      <v>204.4</v>
    </oc>
    <nc r="G172">
      <v>86</v>
    </nc>
  </rcc>
  <rcc rId="2291" sId="1" numFmtId="4">
    <oc r="H172">
      <v>204.4</v>
    </oc>
    <nc r="H172">
      <v>86</v>
    </nc>
  </rcc>
  <rcc rId="2292" sId="1" numFmtId="4">
    <oc r="G173">
      <v>60.2</v>
    </oc>
    <nc r="G173">
      <v>295.16000000000003</v>
    </nc>
  </rcc>
  <rcc rId="2293" sId="1" numFmtId="4">
    <oc r="H173">
      <v>60.2</v>
    </oc>
    <nc r="H173">
      <v>295.16000000000003</v>
    </nc>
  </rcc>
</revisions>
</file>

<file path=xl/revisions/revisionLog115.xml><?xml version="1.0" encoding="utf-8"?>
<revisions xmlns="http://schemas.openxmlformats.org/spreadsheetml/2006/main" xmlns:r="http://schemas.openxmlformats.org/officeDocument/2006/relationships">
  <rcc rId="6085" sId="1" numFmtId="4">
    <oc r="H187">
      <v>42291.904999999999</v>
    </oc>
    <nc r="H187">
      <f>42291.905+4991.3-249.565</f>
    </nc>
  </rcc>
  <rcc rId="6086" sId="1">
    <oc r="G191">
      <f>27585.6+278.6-1524.4</f>
    </oc>
    <nc r="G191">
      <f>27585.6+278.6-1524.4+0.2</f>
    </nc>
  </rcc>
  <rcc rId="6087" sId="1" numFmtId="34">
    <oc r="G492">
      <v>1368160.46</v>
    </oc>
    <nc r="G492">
      <v>1368160.66</v>
    </nc>
  </rcc>
  <rcc rId="6088" sId="1" numFmtId="34">
    <oc r="H489">
      <v>20269.657999999999</v>
    </oc>
    <nc r="H489">
      <v>20519.223000000002</v>
    </nc>
  </rcc>
  <rcc rId="6089" sId="1" numFmtId="34">
    <oc r="H492">
      <v>1367567.3600000001</v>
    </oc>
    <nc r="H492">
      <v>1372558.66</v>
    </nc>
  </rcc>
  <rcc rId="6090" sId="1" numFmtId="4">
    <oc r="G498">
      <v>1127080</v>
    </oc>
    <nc r="G498">
      <f>1127080+0.2</f>
    </nc>
  </rcc>
  <rcc rId="6091" sId="1" numFmtId="4">
    <oc r="H498">
      <v>1123185.1000000001</v>
    </oc>
    <nc r="H498">
      <f>1123185.1+4991.3</f>
    </nc>
  </rcc>
  <rcc rId="6092" sId="1" numFmtId="4">
    <oc r="J492">
      <v>161010.9</v>
    </oc>
    <nc r="J492">
      <v>166002.20000000001</v>
    </nc>
  </rcc>
  <rcc rId="6093" sId="1">
    <oc r="I490">
      <f>SUM(I15:I489)</f>
    </oc>
    <nc r="I490">
      <f>SUM(I15:I489)</f>
    </nc>
  </rcc>
  <rcc rId="6094" sId="1">
    <oc r="I191">
      <v>26061.200000000001</v>
    </oc>
    <nc r="I191">
      <v>26061.4</v>
    </nc>
  </rcc>
</revisions>
</file>

<file path=xl/revisions/revisionLog1151.xml><?xml version="1.0" encoding="utf-8"?>
<revisions xmlns="http://schemas.openxmlformats.org/spreadsheetml/2006/main" xmlns:r="http://schemas.openxmlformats.org/officeDocument/2006/relationships">
  <rcc rId="3046" sId="1">
    <oc r="H3" t="inlineStr">
      <is>
        <t>от 12 января 2023  № 233</t>
      </is>
    </oc>
    <nc r="H3" t="inlineStr">
      <is>
        <t>от 26 января 2023  № 236</t>
      </is>
    </nc>
  </rcc>
</revisions>
</file>

<file path=xl/revisions/revisionLog115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4" sId="1" numFmtId="4">
    <oc r="G332">
      <f>11696.3+550.8</f>
    </oc>
    <nc r="G332">
      <v>16513</v>
    </nc>
  </rcc>
  <rcc rId="2295" sId="1" numFmtId="4">
    <oc r="H332">
      <f>11696.3+550.8</f>
    </oc>
    <nc r="H332">
      <v>61513</v>
    </nc>
  </rcc>
  <rcc rId="2296" sId="1" numFmtId="4">
    <oc r="G348">
      <f>8104.9+183.2</f>
    </oc>
    <nc r="G348">
      <v>11251.2</v>
    </nc>
  </rcc>
  <rcc rId="2297" sId="1" numFmtId="4">
    <oc r="H348">
      <f>8104.9+183.2</f>
    </oc>
    <nc r="H348">
      <v>11251.2</v>
    </nc>
  </rcc>
  <rcc rId="2298" sId="1" numFmtId="4">
    <oc r="G354">
      <f>13094.4+750.9</f>
    </oc>
    <nc r="G354">
      <v>18710.7</v>
    </nc>
  </rcc>
  <rcc rId="2299" sId="1" numFmtId="4">
    <oc r="H354">
      <f>17459.2</f>
    </oc>
    <nc r="H354">
      <v>18710.7</v>
    </nc>
  </rcc>
  <rcc rId="2300" sId="1" numFmtId="4">
    <oc r="G369">
      <v>639.79999999999995</v>
    </oc>
    <nc r="G369">
      <v>853.1</v>
    </nc>
  </rcc>
  <rcc rId="2301" sId="1" numFmtId="4">
    <oc r="H369">
      <v>639.79999999999995</v>
    </oc>
    <nc r="H369">
      <v>853.1</v>
    </nc>
  </rcc>
  <rcc rId="2302" sId="1" numFmtId="4">
    <oc r="G370">
      <v>193.2</v>
    </oc>
    <nc r="G370">
      <v>257.60000000000002</v>
    </nc>
  </rcc>
  <rcc rId="2303" sId="1" numFmtId="4">
    <oc r="H370">
      <v>193.2</v>
    </oc>
    <nc r="H370">
      <v>257.60000000000002</v>
    </nc>
  </rcc>
  <rcc rId="2304" sId="1" numFmtId="4">
    <oc r="G372">
      <v>6828.8</v>
    </oc>
    <nc r="G372">
      <v>9191.2000000000007</v>
    </nc>
  </rcc>
  <rcc rId="2305" sId="1" numFmtId="4">
    <oc r="H372">
      <v>6828.8</v>
    </oc>
    <nc r="H372">
      <v>9191.2000000000007</v>
    </nc>
  </rcc>
  <rcc rId="2306" sId="1" numFmtId="4">
    <oc r="G373">
      <v>2062.3000000000002</v>
    </oc>
    <nc r="G373">
      <v>2775.7</v>
    </nc>
  </rcc>
  <rcc rId="2307" sId="1" numFmtId="4">
    <oc r="H373">
      <v>2062.3000000000002</v>
    </oc>
    <nc r="H373">
      <v>2775.7</v>
    </nc>
  </rcc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08" sId="1" numFmtId="4">
    <oc r="G395">
      <f>1016.4+104.6</f>
    </oc>
    <nc r="G395">
      <v>1529.7</v>
    </nc>
  </rcc>
  <rcc rId="2309" sId="1" numFmtId="4">
    <oc r="H395">
      <f>1016.4+104.6</f>
    </oc>
    <nc r="H395">
      <v>1529.7</v>
    </nc>
  </rcc>
  <rcc rId="2310" sId="1" numFmtId="4">
    <oc r="G424">
      <f>17788.7+1050</f>
    </oc>
    <nc r="G424">
      <v>32631.1</v>
    </nc>
  </rcc>
  <rcc rId="2311" sId="1" numFmtId="4">
    <oc r="H424">
      <f>17788.7+1050</f>
    </oc>
    <nc r="H424">
      <v>32631.1</v>
    </nc>
  </rcc>
  <rcc rId="2312" sId="1" numFmtId="4">
    <oc r="G432">
      <v>621.9</v>
    </oc>
    <nc r="G432">
      <v>829.2</v>
    </nc>
  </rcc>
  <rcc rId="2313" sId="1" numFmtId="4">
    <oc r="H432">
      <v>621.9</v>
    </oc>
    <nc r="H432">
      <v>829.2</v>
    </nc>
  </rcc>
  <rcc rId="2314" sId="1" numFmtId="4">
    <oc r="G433">
      <v>187.8</v>
    </oc>
    <nc r="G433">
      <v>250.4</v>
    </nc>
  </rcc>
  <rcc rId="2315" sId="1" numFmtId="4">
    <oc r="H433">
      <v>187.8</v>
    </oc>
    <nc r="H433">
      <v>250.4</v>
    </nc>
  </rcc>
  <rcc rId="2316" sId="1" numFmtId="4">
    <oc r="G435">
      <v>1847.2</v>
    </oc>
    <nc r="G435">
      <f>2462.9+689.7</f>
    </nc>
  </rcc>
  <rcc rId="2317" sId="1" numFmtId="4">
    <oc r="H435">
      <v>1847.2</v>
    </oc>
    <nc r="H435">
      <f>2462.9+689.7</f>
    </nc>
  </rcc>
  <rcc rId="2318" sId="1" numFmtId="4">
    <oc r="G436">
      <v>1492.1</v>
    </oc>
    <nc r="G436">
      <f>743.8+208.3</f>
    </nc>
  </rcc>
  <rcc rId="2319" sId="1">
    <oc r="H436">
      <v>1492.1</v>
    </oc>
    <nc r="H436">
      <f>743.8+208.3</f>
    </nc>
  </rcc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0" sId="1">
    <oc r="G435">
      <f>2462.9+689.7</f>
    </oc>
    <nc r="G435">
      <f>2462.9</f>
    </nc>
  </rcc>
  <rcc rId="2321" sId="1">
    <oc r="G436">
      <f>743.8+208.3</f>
    </oc>
    <nc r="G436">
      <f>743.8</f>
    </nc>
  </rcc>
  <rcc rId="2322" sId="1">
    <oc r="H435">
      <f>2462.9+689.7</f>
    </oc>
    <nc r="H435">
      <f>2462.9</f>
    </nc>
  </rcc>
  <rcc rId="2323" sId="1">
    <oc r="H436">
      <f>743.8+208.3</f>
    </oc>
    <nc r="H436">
      <f>743.8</f>
    </nc>
  </rcc>
  <rcc rId="2324" sId="1">
    <oc r="G417">
      <f>676.8+1954.4</f>
    </oc>
    <nc r="G417">
      <f>676.8+1954.4+689.7</f>
    </nc>
  </rcc>
  <rcc rId="2325" sId="1">
    <oc r="H417">
      <f>676.8+1954.4</f>
    </oc>
    <nc r="H417">
      <f>676.8+1954.4+689.7</f>
    </nc>
  </rcc>
  <rcc rId="2326" sId="1">
    <oc r="H418">
      <f>204.4+590.2</f>
    </oc>
    <nc r="H418">
      <f>204.4+590.2+208.3</f>
    </nc>
  </rcc>
  <rcc rId="2327" sId="1">
    <oc r="G418">
      <f>204.4+590.2</f>
    </oc>
    <nc r="G418">
      <f>204.4+590.2+208.3</f>
    </nc>
  </rcc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8" sId="1" numFmtId="4">
    <oc r="G24">
      <v>1559.8</v>
    </oc>
    <nc r="G24">
      <v>2079.6999999999998</v>
    </nc>
  </rcc>
  <rcc rId="2329" sId="1" numFmtId="4">
    <oc r="H24">
      <v>1559.8</v>
    </oc>
    <nc r="H24">
      <v>2079.6999999999998</v>
    </nc>
  </rcc>
  <rcc rId="2330" sId="1" numFmtId="4">
    <oc r="G25">
      <v>471.1</v>
    </oc>
    <nc r="G25">
      <v>628.1</v>
    </nc>
  </rcc>
  <rcc rId="2331" sId="1" numFmtId="4">
    <oc r="H25">
      <v>471.1</v>
    </oc>
    <nc r="H25">
      <v>628.1</v>
    </nc>
  </rcc>
  <rcc rId="2332" sId="1" numFmtId="4">
    <oc r="G27">
      <v>1016.7</v>
    </oc>
    <nc r="G27">
      <v>1355.6</v>
    </nc>
  </rcc>
  <rcc rId="2333" sId="1" numFmtId="4">
    <oc r="H27">
      <v>1016.7</v>
    </oc>
    <nc r="H27">
      <v>1355.6</v>
    </nc>
  </rcc>
  <rcc rId="2334" sId="1" numFmtId="4">
    <oc r="G28">
      <v>307</v>
    </oc>
    <nc r="G28">
      <v>409.4</v>
    </nc>
  </rcc>
  <rcc rId="2335" sId="1" numFmtId="4">
    <oc r="H28">
      <v>307</v>
    </oc>
    <nc r="H28">
      <v>409.4</v>
    </nc>
  </rcc>
  <rcc rId="2336" sId="1" numFmtId="4">
    <oc r="G35">
      <v>1949.6</v>
    </oc>
    <nc r="G35">
      <v>2599.5</v>
    </nc>
  </rcc>
  <rcc rId="2337" sId="1" numFmtId="4">
    <oc r="H35">
      <v>1949.6</v>
    </oc>
    <nc r="H35">
      <v>2599.5</v>
    </nc>
  </rcc>
  <rcc rId="2338" sId="1" numFmtId="4">
    <oc r="G36">
      <v>588.79999999999995</v>
    </oc>
    <nc r="G36">
      <v>785</v>
    </nc>
  </rcc>
  <rcc rId="2339" sId="1" numFmtId="4">
    <oc r="H36">
      <v>588.79999999999995</v>
    </oc>
    <nc r="H36">
      <v>785</v>
    </nc>
  </rcc>
  <rcc rId="2340" sId="1" numFmtId="4">
    <oc r="G41">
      <v>10623.4</v>
    </oc>
    <nc r="G41">
      <v>13845.8</v>
    </nc>
  </rcc>
  <rcc rId="2341" sId="1" numFmtId="4">
    <oc r="H41">
      <v>10623.4</v>
    </oc>
    <nc r="H41">
      <v>13845.8</v>
    </nc>
  </rcc>
  <rcc rId="2342" sId="1" numFmtId="4">
    <oc r="G42">
      <v>3208.3</v>
    </oc>
    <nc r="G42">
      <v>4181.3999999999996</v>
    </nc>
  </rcc>
  <rcc rId="2343" sId="1" numFmtId="4">
    <oc r="H42">
      <v>3208.3</v>
    </oc>
    <nc r="H42">
      <v>4181.3999999999996</v>
    </nc>
  </rcc>
  <rcc rId="2344" sId="1" numFmtId="4">
    <oc r="G55">
      <v>50</v>
    </oc>
    <nc r="G55">
      <v>100</v>
    </nc>
  </rcc>
  <rcc rId="2345" sId="1" numFmtId="4">
    <oc r="H55">
      <v>50</v>
    </oc>
    <nc r="H55">
      <v>100</v>
    </nc>
  </rcc>
  <rcc rId="2346" sId="1" numFmtId="4">
    <oc r="G69">
      <v>105</v>
    </oc>
    <nc r="G69">
      <v>135</v>
    </nc>
  </rcc>
  <rcc rId="2347" sId="1" numFmtId="4">
    <oc r="H69">
      <v>105</v>
    </oc>
    <nc r="H69">
      <v>135</v>
    </nc>
  </rcc>
  <rcc rId="2348" sId="1" numFmtId="4">
    <oc r="G95">
      <v>2614.4</v>
    </oc>
    <nc r="G95">
      <f>2634+795.5+70.5</f>
    </nc>
  </rcc>
  <rcc rId="2349" sId="1" numFmtId="4">
    <oc r="H95">
      <v>2614.4</v>
    </oc>
    <nc r="H95">
      <f>2634+795.5+70.5</f>
    </nc>
  </rcc>
  <rcc rId="2350" sId="1" numFmtId="4">
    <oc r="G98">
      <v>13758.4</v>
    </oc>
    <nc r="G98">
      <v>18344.5</v>
    </nc>
  </rcc>
  <rcc rId="2351" sId="1" numFmtId="4">
    <oc r="H98">
      <v>13758.4</v>
    </oc>
    <nc r="H98">
      <v>18344.5</v>
    </nc>
  </rcc>
  <rcc rId="2352" sId="1" numFmtId="4">
    <oc r="G99">
      <v>4155</v>
    </oc>
    <nc r="G99">
      <v>5540</v>
    </nc>
  </rcc>
  <rcc rId="2353" sId="1" numFmtId="4">
    <oc r="H99">
      <v>4155</v>
    </oc>
    <nc r="H99">
      <v>5540</v>
    </nc>
  </rcc>
  <rcc rId="2354" sId="1" numFmtId="4">
    <oc r="G100">
      <v>60</v>
    </oc>
    <nc r="G100">
      <v>100</v>
    </nc>
  </rcc>
  <rcc rId="2355" sId="1" numFmtId="4">
    <oc r="H100">
      <v>60</v>
    </oc>
    <nc r="H100">
      <v>100</v>
    </nc>
  </rcc>
  <rcc rId="2356" sId="1" numFmtId="4">
    <oc r="G101">
      <v>1266</v>
    </oc>
    <nc r="G101">
      <v>2110</v>
    </nc>
  </rcc>
  <rcc rId="2357" sId="1" numFmtId="4">
    <oc r="H101">
      <v>1266</v>
    </oc>
    <nc r="H101">
      <v>2110</v>
    </nc>
  </rcc>
  <rcc rId="2358" sId="1" numFmtId="4">
    <oc r="G109">
      <v>1000</v>
    </oc>
    <nc r="G109">
      <v>1500</v>
    </nc>
  </rcc>
  <rcc rId="2359" sId="1" numFmtId="4">
    <oc r="H109">
      <v>1000</v>
    </oc>
    <nc r="H109">
      <v>1500</v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0" sId="1">
    <oc r="G151">
      <f>16520.2+337.1+16.9</f>
    </oc>
    <nc r="G151">
      <f>16520.2+337.1+16.8573</f>
    </nc>
  </rcc>
  <rcc rId="2361" sId="1">
    <oc r="G155">
      <f>196454.6+4009.7</f>
    </oc>
    <nc r="G155">
      <f>196456.4+4009.7</f>
    </nc>
  </rcc>
  <rcc rId="2362" sId="1" numFmtId="4">
    <oc r="G161">
      <v>4847.5</v>
    </oc>
    <nc r="G161">
      <v>5249.2</v>
    </nc>
  </rcc>
  <rcc rId="2363" sId="1" numFmtId="4">
    <oc r="H161">
      <v>4847.5</v>
    </oc>
    <nc r="H161">
      <v>5249.2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668" sId="1">
    <oc r="H8" t="inlineStr">
      <is>
        <t>от "___" декабря 2021 № ___</t>
      </is>
    </oc>
    <nc r="H8" t="inlineStr">
      <is>
        <t>от "23" декабря 2021 № 164</t>
      </is>
    </nc>
  </rcc>
  <rdn rId="0" localSheetId="1" customView="1" name="Z_97D49131_2F31_4758_9B36_E03ACEBCB875_.wvu.PrintArea" hidden="1" oldHidden="1">
    <formula>Ведом.структура!$A$1:$H$507</formula>
  </rdn>
  <rdn rId="0" localSheetId="1" customView="1" name="Z_97D49131_2F31_4758_9B36_E03ACEBCB875_.wvu.FilterData" hidden="1" oldHidden="1">
    <formula>Ведом.структура!$A$18:$Q$510</formula>
  </rdn>
  <rcv guid="{97D49131-2F31-4758-9B36-E03ACEBCB875}" action="add"/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64" sId="1" ref="A190:XFD190" action="insertRow">
    <undo index="65535" exp="area" ref3D="1" dr="$A$437:$XFD$437" dn="Z_E9E577B3_C457_4984_949A_B5AD6CE2E229_.wvu.Rows" sId="1"/>
    <undo index="65535" exp="area" ref3D="1" dr="$A$374:$XFD$374" dn="Z_E9E577B3_C457_4984_949A_B5AD6CE2E229_.wvu.Rows" sId="1"/>
    <undo index="65535" exp="area" ref3D="1" dr="$A$355:$XFD$360" dn="Z_E9E577B3_C457_4984_949A_B5AD6CE2E229_.wvu.Rows" sId="1"/>
    <undo index="65535" exp="area" ref3D="1" dr="$A$264:$XFD$265" dn="Z_E9E577B3_C457_4984_949A_B5AD6CE2E229_.wvu.Rows" sId="1"/>
    <undo index="65535" exp="area" ref3D="1" dr="$A$212:$XFD$214" dn="Z_E9E577B3_C457_4984_949A_B5AD6CE2E229_.wvu.Rows" sId="1"/>
  </rrc>
  <rrc rId="2365" sId="1" ref="A190:XFD190" action="insertRow">
    <undo index="65535" exp="area" ref3D="1" dr="$A$438:$XFD$438" dn="Z_E9E577B3_C457_4984_949A_B5AD6CE2E229_.wvu.Rows" sId="1"/>
    <undo index="65535" exp="area" ref3D="1" dr="$A$375:$XFD$375" dn="Z_E9E577B3_C457_4984_949A_B5AD6CE2E229_.wvu.Rows" sId="1"/>
    <undo index="65535" exp="area" ref3D="1" dr="$A$356:$XFD$361" dn="Z_E9E577B3_C457_4984_949A_B5AD6CE2E229_.wvu.Rows" sId="1"/>
    <undo index="65535" exp="area" ref3D="1" dr="$A$265:$XFD$266" dn="Z_E9E577B3_C457_4984_949A_B5AD6CE2E229_.wvu.Rows" sId="1"/>
    <undo index="65535" exp="area" ref3D="1" dr="$A$213:$XFD$215" dn="Z_E9E577B3_C457_4984_949A_B5AD6CE2E229_.wvu.Rows" sId="1"/>
  </rrc>
  <rcc rId="2366" sId="1" odxf="1" dxf="1">
    <nc r="A190" t="inlineStr">
      <is>
        <t>Софинансирование расходных обязательств муниципальных районов (городских округов)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367" sId="1">
    <nc r="A191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2368" sId="1" odxf="1" dxf="1">
    <nc r="C190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369" sId="1" odxf="1" dxf="1">
    <nc r="D190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370" sId="1" odxf="1" dxf="1">
    <nc r="E190" t="inlineStr">
      <is>
        <t>10101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190" start="0" length="0">
    <dxf>
      <font>
        <i/>
        <name val="Times New Roman"/>
        <family val="1"/>
      </font>
    </dxf>
  </rfmt>
  <rcc rId="2371" sId="1" odxf="1" dxf="1">
    <nc r="G190">
      <f>G191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2372" sId="1" odxf="1" dxf="1">
    <nc r="H190">
      <f>H191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2373" sId="1">
    <nc r="C191" t="inlineStr">
      <is>
        <t>07</t>
      </is>
    </nc>
  </rcc>
  <rcc rId="2374" sId="1">
    <nc r="D191" t="inlineStr">
      <is>
        <t>01</t>
      </is>
    </nc>
  </rcc>
  <rcc rId="2375" sId="1">
    <nc r="E191" t="inlineStr">
      <is>
        <t>10101 S2160</t>
      </is>
    </nc>
  </rcc>
  <rcc rId="2376" sId="1">
    <nc r="F191" t="inlineStr">
      <is>
        <t>611</t>
      </is>
    </nc>
  </rcc>
  <rcc rId="2377" sId="1" odxf="1" dxf="1">
    <nc r="G191">
      <f>71577+1431.5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78" sId="1" odxf="1" dxf="1">
    <nc r="H191">
      <f>71577+1431.5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79" sId="1" odxf="1" dxf="1" numFmtId="30">
    <nc r="B190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380" sId="1" numFmtId="30">
    <nc r="B191">
      <v>969</v>
    </nc>
  </rcc>
  <rcc rId="2381" sId="1">
    <oc r="G183">
      <f>G184+G188+G186</f>
    </oc>
    <nc r="G183">
      <f>G184+G188+G186+G190</f>
    </nc>
  </rcc>
  <rcc rId="2382" sId="1">
    <oc r="H183">
      <f>H184+H188+H186</f>
    </oc>
    <nc r="H183">
      <f>H184+H188+H186+H190</f>
    </nc>
  </rcc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" sId="1">
    <oc r="H508">
      <v>742269.3</v>
    </oc>
    <nc r="H508">
      <v>1212964.33</v>
    </nc>
  </rcc>
  <rcc rId="664" sId="1" odxf="1" dxf="1">
    <oc r="H509">
      <f>891183.7+179884.83</f>
    </oc>
    <nc r="H509">
      <f>H507-H508</f>
    </nc>
    <odxf>
      <numFmt numFmtId="164" formatCode="_-* #,##0.00\ _₽_-;\-* #,##0.00\ _₽_-;_-* &quot;-&quot;??\ _₽_-;_-@_-"/>
      <alignment horizontal="general"/>
    </odxf>
    <ndxf>
      <numFmt numFmtId="168" formatCode="_-* #,##0.00000\ _₽_-;\-* #,##0.00000\ _₽_-;_-* &quot;-&quot;?????\ _₽_-;_-@_-"/>
      <alignment horizontal="right"/>
    </ndxf>
  </rcc>
  <rcc rId="665" sId="1">
    <oc r="H510">
      <f>H509-H507</f>
    </oc>
    <nc r="H510"/>
  </rcc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3" sId="1" odxf="1" dxf="1">
    <oc r="G189">
      <f>71669.6+13536.3-13152.34-8902.27-0.9</f>
    </oc>
    <nc r="G189">
      <f>22427.6+22560.45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84" sId="1" odxf="1" dxf="1">
    <oc r="H189">
      <f>71669.6+13536.3-18902.94-17760.38</f>
    </oc>
    <nc r="H189">
      <f>22427.6+22560.45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85" sId="1" odxf="1" dxf="1">
    <oc r="G203">
      <f>32512-22-2.9-0.2</f>
    </oc>
    <nc r="G203">
      <f>54187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86" sId="1" odxf="1" dxf="1">
    <oc r="H203">
      <f>32512-1.1-0.2</f>
    </oc>
    <nc r="H203">
      <f>54187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87" sId="1">
    <oc r="G228">
      <f>10159.152+12754.7</f>
    </oc>
    <nc r="G228">
      <f>10159.152+12776.8</f>
    </nc>
  </rcc>
  <rcc rId="2388" sId="1">
    <oc r="H228">
      <f>10159.152+12754.7</f>
    </oc>
    <nc r="H228">
      <f>10159.152+12776.8</f>
    </nc>
  </rcc>
  <rcc rId="2389" sId="1">
    <oc r="G229">
      <f>32170.648+20925.5</f>
    </oc>
    <nc r="G229">
      <f>32170.648+27897.8+957.5</f>
    </nc>
  </rcc>
  <rcc rId="2390" sId="1">
    <oc r="H229">
      <f>32170.648+20925.5</f>
    </oc>
    <nc r="H229">
      <f>32170.648+27897.8+957.5</f>
    </nc>
  </rcc>
  <rcc rId="2391" sId="1" numFmtId="4">
    <oc r="G259">
      <v>611.6</v>
    </oc>
    <nc r="G259">
      <v>815.4</v>
    </nc>
  </rcc>
  <rcc rId="2392" sId="1" numFmtId="4">
    <oc r="H259">
      <v>611.6</v>
    </oc>
    <nc r="H259">
      <v>815.4</v>
    </nc>
  </rcc>
  <rcc rId="2393" sId="1" numFmtId="4">
    <oc r="G260">
      <v>218.7</v>
    </oc>
    <nc r="G260">
      <v>291.60000000000002</v>
    </nc>
  </rcc>
  <rcc rId="2394" sId="1" numFmtId="4">
    <oc r="H260">
      <v>218.7</v>
    </oc>
    <nc r="H260">
      <v>291.60000000000002</v>
    </nc>
  </rcc>
  <rcc rId="2395" sId="1" numFmtId="4">
    <oc r="G262">
      <v>20822.2</v>
    </oc>
    <nc r="G262">
      <v>7871.4</v>
    </nc>
  </rcc>
  <rcc rId="2396" sId="1" numFmtId="4">
    <oc r="H262">
      <v>20822.2</v>
    </oc>
    <nc r="H262">
      <v>7871.4</v>
    </nc>
  </rcc>
  <rcc rId="2397" sId="1" numFmtId="4">
    <oc r="G263">
      <v>6288.4</v>
    </oc>
    <nc r="G263">
      <v>2377.1999999999998</v>
    </nc>
  </rcc>
  <rcc rId="2398" sId="1" numFmtId="4">
    <oc r="H263">
      <v>6288.4</v>
    </oc>
    <nc r="H263">
      <v>2377.1999999999998</v>
    </nc>
  </rcc>
  <rcc rId="2399" sId="1" numFmtId="4">
    <oc r="G264">
      <v>8.3000000000000007</v>
    </oc>
    <nc r="G264">
      <v>13.8</v>
    </nc>
  </rcc>
  <rcc rId="2400" sId="1" numFmtId="4">
    <oc r="H264">
      <v>8.3000000000000007</v>
    </oc>
    <nc r="H264">
      <v>13.8</v>
    </nc>
  </rcc>
  <rcc rId="2401" sId="1" numFmtId="4">
    <oc r="G265">
      <v>505.2</v>
    </oc>
    <nc r="G265">
      <v>842</v>
    </nc>
  </rcc>
  <rcc rId="2402" sId="1" numFmtId="4">
    <oc r="H265">
      <v>505.2</v>
    </oc>
    <nc r="H265">
      <v>842</v>
    </nc>
  </rcc>
  <rcc rId="2403" sId="1" numFmtId="4">
    <oc r="G287">
      <v>4920.6000000000004</v>
    </oc>
    <nc r="G287">
      <v>6560.8</v>
    </nc>
  </rcc>
  <rcc rId="2404" sId="1" numFmtId="4">
    <oc r="H287">
      <v>4920.6000000000004</v>
    </oc>
    <nc r="H287">
      <v>6560.8</v>
    </nc>
  </rcc>
  <rcc rId="2405" sId="1" numFmtId="4">
    <oc r="G288">
      <v>1486</v>
    </oc>
    <nc r="G288">
      <v>1981.4</v>
    </nc>
  </rcc>
  <rcc rId="2406" sId="1" numFmtId="4">
    <oc r="H288">
      <v>1486</v>
    </oc>
    <nc r="H288">
      <v>1981.4</v>
    </nc>
  </rcc>
  <rcc rId="2407" sId="1" numFmtId="4">
    <oc r="G305">
      <v>4289.7</v>
    </oc>
    <nc r="G305">
      <v>5719.6</v>
    </nc>
  </rcc>
  <rcc rId="2408" sId="1" numFmtId="4">
    <oc r="H305">
      <v>4289.7</v>
    </oc>
    <nc r="H305">
      <v>5719.6</v>
    </nc>
  </rcc>
  <rcc rId="2409" sId="1" numFmtId="4">
    <oc r="G306">
      <v>1295.5</v>
    </oc>
    <nc r="G306">
      <v>1727.3</v>
    </nc>
  </rcc>
  <rcc rId="2410" sId="1" numFmtId="4">
    <oc r="H306">
      <v>1295.5</v>
    </oc>
    <nc r="H306">
      <v>1727.3</v>
    </nc>
  </rcc>
  <rcc rId="2411" sId="1">
    <oc r="G446">
      <f>1668.8+34.1</f>
    </oc>
    <nc r="G446">
      <f>1668.7+34.1</f>
    </nc>
  </rcc>
  <rcc rId="2412" sId="1" numFmtId="4">
    <oc r="G463">
      <v>1379.3</v>
    </oc>
    <nc r="G463">
      <v>1839</v>
    </nc>
  </rcc>
  <rcc rId="2413" sId="1" numFmtId="4">
    <oc r="H463">
      <v>1379.3</v>
    </oc>
    <nc r="H463">
      <v>1839</v>
    </nc>
  </rcc>
  <rcc rId="2414" sId="1" numFmtId="4">
    <oc r="G464">
      <v>416.5</v>
    </oc>
    <nc r="G464">
      <v>555.4</v>
    </nc>
  </rcc>
  <rcc rId="2415" sId="1" numFmtId="4">
    <oc r="H464">
      <v>416.5</v>
    </oc>
    <nc r="H464">
      <v>555.4</v>
    </nc>
  </rcc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16" sId="1" ref="A268:XFD268" action="insertRow">
    <undo index="65535" exp="area" ref3D="1" dr="$A$439:$XFD$439" dn="Z_E9E577B3_C457_4984_949A_B5AD6CE2E229_.wvu.Rows" sId="1"/>
    <undo index="65535" exp="area" ref3D="1" dr="$A$376:$XFD$376" dn="Z_E9E577B3_C457_4984_949A_B5AD6CE2E229_.wvu.Rows" sId="1"/>
    <undo index="65535" exp="area" ref3D="1" dr="$A$357:$XFD$362" dn="Z_E9E577B3_C457_4984_949A_B5AD6CE2E229_.wvu.Rows" sId="1"/>
  </rrc>
  <rrc rId="2417" sId="1" ref="A268:XFD268" action="insertRow">
    <undo index="65535" exp="area" ref3D="1" dr="$A$440:$XFD$440" dn="Z_E9E577B3_C457_4984_949A_B5AD6CE2E229_.wvu.Rows" sId="1"/>
    <undo index="65535" exp="area" ref3D="1" dr="$A$377:$XFD$377" dn="Z_E9E577B3_C457_4984_949A_B5AD6CE2E229_.wvu.Rows" sId="1"/>
    <undo index="65535" exp="area" ref3D="1" dr="$A$358:$XFD$363" dn="Z_E9E577B3_C457_4984_949A_B5AD6CE2E229_.wvu.Rows" sId="1"/>
  </rrc>
  <rrc rId="2418" sId="1" ref="A269:XFD269" action="insertRow">
    <undo index="65535" exp="area" ref3D="1" dr="$A$441:$XFD$441" dn="Z_E9E577B3_C457_4984_949A_B5AD6CE2E229_.wvu.Rows" sId="1"/>
    <undo index="65535" exp="area" ref3D="1" dr="$A$378:$XFD$378" dn="Z_E9E577B3_C457_4984_949A_B5AD6CE2E229_.wvu.Rows" sId="1"/>
    <undo index="65535" exp="area" ref3D="1" dr="$A$359:$XFD$364" dn="Z_E9E577B3_C457_4984_949A_B5AD6CE2E229_.wvu.Rows" sId="1"/>
  </rrc>
  <rcc rId="2419" sId="1" odxf="1" dxf="1">
    <nc r="A268" t="inlineStr">
      <is>
        <t>Софинансирование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  <border outline="0">
        <left/>
      </border>
    </odxf>
    <ndxf>
      <font>
        <i/>
        <color indexed="8"/>
        <name val="Times New Roman"/>
        <family val="1"/>
      </font>
      <fill>
        <patternFill patternType="none"/>
      </fill>
      <alignment horizontal="general"/>
      <border outline="0">
        <left style="thin">
          <color indexed="64"/>
        </left>
      </border>
    </ndxf>
  </rcc>
  <rcc rId="2420" sId="1" odxf="1" dxf="1">
    <nc r="A269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  <border outline="0">
        <left/>
      </border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ndxf>
  </rcc>
  <rcc rId="2421" sId="1" odxf="1" dxf="1">
    <nc r="A270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/>
      </border>
    </odxf>
    <ndxf>
      <border outline="0">
        <left style="thin">
          <color indexed="64"/>
        </left>
      </border>
    </ndxf>
  </rcc>
  <rcc rId="2422" sId="1" odxf="1" dxf="1">
    <nc r="C268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423" sId="1" odxf="1" dxf="1">
    <nc r="D268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424" sId="1" odxf="1" dxf="1">
    <nc r="E268" t="inlineStr">
      <is>
        <t>10501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68" start="0" length="0">
    <dxf>
      <font>
        <i/>
        <name val="Times New Roman"/>
        <family val="1"/>
      </font>
    </dxf>
  </rfmt>
  <rcc rId="2425" sId="1" odxf="1" dxf="1">
    <nc r="G268">
      <f>G269+G270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2426" sId="1" odxf="1" dxf="1">
    <nc r="H268">
      <f>H269+H270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2427" sId="1">
    <nc r="C269" t="inlineStr">
      <is>
        <t>07</t>
      </is>
    </nc>
  </rcc>
  <rcc rId="2428" sId="1">
    <nc r="D269" t="inlineStr">
      <is>
        <t>09</t>
      </is>
    </nc>
  </rcc>
  <rcc rId="2429" sId="1">
    <nc r="E269" t="inlineStr">
      <is>
        <t>10501  S2160</t>
      </is>
    </nc>
  </rcc>
  <rcc rId="2430" sId="1">
    <nc r="F269" t="inlineStr">
      <is>
        <t>111</t>
      </is>
    </nc>
  </rcc>
  <rcc rId="2431" sId="1" odxf="1" dxf="1">
    <nc r="G269">
      <f>21490.9+429.9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432" sId="1" odxf="1" dxf="1">
    <nc r="H269">
      <f>21490.9+429.9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433" sId="1">
    <nc r="C270" t="inlineStr">
      <is>
        <t>07</t>
      </is>
    </nc>
  </rcc>
  <rcc rId="2434" sId="1">
    <nc r="D270" t="inlineStr">
      <is>
        <t>09</t>
      </is>
    </nc>
  </rcc>
  <rcc rId="2435" sId="1">
    <nc r="E270" t="inlineStr">
      <is>
        <t>10501 S2160</t>
      </is>
    </nc>
  </rcc>
  <rcc rId="2436" sId="1">
    <nc r="F270" t="inlineStr">
      <is>
        <t>119</t>
      </is>
    </nc>
  </rcc>
  <rcc rId="2437" sId="1" odxf="1" dxf="1">
    <nc r="G270">
      <f>6490.3+129.8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438" sId="1" odxf="1" dxf="1">
    <nc r="H270">
      <f>6490.3+129.8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439" sId="1" odxf="1" dxf="1">
    <nc r="B268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440" sId="1">
    <nc r="B269" t="inlineStr">
      <is>
        <t>969</t>
      </is>
    </nc>
  </rcc>
  <rcc rId="2441" sId="1" odxf="1" dxf="1">
    <nc r="B270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B270" start="0" length="2147483647">
    <dxf>
      <font>
        <i val="0"/>
      </font>
    </dxf>
  </rfmt>
  <rcc rId="2442" sId="1">
    <oc r="G255">
      <f>G258+G261+G256</f>
    </oc>
    <nc r="G255">
      <f>G258+G261+G256+G268</f>
    </nc>
  </rcc>
  <rcc rId="2443" sId="1">
    <oc r="H255">
      <f>H258+H261+H256</f>
    </oc>
    <nc r="H255">
      <f>H258+H261+H256+H268</f>
    </nc>
  </rcc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4" sId="1">
    <oc r="H469">
      <f>H18+H29+H178+H283+H301+H330+H390+H443+H468</f>
    </oc>
    <nc r="H469">
      <f>H18+H29+H178+H283+H301+H330+H390+H443+H468</f>
    </nc>
  </rcc>
  <rcc rId="2445" sId="1" odxf="1" dxf="1">
    <nc r="J461">
      <f>H392+H332+H179</f>
    </nc>
    <odxf>
      <numFmt numFmtId="0" formatCode="General"/>
    </odxf>
    <ndxf>
      <numFmt numFmtId="165" formatCode="0.00000"/>
    </ndxf>
  </rcc>
  <rcc rId="2446" sId="1" numFmtId="4">
    <oc r="H337">
      <v>61513</v>
    </oc>
    <nc r="H337">
      <v>16513</v>
    </nc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47" sId="1" ref="A330:XFD335" action="insertRow">
    <undo index="65535" exp="area" ref3D="1" dr="$A$442:$XFD$442" dn="Z_E9E577B3_C457_4984_949A_B5AD6CE2E229_.wvu.Rows" sId="1"/>
    <undo index="65535" exp="area" ref3D="1" dr="$A$379:$XFD$379" dn="Z_E9E577B3_C457_4984_949A_B5AD6CE2E229_.wvu.Rows" sId="1"/>
    <undo index="65535" exp="area" ref3D="1" dr="$A$360:$XFD$365" dn="Z_E9E577B3_C457_4984_949A_B5AD6CE2E229_.wvu.Rows" sId="1"/>
  </rrc>
  <rfmt sheetId="1" sqref="A330" start="0" length="0">
    <dxf>
      <font>
        <b/>
        <color indexed="8"/>
        <name val="Times New Roman"/>
        <family val="1"/>
      </font>
      <fill>
        <patternFill>
          <bgColor indexed="41"/>
        </patternFill>
      </fill>
    </dxf>
  </rfmt>
  <rcc rId="2448" sId="1" odxf="1" dxf="1" numFmtId="30">
    <nc r="B330">
      <v>971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C33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D33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33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33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2449" sId="1" odxf="1" dxf="1">
    <nc r="G330">
      <f>G331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2450" sId="1" odxf="1" dxf="1">
    <nc r="H330">
      <f>H331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fmt sheetId="1" sqref="A331" start="0" length="0">
    <dxf>
      <font>
        <b/>
        <color indexed="8"/>
        <name val="Times New Roman"/>
        <family val="1"/>
      </font>
      <fill>
        <patternFill patternType="none"/>
      </fill>
      <alignment horizontal="general" vertical="top"/>
    </dxf>
  </rfmt>
  <rcc rId="2451" sId="1" odxf="1" dxf="1">
    <nc r="B331" t="inlineStr">
      <is>
        <t>971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331" start="0" length="0">
    <dxf>
      <font>
        <b/>
        <name val="Times New Roman"/>
        <family val="1"/>
      </font>
    </dxf>
  </rfmt>
  <rfmt sheetId="1" sqref="D331" start="0" length="0">
    <dxf>
      <font>
        <b/>
        <name val="Times New Roman"/>
        <family val="1"/>
      </font>
    </dxf>
  </rfmt>
  <rfmt sheetId="1" sqref="E331" start="0" length="0">
    <dxf>
      <font>
        <b/>
        <name val="Times New Roman"/>
        <family val="1"/>
      </font>
    </dxf>
  </rfmt>
  <rfmt sheetId="1" sqref="F331" start="0" length="0">
    <dxf>
      <font>
        <b/>
        <name val="Times New Roman"/>
        <family val="1"/>
      </font>
    </dxf>
  </rfmt>
  <rcc rId="2452" sId="1" odxf="1" dxf="1">
    <nc r="G331">
      <f>G332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2453" sId="1" odxf="1" dxf="1">
    <nc r="H331">
      <f>H332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A332" start="0" length="0">
    <dxf>
      <font>
        <b/>
        <color indexed="8"/>
        <name val="Times New Roman"/>
        <family val="1"/>
      </font>
      <fill>
        <patternFill patternType="none"/>
      </fill>
      <alignment horizontal="general" vertical="top"/>
      <border outline="0">
        <left/>
        <right/>
        <top/>
        <bottom/>
      </border>
    </dxf>
  </rfmt>
  <rcc rId="2454" sId="1" odxf="1" dxf="1">
    <nc r="B332" t="inlineStr">
      <is>
        <t>971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332" start="0" length="0">
    <dxf>
      <font>
        <b/>
        <name val="Times New Roman"/>
        <family val="1"/>
      </font>
    </dxf>
  </rfmt>
  <rfmt sheetId="1" sqref="D332" start="0" length="0">
    <dxf>
      <font>
        <b/>
        <name val="Times New Roman"/>
        <family val="1"/>
      </font>
    </dxf>
  </rfmt>
  <rfmt sheetId="1" sqref="E332" start="0" length="0">
    <dxf>
      <font>
        <b/>
        <name val="Times New Roman"/>
        <family val="1"/>
      </font>
    </dxf>
  </rfmt>
  <rfmt sheetId="1" sqref="F332" start="0" length="0">
    <dxf>
      <font>
        <b/>
        <name val="Times New Roman"/>
        <family val="1"/>
      </font>
    </dxf>
  </rfmt>
  <rcc rId="2455" sId="1" odxf="1" dxf="1">
    <nc r="G332">
      <f>G333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2456" sId="1" odxf="1" dxf="1">
    <nc r="H332">
      <f>H333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A333" start="0" length="0">
    <dxf>
      <font>
        <i/>
        <color indexed="8"/>
        <name val="Times New Roman"/>
        <family val="1"/>
      </font>
      <fill>
        <patternFill patternType="none"/>
      </fill>
    </dxf>
  </rfmt>
  <rcc rId="2457" sId="1" odxf="1" dxf="1">
    <nc r="B333" t="inlineStr">
      <is>
        <t>971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333" start="0" length="0">
    <dxf>
      <font>
        <i/>
        <name val="Times New Roman"/>
        <family val="1"/>
      </font>
    </dxf>
  </rfmt>
  <rfmt sheetId="1" sqref="D333" start="0" length="0">
    <dxf>
      <font>
        <i/>
        <name val="Times New Roman"/>
        <family val="1"/>
      </font>
    </dxf>
  </rfmt>
  <rfmt sheetId="1" sqref="E333" start="0" length="0">
    <dxf>
      <font>
        <i/>
        <name val="Times New Roman"/>
        <family val="1"/>
      </font>
    </dxf>
  </rfmt>
  <rfmt sheetId="1" sqref="F333" start="0" length="0">
    <dxf>
      <font>
        <i/>
        <name val="Times New Roman"/>
        <family val="1"/>
      </font>
    </dxf>
  </rfmt>
  <rfmt sheetId="1" sqref="G33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H33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A334" start="0" length="0">
    <dxf>
      <font>
        <i/>
        <color indexed="8"/>
        <name val="Times New Roman"/>
        <family val="1"/>
      </font>
    </dxf>
  </rfmt>
  <rcc rId="2458" sId="1" odxf="1" dxf="1">
    <nc r="B334" t="inlineStr">
      <is>
        <t>971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334" start="0" length="0">
    <dxf>
      <font>
        <i/>
        <name val="Times New Roman"/>
        <family val="1"/>
      </font>
    </dxf>
  </rfmt>
  <rfmt sheetId="1" sqref="D334" start="0" length="0">
    <dxf>
      <font>
        <i/>
        <name val="Times New Roman"/>
        <family val="1"/>
      </font>
    </dxf>
  </rfmt>
  <rfmt sheetId="1" sqref="E334" start="0" length="0">
    <dxf>
      <font>
        <i/>
        <name val="Times New Roman"/>
        <family val="1"/>
      </font>
    </dxf>
  </rfmt>
  <rfmt sheetId="1" sqref="F334" start="0" length="0">
    <dxf>
      <font>
        <i/>
        <name val="Times New Roman"/>
        <family val="1"/>
      </font>
    </dxf>
  </rfmt>
  <rfmt sheetId="1" sqref="G33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H33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2459" sId="1">
    <nc r="B335" t="inlineStr">
      <is>
        <t>971</t>
      </is>
    </nc>
  </rcc>
  <rfmt sheetId="1" sqref="F335" start="0" length="0">
    <dxf>
      <fill>
        <patternFill patternType="solid">
          <bgColor theme="0"/>
        </patternFill>
      </fill>
    </dxf>
  </rfmt>
  <rrc rId="2460" sId="1" ref="A330:XFD330" action="insertRow">
    <undo index="65535" exp="area" ref3D="1" dr="$A$448:$XFD$448" dn="Z_E9E577B3_C457_4984_949A_B5AD6CE2E229_.wvu.Rows" sId="1"/>
    <undo index="65535" exp="area" ref3D="1" dr="$A$385:$XFD$385" dn="Z_E9E577B3_C457_4984_949A_B5AD6CE2E229_.wvu.Rows" sId="1"/>
    <undo index="65535" exp="area" ref3D="1" dr="$A$366:$XFD$371" dn="Z_E9E577B3_C457_4984_949A_B5AD6CE2E229_.wvu.Rows" sId="1"/>
  </rrc>
  <rfmt sheetId="1" sqref="A330" start="0" length="0">
    <dxf>
      <font>
        <b/>
        <color indexed="8"/>
        <name val="Times New Roman"/>
        <family val="1"/>
      </font>
      <fill>
        <patternFill>
          <bgColor indexed="15"/>
        </patternFill>
      </fill>
    </dxf>
  </rfmt>
  <rcc rId="2461" sId="1" odxf="1" dxf="1" numFmtId="30">
    <nc r="B330">
      <v>971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C33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D33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33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33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G330" start="0" length="0">
    <dxf>
      <font>
        <b/>
        <name val="Times New Roman"/>
        <family val="1"/>
      </font>
      <fill>
        <patternFill>
          <bgColor indexed="15"/>
        </patternFill>
      </fill>
    </dxf>
  </rfmt>
  <rfmt sheetId="1" sqref="H330" start="0" length="0">
    <dxf>
      <font>
        <b/>
        <name val="Times New Roman"/>
        <family val="1"/>
      </font>
      <fill>
        <patternFill>
          <bgColor indexed="15"/>
        </patternFill>
      </fill>
    </dxf>
  </rfmt>
  <rcc rId="2462" sId="1">
    <nc r="C330" t="inlineStr">
      <is>
        <t>11</t>
      </is>
    </nc>
  </rcc>
  <rcc rId="2463" sId="1">
    <nc r="A331" t="inlineStr">
      <is>
        <t>Другие вопросы в области физической культуры и спорта</t>
      </is>
    </nc>
  </rcc>
  <rcc rId="2464" sId="1" odxf="1" dxf="1">
    <nc r="A332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nc>
    <ndxf>
      <alignment horizontal="left" vertical="center"/>
    </ndxf>
  </rcc>
  <rcc rId="2465" sId="1" odxf="1" dxf="1">
    <nc r="A333" t="inlineStr">
      <is>
        <t>Подпрограмма «Другие вопросы в области физической культуры и спорта»</t>
      </is>
    </nc>
    <ndxf>
      <font>
        <i/>
        <name val="Times New Roman"/>
        <family val="1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6" sId="1" odxf="1" dxf="1">
    <nc r="A334" t="inlineStr">
      <is>
        <t>Основное мероприятие "Расходы, связанные с выполнением деятельности учреждений физической культуры и спорта"</t>
      </is>
    </nc>
    <ndxf>
      <alignment horizontal="general"/>
    </ndxf>
  </rcc>
  <rcc rId="2467" sId="1" odxf="1" dxf="1">
    <nc r="A335" t="inlineStr">
      <is>
        <t>Обеспечение комплексного развития сельских территорий</t>
      </is>
    </nc>
    <ndxf>
      <fill>
        <patternFill patternType="none"/>
      </fill>
    </ndxf>
  </rcc>
  <rcc rId="2468" sId="1" odxf="1" dxf="1">
    <nc r="A336" t="inlineStr">
      <is>
        <t>Бюджетные инвестиции в объекты капитального строительства государственной (муниципальной) собственности</t>
      </is>
    </nc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2469" sId="1">
    <nc r="C331" t="inlineStr">
      <is>
        <t>11</t>
      </is>
    </nc>
  </rcc>
  <rcc rId="2470" sId="1">
    <nc r="D331" t="inlineStr">
      <is>
        <t>05</t>
      </is>
    </nc>
  </rcc>
  <rcc rId="2471" sId="1">
    <nc r="C332" t="inlineStr">
      <is>
        <t>11</t>
      </is>
    </nc>
  </rcc>
  <rcc rId="2472" sId="1">
    <nc r="D332" t="inlineStr">
      <is>
        <t>05</t>
      </is>
    </nc>
  </rcc>
  <rcc rId="2473" sId="1" odxf="1" dxf="1">
    <nc r="C333" t="inlineStr">
      <is>
        <t>11</t>
      </is>
    </nc>
    <ndxf>
      <font>
        <i/>
        <name val="Times New Roman"/>
        <family val="1"/>
      </font>
    </ndxf>
  </rcc>
  <rcc rId="2474" sId="1" odxf="1" dxf="1">
    <nc r="D333" t="inlineStr">
      <is>
        <t>05</t>
      </is>
    </nc>
    <ndxf>
      <font>
        <i/>
        <name val="Times New Roman"/>
        <family val="1"/>
      </font>
    </ndxf>
  </rcc>
  <rcc rId="2475" sId="1" odxf="1" dxf="1">
    <nc r="E333" t="inlineStr">
      <is>
        <t>09400 00000</t>
      </is>
    </nc>
    <ndxf>
      <font>
        <i/>
        <name val="Times New Roman"/>
        <family val="1"/>
      </font>
    </ndxf>
  </rcc>
  <rfmt sheetId="1" sqref="F333" start="0" length="0">
    <dxf>
      <font>
        <i/>
        <name val="Times New Roman"/>
        <family val="1"/>
      </font>
    </dxf>
  </rfmt>
  <rcc rId="2476" sId="1">
    <nc r="C334" t="inlineStr">
      <is>
        <t>11</t>
      </is>
    </nc>
  </rcc>
  <rcc rId="2477" sId="1">
    <nc r="D334" t="inlineStr">
      <is>
        <t>05</t>
      </is>
    </nc>
  </rcc>
  <rcc rId="2478" sId="1">
    <nc r="E334" t="inlineStr">
      <is>
        <t>09401 00000</t>
      </is>
    </nc>
  </rcc>
  <rcc rId="2479" sId="1">
    <nc r="C335" t="inlineStr">
      <is>
        <t>11</t>
      </is>
    </nc>
  </rcc>
  <rcc rId="2480" sId="1">
    <nc r="D335" t="inlineStr">
      <is>
        <t>05</t>
      </is>
    </nc>
  </rcc>
  <rcc rId="2481" sId="1">
    <nc r="E335" t="inlineStr">
      <is>
        <t>09401 L5760</t>
      </is>
    </nc>
  </rcc>
  <rcc rId="2482" sId="1">
    <nc r="C336" t="inlineStr">
      <is>
        <t>11</t>
      </is>
    </nc>
  </rcc>
  <rcc rId="2483" sId="1">
    <nc r="D336" t="inlineStr">
      <is>
        <t>05</t>
      </is>
    </nc>
  </rcc>
  <rcc rId="2484" sId="1">
    <nc r="E336" t="inlineStr">
      <is>
        <t>09401 L5760</t>
      </is>
    </nc>
  </rcc>
  <rcc rId="2485" sId="1" odxf="1" dxf="1">
    <nc r="F336" t="inlineStr">
      <is>
        <t>414</t>
      </is>
    </nc>
    <ndxf>
      <fill>
        <patternFill patternType="none">
          <bgColor indexed="65"/>
        </patternFill>
      </fill>
    </ndxf>
  </rcc>
  <rcc rId="2486" sId="1" odxf="1" dxf="1">
    <nc r="G335">
      <f>G336</f>
    </nc>
    <ndxf>
      <fill>
        <patternFill patternType="solid">
          <bgColor theme="0"/>
        </patternFill>
      </fill>
    </ndxf>
  </rcc>
  <rcc rId="2487" sId="1" odxf="1" dxf="1">
    <nc r="H335">
      <f>H336</f>
    </nc>
    <ndxf>
      <fill>
        <patternFill patternType="solid">
          <bgColor theme="0"/>
        </patternFill>
      </fill>
    </ndxf>
  </rcc>
  <rcc rId="2488" sId="1" numFmtId="4">
    <nc r="G336">
      <f>162708.4+7103.8+853.3</f>
    </nc>
  </rcc>
  <rcc rId="2489" sId="1" numFmtId="4">
    <nc r="H336">
      <v>0</v>
    </nc>
  </rcc>
  <rcc rId="2490" sId="1">
    <nc r="G334">
      <f>G335</f>
    </nc>
  </rcc>
  <rcc rId="2491" sId="1">
    <nc r="H334">
      <f>H335</f>
    </nc>
  </rcc>
  <rcc rId="2492" sId="1">
    <nc r="G330">
      <f>G331</f>
    </nc>
  </rcc>
  <rcc rId="2493" sId="1">
    <nc r="H330">
      <f>H331</f>
    </nc>
  </rcc>
  <rcc rId="2494" sId="1">
    <nc r="A330" t="inlineStr">
      <is>
        <t>ФИЗИЧЕСКАЯ КУЛЬТУРА И СПОРТ</t>
      </is>
    </nc>
  </rcc>
  <rcc rId="2495" sId="1">
    <oc r="G301">
      <f>G302+G316</f>
    </oc>
    <nc r="G301">
      <f>G302+G316+G330</f>
    </nc>
  </rcc>
  <rcc rId="2496" sId="1">
    <oc r="H301">
      <f>H302+H316</f>
    </oc>
    <nc r="H301">
      <f>H302+H316+H330</f>
    </nc>
  </rcc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97" sId="1" ref="A147:XFD150" action="insertRow">
    <undo index="65535" exp="area" ref3D="1" dr="$A$449:$XFD$449" dn="Z_E9E577B3_C457_4984_949A_B5AD6CE2E229_.wvu.Rows" sId="1"/>
    <undo index="65535" exp="area" ref3D="1" dr="$A$386:$XFD$386" dn="Z_E9E577B3_C457_4984_949A_B5AD6CE2E229_.wvu.Rows" sId="1"/>
    <undo index="65535" exp="area" ref3D="1" dr="$A$367:$XFD$372" dn="Z_E9E577B3_C457_4984_949A_B5AD6CE2E229_.wvu.Rows" sId="1"/>
    <undo index="65535" exp="area" ref3D="1" dr="$A$266:$XFD$267" dn="Z_E9E577B3_C457_4984_949A_B5AD6CE2E229_.wvu.Rows" sId="1"/>
    <undo index="65535" exp="area" ref3D="1" dr="$A$214:$XFD$216" dn="Z_E9E577B3_C457_4984_949A_B5AD6CE2E229_.wvu.Rows" sId="1"/>
  </rrc>
  <rfmt sheetId="1" sqref="A147" start="0" length="0">
    <dxf>
      <fill>
        <patternFill>
          <bgColor indexed="41"/>
        </patternFill>
      </fill>
    </dxf>
  </rfmt>
  <rcc rId="2498" sId="1" odxf="1" dxf="1">
    <nc r="B147" t="inlineStr">
      <is>
        <t>968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fmt sheetId="1" sqref="C147" start="0" length="0">
    <dxf>
      <fill>
        <patternFill>
          <bgColor indexed="41"/>
        </patternFill>
      </fill>
    </dxf>
  </rfmt>
  <rfmt sheetId="1" sqref="D147" start="0" length="0">
    <dxf>
      <fill>
        <patternFill>
          <bgColor indexed="41"/>
        </patternFill>
      </fill>
    </dxf>
  </rfmt>
  <rfmt sheetId="1" sqref="E147" start="0" length="0">
    <dxf>
      <fill>
        <patternFill>
          <bgColor indexed="41"/>
        </patternFill>
      </fill>
    </dxf>
  </rfmt>
  <rfmt sheetId="1" sqref="F147" start="0" length="0">
    <dxf>
      <fill>
        <patternFill>
          <bgColor indexed="41"/>
        </patternFill>
      </fill>
    </dxf>
  </rfmt>
  <rfmt sheetId="1" sqref="G147" start="0" length="0">
    <dxf>
      <fill>
        <patternFill>
          <bgColor indexed="41"/>
        </patternFill>
      </fill>
    </dxf>
  </rfmt>
  <rfmt sheetId="1" sqref="H147" start="0" length="0">
    <dxf>
      <fill>
        <patternFill>
          <bgColor indexed="41"/>
        </patternFill>
      </fill>
    </dxf>
  </rfmt>
  <rfmt sheetId="1" sqref="I147" start="0" length="0">
    <dxf>
      <font>
        <i val="0"/>
        <name val="Times New Roman CYR"/>
        <family val="1"/>
      </font>
    </dxf>
  </rfmt>
  <rfmt sheetId="1" sqref="J147" start="0" length="0">
    <dxf>
      <font>
        <i val="0"/>
        <name val="Times New Roman CYR"/>
        <family val="1"/>
      </font>
    </dxf>
  </rfmt>
  <rfmt sheetId="1" sqref="K147" start="0" length="0">
    <dxf>
      <font>
        <i val="0"/>
        <name val="Times New Roman CYR"/>
        <family val="1"/>
      </font>
    </dxf>
  </rfmt>
  <rfmt sheetId="1" sqref="L147" start="0" length="0">
    <dxf>
      <font>
        <i val="0"/>
        <name val="Times New Roman CYR"/>
        <family val="1"/>
      </font>
    </dxf>
  </rfmt>
  <rfmt sheetId="1" sqref="M147" start="0" length="0">
    <dxf>
      <font>
        <i val="0"/>
        <name val="Times New Roman CYR"/>
        <family val="1"/>
      </font>
    </dxf>
  </rfmt>
  <rfmt sheetId="1" sqref="N147" start="0" length="0">
    <dxf>
      <font>
        <i val="0"/>
        <name val="Times New Roman CYR"/>
        <family val="1"/>
      </font>
    </dxf>
  </rfmt>
  <rfmt sheetId="1" sqref="O147" start="0" length="0">
    <dxf>
      <font>
        <i val="0"/>
        <name val="Times New Roman CYR"/>
        <family val="1"/>
      </font>
    </dxf>
  </rfmt>
  <rfmt sheetId="1" sqref="P147" start="0" length="0">
    <dxf>
      <font>
        <i val="0"/>
        <name val="Times New Roman CYR"/>
        <family val="1"/>
      </font>
    </dxf>
  </rfmt>
  <rfmt sheetId="1" sqref="Q147" start="0" length="0">
    <dxf>
      <font>
        <i val="0"/>
        <name val="Times New Roman CYR"/>
        <family val="1"/>
      </font>
    </dxf>
  </rfmt>
  <rfmt sheetId="1" sqref="A147:XFD147" start="0" length="0">
    <dxf>
      <font>
        <i val="0"/>
        <name val="Times New Roman CYR"/>
        <family val="1"/>
      </font>
    </dxf>
  </rfmt>
  <rfmt sheetId="1" sqref="A148" start="0" length="0">
    <dxf>
      <fill>
        <patternFill patternType="none">
          <bgColor indexed="65"/>
        </patternFill>
      </fill>
      <alignment vertical="top"/>
    </dxf>
  </rfmt>
  <rcc rId="2499" sId="1" odxf="1" dxf="1">
    <nc r="B148" t="inlineStr">
      <is>
        <t>968</t>
      </is>
    </nc>
    <odxf>
      <font>
        <i val="0"/>
        <name val="Times New Roman"/>
        <family val="1"/>
      </font>
      <fill>
        <patternFill patternType="solid">
          <bgColor indexed="15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C148" start="0" length="0">
    <dxf>
      <fill>
        <patternFill patternType="none">
          <bgColor indexed="65"/>
        </patternFill>
      </fill>
    </dxf>
  </rfmt>
  <rfmt sheetId="1" sqref="D148" start="0" length="0">
    <dxf>
      <fill>
        <patternFill patternType="none">
          <bgColor indexed="65"/>
        </patternFill>
      </fill>
    </dxf>
  </rfmt>
  <rfmt sheetId="1" sqref="E148" start="0" length="0">
    <dxf>
      <fill>
        <patternFill patternType="none">
          <bgColor indexed="65"/>
        </patternFill>
      </fill>
    </dxf>
  </rfmt>
  <rfmt sheetId="1" sqref="F148" start="0" length="0">
    <dxf>
      <fill>
        <patternFill patternType="none">
          <bgColor indexed="65"/>
        </patternFill>
      </fill>
    </dxf>
  </rfmt>
  <rfmt sheetId="1" sqref="G148" start="0" length="0">
    <dxf>
      <fill>
        <patternFill patternType="none">
          <bgColor indexed="65"/>
        </patternFill>
      </fill>
    </dxf>
  </rfmt>
  <rfmt sheetId="1" sqref="H148" start="0" length="0">
    <dxf>
      <fill>
        <patternFill patternType="none">
          <bgColor indexed="65"/>
        </patternFill>
      </fill>
    </dxf>
  </rfmt>
  <rfmt sheetId="1" sqref="I148" start="0" length="0">
    <dxf>
      <font>
        <i val="0"/>
        <name val="Times New Roman CYR"/>
        <family val="1"/>
      </font>
    </dxf>
  </rfmt>
  <rfmt sheetId="1" sqref="J148" start="0" length="0">
    <dxf>
      <font>
        <i val="0"/>
        <name val="Times New Roman CYR"/>
        <family val="1"/>
      </font>
    </dxf>
  </rfmt>
  <rfmt sheetId="1" sqref="K148" start="0" length="0">
    <dxf>
      <font>
        <i val="0"/>
        <name val="Times New Roman CYR"/>
        <family val="1"/>
      </font>
    </dxf>
  </rfmt>
  <rfmt sheetId="1" sqref="L148" start="0" length="0">
    <dxf>
      <font>
        <i val="0"/>
        <name val="Times New Roman CYR"/>
        <family val="1"/>
      </font>
    </dxf>
  </rfmt>
  <rfmt sheetId="1" sqref="M148" start="0" length="0">
    <dxf>
      <font>
        <i val="0"/>
        <name val="Times New Roman CYR"/>
        <family val="1"/>
      </font>
    </dxf>
  </rfmt>
  <rfmt sheetId="1" sqref="N148" start="0" length="0">
    <dxf>
      <font>
        <i val="0"/>
        <name val="Times New Roman CYR"/>
        <family val="1"/>
      </font>
    </dxf>
  </rfmt>
  <rfmt sheetId="1" sqref="O148" start="0" length="0">
    <dxf>
      <font>
        <i val="0"/>
        <name val="Times New Roman CYR"/>
        <family val="1"/>
      </font>
    </dxf>
  </rfmt>
  <rfmt sheetId="1" sqref="P148" start="0" length="0">
    <dxf>
      <font>
        <i val="0"/>
        <name val="Times New Roman CYR"/>
        <family val="1"/>
      </font>
    </dxf>
  </rfmt>
  <rfmt sheetId="1" sqref="Q148" start="0" length="0">
    <dxf>
      <font>
        <i val="0"/>
        <name val="Times New Roman CYR"/>
        <family val="1"/>
      </font>
    </dxf>
  </rfmt>
  <rfmt sheetId="1" sqref="A148:XFD148" start="0" length="0">
    <dxf>
      <font>
        <i val="0"/>
        <name val="Times New Roman CYR"/>
        <family val="1"/>
      </font>
    </dxf>
  </rfmt>
  <rfmt sheetId="1" sqref="A149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dxf>
  </rfmt>
  <rcc rId="2500" sId="1" odxf="1" dxf="1" numFmtId="30">
    <nc r="B149">
      <v>968</v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C149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149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149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149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G149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H149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I149" start="0" length="0">
    <dxf>
      <font>
        <i val="0"/>
        <name val="Times New Roman CYR"/>
        <family val="1"/>
      </font>
    </dxf>
  </rfmt>
  <rfmt sheetId="1" sqref="J149" start="0" length="0">
    <dxf>
      <font>
        <i val="0"/>
        <name val="Times New Roman CYR"/>
        <family val="1"/>
      </font>
    </dxf>
  </rfmt>
  <rfmt sheetId="1" sqref="K149" start="0" length="0">
    <dxf>
      <font>
        <i val="0"/>
        <name val="Times New Roman CYR"/>
        <family val="1"/>
      </font>
    </dxf>
  </rfmt>
  <rfmt sheetId="1" sqref="L149" start="0" length="0">
    <dxf>
      <font>
        <i val="0"/>
        <name val="Times New Roman CYR"/>
        <family val="1"/>
      </font>
    </dxf>
  </rfmt>
  <rfmt sheetId="1" sqref="M149" start="0" length="0">
    <dxf>
      <font>
        <i val="0"/>
        <name val="Times New Roman CYR"/>
        <family val="1"/>
      </font>
    </dxf>
  </rfmt>
  <rfmt sheetId="1" sqref="N149" start="0" length="0">
    <dxf>
      <font>
        <i val="0"/>
        <name val="Times New Roman CYR"/>
        <family val="1"/>
      </font>
    </dxf>
  </rfmt>
  <rfmt sheetId="1" sqref="O149" start="0" length="0">
    <dxf>
      <font>
        <i val="0"/>
        <name val="Times New Roman CYR"/>
        <family val="1"/>
      </font>
    </dxf>
  </rfmt>
  <rfmt sheetId="1" sqref="P149" start="0" length="0">
    <dxf>
      <font>
        <i val="0"/>
        <name val="Times New Roman CYR"/>
        <family val="1"/>
      </font>
    </dxf>
  </rfmt>
  <rfmt sheetId="1" sqref="Q149" start="0" length="0">
    <dxf>
      <font>
        <i val="0"/>
        <name val="Times New Roman CYR"/>
        <family val="1"/>
      </font>
    </dxf>
  </rfmt>
  <rfmt sheetId="1" sqref="A149:XFD149" start="0" length="0">
    <dxf>
      <font>
        <i val="0"/>
        <name val="Times New Roman CYR"/>
        <family val="1"/>
      </font>
    </dxf>
  </rfmt>
  <rfmt sheetId="1" sqref="A150" start="0" length="0">
    <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dxf>
  </rfmt>
  <rcc rId="2501" sId="1" odxf="1" dxf="1" numFmtId="30">
    <nc r="B150">
      <v>968</v>
    </nc>
    <odxf>
      <font>
        <b/>
        <name val="Times New Roman"/>
        <family val="1"/>
      </font>
      <fill>
        <patternFill patternType="solid">
          <bgColor indexed="15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C150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D150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E150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150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G150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H150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I150" start="0" length="0">
    <dxf>
      <font>
        <i val="0"/>
        <name val="Times New Roman CYR"/>
        <family val="1"/>
      </font>
    </dxf>
  </rfmt>
  <rfmt sheetId="1" sqref="J150" start="0" length="0">
    <dxf>
      <font>
        <i val="0"/>
        <name val="Times New Roman CYR"/>
        <family val="1"/>
      </font>
    </dxf>
  </rfmt>
  <rfmt sheetId="1" sqref="K150" start="0" length="0">
    <dxf>
      <font>
        <i val="0"/>
        <name val="Times New Roman CYR"/>
        <family val="1"/>
      </font>
    </dxf>
  </rfmt>
  <rfmt sheetId="1" sqref="L150" start="0" length="0">
    <dxf>
      <font>
        <i val="0"/>
        <name val="Times New Roman CYR"/>
        <family val="1"/>
      </font>
    </dxf>
  </rfmt>
  <rfmt sheetId="1" sqref="M150" start="0" length="0">
    <dxf>
      <font>
        <i val="0"/>
        <name val="Times New Roman CYR"/>
        <family val="1"/>
      </font>
    </dxf>
  </rfmt>
  <rfmt sheetId="1" sqref="N150" start="0" length="0">
    <dxf>
      <font>
        <i val="0"/>
        <name val="Times New Roman CYR"/>
        <family val="1"/>
      </font>
    </dxf>
  </rfmt>
  <rfmt sheetId="1" sqref="O150" start="0" length="0">
    <dxf>
      <font>
        <i val="0"/>
        <name val="Times New Roman CYR"/>
        <family val="1"/>
      </font>
    </dxf>
  </rfmt>
  <rfmt sheetId="1" sqref="P150" start="0" length="0">
    <dxf>
      <font>
        <i val="0"/>
        <name val="Times New Roman CYR"/>
        <family val="1"/>
      </font>
    </dxf>
  </rfmt>
  <rfmt sheetId="1" sqref="Q150" start="0" length="0">
    <dxf>
      <font>
        <i val="0"/>
        <name val="Times New Roman CYR"/>
        <family val="1"/>
      </font>
    </dxf>
  </rfmt>
  <rfmt sheetId="1" sqref="A150:XFD150" start="0" length="0">
    <dxf>
      <font>
        <i val="0"/>
        <name val="Times New Roman CYR"/>
        <family val="1"/>
      </font>
    </dxf>
  </rfmt>
  <rcc rId="2502" sId="1">
    <nc r="A147" t="inlineStr">
      <is>
        <t>Коммунальное хозяйство</t>
      </is>
    </nc>
  </rcc>
  <rcc rId="2503" sId="1">
    <nc r="A148" t="inlineStr">
      <is>
        <t>Непрограммные расходы</t>
      </is>
    </nc>
  </rcc>
  <rcc rId="2504" sId="1">
    <nc r="A149" t="inlineStr">
      <is>
        <t>Обеспечение комплексного развития сельских территорий</t>
      </is>
    </nc>
  </rcc>
  <rcc rId="2505" sId="1" odxf="1" dxf="1">
    <nc r="A150" t="inlineStr">
      <is>
        <t>Иные межбюджетные трансферты</t>
      </is>
    </nc>
    <ndxf>
      <fill>
        <patternFill patternType="none"/>
      </fill>
    </ndxf>
  </rcc>
  <rcc rId="2506" sId="1">
    <nc r="C147" t="inlineStr">
      <is>
        <t>05</t>
      </is>
    </nc>
  </rcc>
  <rcc rId="2507" sId="1">
    <nc r="D147" t="inlineStr">
      <is>
        <t>02</t>
      </is>
    </nc>
  </rcc>
  <rcc rId="2508" sId="1">
    <nc r="G147">
      <f>G148</f>
    </nc>
  </rcc>
  <rcc rId="2509" sId="1">
    <nc r="H147">
      <f>H148</f>
    </nc>
  </rcc>
  <rcc rId="2510" sId="1">
    <nc r="C148" t="inlineStr">
      <is>
        <t>05</t>
      </is>
    </nc>
  </rcc>
  <rcc rId="2511" sId="1">
    <nc r="D148" t="inlineStr">
      <is>
        <t>02</t>
      </is>
    </nc>
  </rcc>
  <rcc rId="2512" sId="1">
    <nc r="E148" t="inlineStr">
      <is>
        <t>99900 00000</t>
      </is>
    </nc>
  </rcc>
  <rcc rId="2513" sId="1">
    <nc r="G148">
      <f>G149</f>
    </nc>
  </rcc>
  <rcc rId="2514" sId="1">
    <nc r="H148">
      <f>H149</f>
    </nc>
  </rcc>
  <rcc rId="2515" sId="1">
    <nc r="C149" t="inlineStr">
      <is>
        <t>05</t>
      </is>
    </nc>
  </rcc>
  <rcc rId="2516" sId="1">
    <nc r="D149" t="inlineStr">
      <is>
        <t>02</t>
      </is>
    </nc>
  </rcc>
  <rcc rId="2517" sId="1">
    <nc r="E149" t="inlineStr">
      <is>
        <t>99900 L5760</t>
      </is>
    </nc>
  </rcc>
  <rcc rId="2518" sId="1">
    <nc r="G149">
      <f>SUM(G150:G150)</f>
    </nc>
  </rcc>
  <rcc rId="2519" sId="1" odxf="1" dxf="1">
    <nc r="H149">
      <f>H150</f>
    </nc>
    <ndxf>
      <font>
        <i/>
        <name val="Times New Roman"/>
        <family val="1"/>
      </font>
    </ndxf>
  </rcc>
  <rcc rId="2520" sId="1">
    <nc r="C150" t="inlineStr">
      <is>
        <t>05</t>
      </is>
    </nc>
  </rcc>
  <rcc rId="2521" sId="1">
    <nc r="D150" t="inlineStr">
      <is>
        <t>02</t>
      </is>
    </nc>
  </rcc>
  <rcc rId="2522" sId="1">
    <nc r="E150" t="inlineStr">
      <is>
        <t>99900 L5760</t>
      </is>
    </nc>
  </rcc>
  <rcc rId="2523" sId="1">
    <nc r="F150" t="inlineStr">
      <is>
        <t>540</t>
      </is>
    </nc>
  </rcc>
  <rcc rId="2524" sId="1">
    <nc r="G150">
      <f>47072+960.8</f>
    </nc>
  </rcc>
  <rcc rId="2525" sId="1" numFmtId="4">
    <nc r="H150">
      <v>0</v>
    </nc>
  </rcc>
  <rfmt sheetId="1" sqref="B148" start="0" length="2147483647">
    <dxf>
      <font>
        <i val="0"/>
      </font>
    </dxf>
  </rfmt>
  <rcc rId="2526" sId="1">
    <oc r="G146">
      <f>G151+G156</f>
    </oc>
    <nc r="G146">
      <f>G151+G156+G147</f>
    </nc>
  </rcc>
  <rcc rId="2527" sId="1">
    <oc r="H146">
      <f>H151+H156</f>
    </oc>
    <nc r="H146">
      <f>H151+H156+H147</f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28" sId="1" ref="A369:XFD369" action="insertRow">
    <undo index="65535" exp="area" ref3D="1" dr="$A$453:$XFD$453" dn="Z_E9E577B3_C457_4984_949A_B5AD6CE2E229_.wvu.Rows" sId="1"/>
    <undo index="65535" exp="area" ref3D="1" dr="$A$390:$XFD$390" dn="Z_E9E577B3_C457_4984_949A_B5AD6CE2E229_.wvu.Rows" sId="1"/>
    <undo index="65535" exp="area" ref3D="1" dr="$A$371:$XFD$376" dn="Z_E9E577B3_C457_4984_949A_B5AD6CE2E229_.wvu.Rows" sId="1"/>
  </rrc>
  <rrc rId="2529" sId="1" ref="A369:XFD369" action="insertRow">
    <undo index="65535" exp="area" ref3D="1" dr="$A$454:$XFD$454" dn="Z_E9E577B3_C457_4984_949A_B5AD6CE2E229_.wvu.Rows" sId="1"/>
    <undo index="65535" exp="area" ref3D="1" dr="$A$391:$XFD$391" dn="Z_E9E577B3_C457_4984_949A_B5AD6CE2E229_.wvu.Rows" sId="1"/>
    <undo index="65535" exp="area" ref3D="1" dr="$A$372:$XFD$377" dn="Z_E9E577B3_C457_4984_949A_B5AD6CE2E229_.wvu.Rows" sId="1"/>
  </rrc>
  <rcc rId="2530" sId="1" xfDxf="1" dxf="1">
    <nc r="A369" t="inlineStr">
      <is>
        <t>На обеспечение комплексного развития сельских территорий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1" sId="1" xfDxf="1" dxf="1">
    <nc r="A370" t="inlineStr">
      <is>
        <t>Иные межбюджетные трансферты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2" sId="1">
    <nc r="B369" t="inlineStr">
      <is>
        <t>973</t>
      </is>
    </nc>
  </rcc>
  <rcc rId="2533" sId="1">
    <nc r="B370" t="inlineStr">
      <is>
        <t>973</t>
      </is>
    </nc>
  </rcc>
  <rcc rId="2534" sId="1">
    <nc r="C370" t="inlineStr">
      <is>
        <t>08</t>
      </is>
    </nc>
  </rcc>
  <rcc rId="2535" sId="1">
    <nc r="C369" t="inlineStr">
      <is>
        <t>08</t>
      </is>
    </nc>
  </rcc>
  <rcc rId="2536" sId="1">
    <nc r="D369" t="inlineStr">
      <is>
        <t>01</t>
      </is>
    </nc>
  </rcc>
  <rcc rId="2537" sId="1">
    <nc r="D370" t="inlineStr">
      <is>
        <t>01</t>
      </is>
    </nc>
  </rcc>
  <rcc rId="2538" sId="1" xfDxf="1" dxf="1">
    <nc r="E370" t="inlineStr">
      <is>
        <t>08201 L5760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9" sId="1" xfDxf="1" dxf="1">
    <nc r="E369" t="inlineStr">
      <is>
        <t>08201 L5760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0" sId="1">
    <nc r="F370" t="inlineStr">
      <is>
        <t>540</t>
      </is>
    </nc>
  </rcc>
  <rcc rId="2541" sId="1">
    <nc r="G370">
      <f>53663.7+269.7</f>
    </nc>
  </rcc>
  <rcc rId="2542" sId="1">
    <nc r="G369">
      <f>G370</f>
    </nc>
  </rcc>
  <rcc rId="2543" sId="1">
    <oc r="G366">
      <f>G367+G371</f>
    </oc>
    <nc r="G366">
      <f>G367+G371+G369</f>
    </nc>
  </rcc>
  <rfmt sheetId="1" sqref="B369:H369" start="0" length="2147483647">
    <dxf>
      <font>
        <i/>
      </font>
    </dxf>
  </rfmt>
  <rcv guid="{E50FE2FB-E2CD-42FB-A643-54AB564D1B47}" action="delete"/>
  <rdn rId="0" localSheetId="1" customView="1" name="Z_E50FE2FB_E2CD_42FB_A643_54AB564D1B47_.wvu.PrintArea" hidden="1" oldHidden="1">
    <formula>Ведом.структура!$A$1:$H$482</formula>
    <oldFormula>Ведом.структура!$A$1:$H$482</oldFormula>
  </rdn>
  <rdn rId="0" localSheetId="1" customView="1" name="Z_E50FE2FB_E2CD_42FB_A643_54AB564D1B47_.wvu.FilterData" hidden="1" oldHidden="1">
    <formula>Ведом.структура!$A$17:$Q$485</formula>
    <oldFormula>Ведом.структура!$A$17:$Q$485</oldFormula>
  </rdn>
  <rcv guid="{E50FE2FB-E2CD-42FB-A643-54AB564D1B47}" action="add"/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6" sId="1">
    <oc r="G193">
      <f>22427.6+22560.45</f>
    </oc>
    <nc r="G193">
      <f>22427.6</f>
    </nc>
  </rcc>
  <rcc rId="2547" sId="1">
    <oc r="H193">
      <f>22427.6+22560.45</f>
    </oc>
    <nc r="H193">
      <f>22427.6</f>
    </nc>
  </rcc>
  <rcc rId="2548" sId="1" numFmtId="4">
    <oc r="G207">
      <f>54187</f>
    </oc>
    <nc r="G207">
      <v>32512.2</v>
    </nc>
  </rcc>
  <rcc rId="2549" sId="1" numFmtId="4">
    <oc r="H207">
      <f>54187</f>
    </oc>
    <nc r="H207">
      <v>32512.2</v>
    </nc>
  </rcc>
  <rcc rId="2550" sId="1" numFmtId="4">
    <oc r="G442">
      <v>32631.1</v>
    </oc>
    <nc r="G442">
      <f>32631.1-4288.1673</f>
    </nc>
  </rcc>
  <rcc rId="2551" sId="1" numFmtId="4">
    <oc r="H442">
      <v>32631.1</v>
    </oc>
    <nc r="H442">
      <f>32631.1-13957.62</f>
    </nc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2" sId="1">
    <oc r="G486">
      <f>G484-G482</f>
    </oc>
    <nc r="G486"/>
  </rcc>
  <rcc rId="2553" sId="1">
    <oc r="H486">
      <f>H484-H482</f>
    </oc>
    <nc r="H486"/>
  </rcc>
  <rcc rId="2554" sId="1" numFmtId="4">
    <oc r="G487">
      <v>15693.3</v>
    </oc>
    <nc r="G487"/>
  </rcc>
  <rcc rId="2555" sId="1" numFmtId="4">
    <oc r="H487">
      <v>15974.1</v>
    </oc>
    <nc r="H487"/>
  </rcc>
  <rcc rId="2556" sId="1">
    <oc r="G488">
      <f>G486-G487</f>
    </oc>
    <nc r="G488"/>
  </rcc>
  <rcc rId="2557" sId="1">
    <oc r="H488">
      <f>H486-H487</f>
    </oc>
    <nc r="H488"/>
  </rcc>
  <rcc rId="2558" sId="1" numFmtId="4">
    <oc r="G489">
      <v>156391.1</v>
    </oc>
    <nc r="G489"/>
  </rcc>
  <rcc rId="2559" sId="1" numFmtId="4">
    <oc r="H489">
      <v>152526.79999999999</v>
    </oc>
    <nc r="H489"/>
  </rcc>
  <rcc rId="2560" sId="1">
    <oc r="G490">
      <f>G488-G489</f>
    </oc>
    <nc r="G490"/>
  </rcc>
  <rcc rId="2561" sId="1">
    <oc r="H490">
      <f>H488-H489</f>
    </oc>
    <nc r="H490"/>
  </rcc>
  <rcc rId="2562" sId="1">
    <oc r="G492">
      <v>1145762.8500000001</v>
    </oc>
    <nc r="G492"/>
  </rcc>
  <rcc rId="2563" sId="1">
    <oc r="H492">
      <v>1183146.81</v>
    </oc>
    <nc r="H492"/>
  </rcc>
  <rcc rId="2564" sId="1">
    <oc r="G484">
      <f>946063.3+16733.39+15693.3</f>
    </oc>
    <nc r="G484">
      <f>1693308.9+199699.55</f>
    </nc>
  </rcc>
  <rcc rId="2565" sId="1">
    <oc r="H484">
      <f>980466.1+17764.55+15974.1</f>
    </oc>
    <nc r="H484">
      <f>1104530+202680.71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6163" sId="1" numFmtId="4">
    <oc r="G436">
      <v>1.383</v>
    </oc>
    <nc r="G436">
      <v>1.3440000000000001</v>
    </nc>
  </rcc>
  <rcc rId="6164" sId="1" numFmtId="4">
    <oc r="G437">
      <v>0.41699999999999998</v>
    </oc>
    <nc r="G437">
      <v>0.40600000000000003</v>
    </nc>
  </rcc>
  <rcc rId="6165" sId="1" numFmtId="4">
    <oc r="H436">
      <v>1.383</v>
    </oc>
    <nc r="H436">
      <v>1.3440000000000001</v>
    </nc>
  </rcc>
  <rcc rId="6166" sId="1" numFmtId="4">
    <oc r="H437">
      <v>0.41699999999999998</v>
    </oc>
    <nc r="H437">
      <v>0.40600000000000003</v>
    </nc>
  </rcc>
  <rcc rId="6167" sId="1">
    <nc r="K435">
      <v>1.75</v>
    </nc>
  </rcc>
  <rcc rId="6168" sId="1">
    <nc r="L435">
      <v>1.75</v>
    </nc>
  </rcc>
  <rfmt sheetId="1" sqref="K435:L435">
    <dxf>
      <fill>
        <patternFill patternType="solid">
          <bgColor rgb="FFFFFF00"/>
        </patternFill>
      </fill>
    </dxf>
  </rfmt>
  <rrc rId="6169" sId="1" ref="A1:XFD4" action="insertRow"/>
  <rfmt sheetId="1" sqref="H1" start="0" length="0">
    <dxf>
      <font>
        <name val="Times New Roman"/>
        <scheme val="none"/>
      </font>
      <alignment horizontal="right" wrapText="0" readingOrder="0"/>
    </dxf>
  </rfmt>
  <rcc rId="6170" sId="1" odxf="1" dxf="1">
    <nc r="H2" t="inlineStr">
      <is>
        <t>к решению районного Совета депутатов МО "Селенгинский район"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6171" sId="1" odxf="1" dxf="1">
    <nc r="H3" t="inlineStr">
      <is>
        <t>от ___________2025    №____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6172" sId="1">
    <nc r="H1" t="inlineStr">
      <is>
        <t>Приложение №8</t>
      </is>
    </nc>
  </rcc>
  <rcc rId="6173" sId="1">
    <oc r="H11" t="inlineStr">
      <is>
        <t>от "___" декабря 2024 №___</t>
      </is>
    </oc>
    <nc r="H11" t="inlineStr">
      <is>
        <t>от "23" декабря 2024 №25</t>
      </is>
    </nc>
  </rcc>
  <rcv guid="{E9E577B3-C457-4984-949A-B5AD6CE2E229}" action="delete"/>
  <rdn rId="0" localSheetId="1" customView="1" name="Z_E9E577B3_C457_4984_949A_B5AD6CE2E229_.wvu.PrintArea" hidden="1" oldHidden="1">
    <formula>Ведом.структура!$A$1:$H$494</formula>
    <oldFormula>Ведом.структура!$A$5:$H$494</oldFormula>
  </rdn>
  <rdn rId="0" localSheetId="1" customView="1" name="Z_E9E577B3_C457_4984_949A_B5AD6CE2E229_.wvu.FilterData" hidden="1" oldHidden="1">
    <formula>Ведом.структура!$A$18:$I$497</formula>
    <oldFormula>Ведом.структура!$A$18:$I$497</oldFormula>
  </rdn>
  <rcv guid="{E9E577B3-C457-4984-949A-B5AD6CE2E229}" action="add"/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6" sId="1">
    <oc r="H331">
      <f>608+38.8+32.3</f>
    </oc>
    <nc r="H331">
      <f>608+38.8+0.02553+32.3</f>
    </nc>
  </rcc>
</revisions>
</file>

<file path=xl/revisions/revisionLog131.xml><?xml version="1.0" encoding="utf-8"?>
<revisions xmlns="http://schemas.openxmlformats.org/spreadsheetml/2006/main" xmlns:r="http://schemas.openxmlformats.org/officeDocument/2006/relationships">
  <rrc rId="4322" sId="1" ref="A8:XFD8" action="deleteRow"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name val="Times New Roman"/>
          <scheme val="none"/>
        </font>
      </dxf>
    </rfmt>
    <rfmt sheetId="1" sqref="C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D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E8" start="0" length="0">
      <dxf>
        <font>
          <name val="Times New Roman"/>
          <scheme val="none"/>
        </font>
        <alignment vertical="bottom" wrapText="0" readingOrder="0"/>
      </dxf>
    </rfmt>
    <rfmt sheetId="1" sqref="F8" start="0" length="0">
      <dxf>
        <font>
          <name val="Times New Roman"/>
          <scheme val="none"/>
        </font>
        <alignment vertical="bottom" wrapText="0" readingOrder="0"/>
      </dxf>
    </rfmt>
    <rfmt sheetId="1" sqref="G8" start="0" length="0">
      <dxf>
        <font>
          <name val="Times New Roman"/>
          <scheme val="none"/>
        </font>
        <alignment horizontal="right" wrapText="0" readingOrder="0"/>
      </dxf>
    </rfmt>
    <rfmt sheetId="1" sqref="H8" start="0" length="0">
      <dxf>
        <font>
          <name val="Times New Roman"/>
          <scheme val="none"/>
        </font>
        <alignment horizontal="right" wrapText="0" readingOrder="0"/>
      </dxf>
    </rfmt>
  </rrc>
  <rrc rId="4323" sId="1" ref="A8:XFD8" action="deleteRow"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name val="Times New Roman"/>
          <scheme val="none"/>
        </font>
      </dxf>
    </rfmt>
    <rfmt sheetId="1" sqref="C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D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E8" start="0" length="0">
      <dxf>
        <font>
          <name val="Times New Roman"/>
          <scheme val="none"/>
        </font>
        <alignment vertical="bottom" wrapText="0" readingOrder="0"/>
      </dxf>
    </rfmt>
    <rfmt sheetId="1" sqref="F8" start="0" length="0">
      <dxf>
        <font>
          <name val="Times New Roman"/>
          <scheme val="none"/>
        </font>
        <alignment vertical="bottom" wrapText="0" readingOrder="0"/>
      </dxf>
    </rfmt>
  </rrc>
  <rrc rId="4324" sId="1" ref="A8:XFD8" action="deleteRow"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name val="Times New Roman"/>
          <scheme val="none"/>
        </font>
      </dxf>
    </rfmt>
    <rfmt sheetId="1" sqref="C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D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E8" start="0" length="0">
      <dxf>
        <font>
          <name val="Times New Roman"/>
          <scheme val="none"/>
        </font>
        <alignment vertical="bottom" wrapText="0" readingOrder="0"/>
      </dxf>
    </rfmt>
    <rfmt sheetId="1" sqref="F8" start="0" length="0">
      <dxf>
        <font>
          <name val="Times New Roman"/>
          <scheme val="none"/>
        </font>
        <alignment vertical="bottom" wrapText="0" readingOrder="0"/>
      </dxf>
    </rfmt>
  </rrc>
</revisions>
</file>

<file path=xl/revisions/revisionLog1311.xml><?xml version="1.0" encoding="utf-8"?>
<revisions xmlns="http://schemas.openxmlformats.org/spreadsheetml/2006/main" xmlns:r="http://schemas.openxmlformats.org/officeDocument/2006/relationships">
  <rrc rId="722" sId="1" ref="A1:XFD1" action="insertRow">
    <undo index="34" exp="area" ref3D="1" dr="$A$480:$XFD$483" dn="Z_E9E577B3_C457_4984_949A_B5AD6CE2E229_.wvu.Rows" sId="1"/>
    <undo index="32" exp="area" ref3D="1" dr="$A$465:$XFD$468" dn="Z_E9E577B3_C457_4984_949A_B5AD6CE2E229_.wvu.Rows" sId="1"/>
    <undo index="30" exp="area" ref3D="1" dr="$A$453:$XFD$456" dn="Z_E9E577B3_C457_4984_949A_B5AD6CE2E229_.wvu.Rows" sId="1"/>
    <undo index="28" exp="area" ref3D="1" dr="$A$436:$XFD$437" dn="Z_E9E577B3_C457_4984_949A_B5AD6CE2E229_.wvu.Rows" sId="1"/>
    <undo index="26" exp="area" ref3D="1" dr="$A$410:$XFD$415" dn="Z_E9E577B3_C457_4984_949A_B5AD6CE2E229_.wvu.Rows" sId="1"/>
    <undo index="24" exp="area" ref3D="1" dr="$A$404:$XFD$406" dn="Z_E9E577B3_C457_4984_949A_B5AD6CE2E229_.wvu.Rows" sId="1"/>
    <undo index="22" exp="area" ref3D="1" dr="$A$399:$XFD$402" dn="Z_E9E577B3_C457_4984_949A_B5AD6CE2E229_.wvu.Rows" sId="1"/>
    <undo index="20" exp="area" ref3D="1" dr="$A$397:$XFD$397" dn="Z_E9E577B3_C457_4984_949A_B5AD6CE2E229_.wvu.Rows" sId="1"/>
    <undo index="18" exp="area" ref3D="1" dr="$A$388:$XFD$391" dn="Z_E9E577B3_C457_4984_949A_B5AD6CE2E229_.wvu.Rows" sId="1"/>
    <undo index="16" exp="area" ref3D="1" dr="$A$374:$XFD$381" dn="Z_E9E577B3_C457_4984_949A_B5AD6CE2E229_.wvu.Rows" sId="1"/>
    <undo index="14" exp="area" ref3D="1" dr="$A$283:$XFD$287" dn="Z_E9E577B3_C457_4984_949A_B5AD6CE2E229_.wvu.Rows" sId="1"/>
    <undo index="12" exp="area" ref3D="1" dr="$A$281:$XFD$281" dn="Z_E9E577B3_C457_4984_949A_B5AD6CE2E229_.wvu.Rows" sId="1"/>
    <undo index="10" exp="area" ref3D="1" dr="$A$260:$XFD$260" dn="Z_E9E577B3_C457_4984_949A_B5AD6CE2E229_.wvu.Rows" sId="1"/>
    <undo index="8" exp="area" ref3D="1" dr="$A$242:$XFD$244" dn="Z_E9E577B3_C457_4984_949A_B5AD6CE2E229_.wvu.Rows" sId="1"/>
    <undo index="6" exp="area" ref3D="1" dr="$A$228:$XFD$231" dn="Z_E9E577B3_C457_4984_949A_B5AD6CE2E229_.wvu.Rows" sId="1"/>
    <undo index="4" exp="area" ref3D="1" dr="$A$224:$XFD$225" dn="Z_E9E577B3_C457_4984_949A_B5AD6CE2E229_.wvu.Rows" sId="1"/>
    <undo index="2" exp="area" ref3D="1" dr="$A$220:$XFD$222" dn="Z_E9E577B3_C457_4984_949A_B5AD6CE2E229_.wvu.Rows" sId="1"/>
    <undo index="1" exp="area" ref3D="1" dr="$A$214:$XFD$217" dn="Z_E9E577B3_C457_4984_949A_B5AD6CE2E229_.wvu.Rows" sId="1"/>
  </rrc>
  <rrc rId="723" sId="1" ref="A1:XFD2" action="insertRow">
    <undo index="34" exp="area" ref3D="1" dr="$A$481:$XFD$484" dn="Z_E9E577B3_C457_4984_949A_B5AD6CE2E229_.wvu.Rows" sId="1"/>
    <undo index="32" exp="area" ref3D="1" dr="$A$466:$XFD$469" dn="Z_E9E577B3_C457_4984_949A_B5AD6CE2E229_.wvu.Rows" sId="1"/>
    <undo index="30" exp="area" ref3D="1" dr="$A$454:$XFD$457" dn="Z_E9E577B3_C457_4984_949A_B5AD6CE2E229_.wvu.Rows" sId="1"/>
    <undo index="28" exp="area" ref3D="1" dr="$A$437:$XFD$438" dn="Z_E9E577B3_C457_4984_949A_B5AD6CE2E229_.wvu.Rows" sId="1"/>
    <undo index="26" exp="area" ref3D="1" dr="$A$411:$XFD$416" dn="Z_E9E577B3_C457_4984_949A_B5AD6CE2E229_.wvu.Rows" sId="1"/>
    <undo index="24" exp="area" ref3D="1" dr="$A$405:$XFD$407" dn="Z_E9E577B3_C457_4984_949A_B5AD6CE2E229_.wvu.Rows" sId="1"/>
    <undo index="22" exp="area" ref3D="1" dr="$A$400:$XFD$403" dn="Z_E9E577B3_C457_4984_949A_B5AD6CE2E229_.wvu.Rows" sId="1"/>
    <undo index="20" exp="area" ref3D="1" dr="$A$398:$XFD$398" dn="Z_E9E577B3_C457_4984_949A_B5AD6CE2E229_.wvu.Rows" sId="1"/>
    <undo index="18" exp="area" ref3D="1" dr="$A$389:$XFD$392" dn="Z_E9E577B3_C457_4984_949A_B5AD6CE2E229_.wvu.Rows" sId="1"/>
    <undo index="16" exp="area" ref3D="1" dr="$A$375:$XFD$382" dn="Z_E9E577B3_C457_4984_949A_B5AD6CE2E229_.wvu.Rows" sId="1"/>
    <undo index="14" exp="area" ref3D="1" dr="$A$284:$XFD$288" dn="Z_E9E577B3_C457_4984_949A_B5AD6CE2E229_.wvu.Rows" sId="1"/>
    <undo index="12" exp="area" ref3D="1" dr="$A$282:$XFD$282" dn="Z_E9E577B3_C457_4984_949A_B5AD6CE2E229_.wvu.Rows" sId="1"/>
    <undo index="10" exp="area" ref3D="1" dr="$A$261:$XFD$261" dn="Z_E9E577B3_C457_4984_949A_B5AD6CE2E229_.wvu.Rows" sId="1"/>
    <undo index="8" exp="area" ref3D="1" dr="$A$243:$XFD$245" dn="Z_E9E577B3_C457_4984_949A_B5AD6CE2E229_.wvu.Rows" sId="1"/>
    <undo index="6" exp="area" ref3D="1" dr="$A$229:$XFD$232" dn="Z_E9E577B3_C457_4984_949A_B5AD6CE2E229_.wvu.Rows" sId="1"/>
    <undo index="4" exp="area" ref3D="1" dr="$A$225:$XFD$226" dn="Z_E9E577B3_C457_4984_949A_B5AD6CE2E229_.wvu.Rows" sId="1"/>
    <undo index="2" exp="area" ref3D="1" dr="$A$221:$XFD$223" dn="Z_E9E577B3_C457_4984_949A_B5AD6CE2E229_.wvu.Rows" sId="1"/>
    <undo index="1" exp="area" ref3D="1" dr="$A$215:$XFD$218" dn="Z_E9E577B3_C457_4984_949A_B5AD6CE2E229_.wvu.Rows" sId="1"/>
  </rrc>
  <rfmt sheetId="1" sqref="H1" start="0" length="0">
    <dxf>
      <font>
        <name val="Times New Roman"/>
        <scheme val="none"/>
      </font>
      <alignment horizontal="right" wrapText="0" readingOrder="0"/>
    </dxf>
  </rfmt>
  <rcc rId="724" sId="1" odxf="1" dxf="1">
    <nc r="H2" t="inlineStr">
      <is>
        <t>к решению районного Совета депутатов МО "Селенгинский район"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725" sId="1" odxf="1" dxf="1">
    <nc r="H3" t="inlineStr">
      <is>
        <t>от "___" апреля 2022  № ____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726" sId="1">
    <nc r="H1" t="inlineStr">
      <is>
        <t>Приложение №7</t>
      </is>
    </nc>
  </rcc>
  <rcv guid="{E9E577B3-C457-4984-949A-B5AD6CE2E229}" action="delete"/>
  <rdn rId="0" localSheetId="1" customView="1" name="Z_E9E577B3_C457_4984_949A_B5AD6CE2E229_.wvu.PrintArea" hidden="1" oldHidden="1">
    <formula>Ведом.структура!$A$1:$H$510</formula>
    <oldFormula>Ведом.структура!$A$4:$H$510</oldFormula>
  </rdn>
  <rdn rId="0" localSheetId="1" customView="1" name="Z_E9E577B3_C457_4984_949A_B5AD6CE2E229_.wvu.Rows" hidden="1" oldHidden="1">
    <formula>Ведом.структура!$217:$220,Ведом.структура!$223:$225,Ведом.структура!$227:$228,Ведом.структура!$231:$234,Ведом.структура!$245:$247,Ведом.структура!$263:$263,Ведом.структура!$284:$284,Ведом.структура!$286:$290,Ведом.структура!$377:$384,Ведом.структура!$391:$394,Ведом.структура!$400:$400,Ведом.структура!$402:$405,Ведом.структура!$407:$409,Ведом.структура!$413:$418,Ведом.структура!$439:$440,Ведом.структура!$456:$459,Ведом.структура!$468:$471,Ведом.структура!$483:$486</formula>
    <oldFormula>Ведом.структура!$217:$220,Ведом.структура!$223:$225,Ведом.структура!$227:$228,Ведом.структура!$231:$234,Ведом.структура!$245:$247,Ведом.структура!$263:$263,Ведом.структура!$284:$284,Ведом.структура!$286:$290,Ведом.структура!$377:$384,Ведом.структура!$391:$394,Ведом.структура!$400:$400,Ведом.структура!$402:$405,Ведом.структура!$407:$409,Ведом.структура!$413:$418,Ведом.структура!$439:$440,Ведом.структура!$456:$459,Ведом.структура!$468:$471,Ведом.структура!$483:$486</oldFormula>
  </rdn>
  <rdn rId="0" localSheetId="1" customView="1" name="Z_E9E577B3_C457_4984_949A_B5AD6CE2E229_.wvu.FilterData" hidden="1" oldHidden="1">
    <formula>Ведом.структура!$A$21:$Q$513</formula>
    <oldFormula>Ведом.структура!$A$21:$Q$513</oldFormula>
  </rdn>
  <rcv guid="{E9E577B3-C457-4984-949A-B5AD6CE2E229}" action="add"/>
</revisions>
</file>

<file path=xl/revisions/revisionLog13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" sId="1" numFmtId="4">
    <oc r="G204">
      <v>43055.38</v>
    </oc>
    <nc r="G204">
      <f>43055.38+4690.6</f>
    </nc>
  </rcc>
  <rcc rId="667" sId="1">
    <oc r="H204">
      <f>G204</f>
    </oc>
    <nc r="H204">
      <f>43055.38+8223</f>
    </nc>
  </rcc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7" sId="1">
    <oc r="E328" t="inlineStr">
      <is>
        <t>04200 00000</t>
      </is>
    </oc>
    <nc r="E328" t="inlineStr">
      <is>
        <t>04100 00000</t>
      </is>
    </nc>
  </rcc>
  <rcc rId="2568" sId="1">
    <oc r="E329" t="inlineStr">
      <is>
        <t>04201 00000</t>
      </is>
    </oc>
    <nc r="E329" t="inlineStr">
      <is>
        <t>04103 00000</t>
      </is>
    </nc>
  </rcc>
  <rcc rId="2569" sId="1">
    <oc r="E330" t="inlineStr">
      <is>
        <t>04201 L5110</t>
      </is>
    </oc>
    <nc r="E330" t="inlineStr">
      <is>
        <t>04103 L5110</t>
      </is>
    </nc>
  </rcc>
  <rcc rId="2570" sId="1">
    <oc r="E331" t="inlineStr">
      <is>
        <t>04201 L5110</t>
      </is>
    </oc>
    <nc r="E331" t="inlineStr">
      <is>
        <t>04103 L5110</t>
      </is>
    </nc>
  </rcc>
  <rcc rId="2571" sId="1">
    <oc r="E332" t="inlineStr">
      <is>
        <t>04201 S2310</t>
      </is>
    </oc>
    <nc r="E332" t="inlineStr">
      <is>
        <t>04103 S2310</t>
      </is>
    </nc>
  </rcc>
  <rcc rId="2572" sId="1">
    <oc r="E333" t="inlineStr">
      <is>
        <t>04201 S2310</t>
      </is>
    </oc>
    <nc r="E333" t="inlineStr">
      <is>
        <t>04103 S2310</t>
      </is>
    </nc>
  </rcc>
  <rcc rId="2573" sId="1" odxf="1" dxf="1">
    <oc r="A329" t="inlineStr">
      <is>
        <t>Основное мероприятие "Внесение изменений в генеральные планы поселений, ПЗЗ, схему территориального планирования района, проектов планировки и осуществление на их основе строительства объектов промышленности, социальной, инженерной и транспортной инфраструктуры"</t>
      </is>
    </oc>
    <nc r="A329" t="inlineStr">
      <is>
        <t>Основное мероприятие "Обеспечение проведения кадастровых работ по объектам недвижимости, земельных участков"</t>
      </is>
    </nc>
    <odxf>
      <alignment horizontal="left"/>
    </odxf>
    <ndxf>
      <alignment horizontal="general"/>
    </ndxf>
  </rcc>
  <rcc rId="2574" sId="1" odxf="1" dxf="1">
    <oc r="A328" t="inlineStr">
      <is>
        <t>Подпрограмма «Градостроительная деятельность по развитию территории Селенгинского район»</t>
      </is>
    </oc>
    <nc r="A328" t="inlineStr">
      <is>
        <t>Подпрограмма «Повышение качества управления муниципальным имуществом и земельными участками на территории Селенгинского района»</t>
      </is>
    </nc>
    <odxf>
      <font>
        <i val="0"/>
        <name val="Times New Roman"/>
        <family val="1"/>
      </font>
      <border outline="0">
        <left/>
        <right/>
        <top/>
        <bottom/>
      </border>
    </odxf>
    <ndxf>
      <font>
        <i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328:H328" start="0" length="2147483647">
    <dxf>
      <font>
        <b val="0"/>
      </font>
    </dxf>
  </rfmt>
  <rfmt sheetId="1" sqref="A328:H328" start="0" length="2147483647">
    <dxf>
      <font>
        <b/>
      </font>
    </dxf>
  </rfmt>
  <rfmt sheetId="1" sqref="A328:H328" start="0" length="2147483647">
    <dxf>
      <font>
        <i val="0"/>
      </font>
    </dxf>
  </rfmt>
  <rfmt sheetId="1" sqref="A328:H328" start="0" length="2147483647">
    <dxf>
      <font>
        <i/>
      </font>
    </dxf>
  </rfmt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22:F128">
    <dxf>
      <fill>
        <patternFill>
          <bgColor rgb="FF92D050"/>
        </patternFill>
      </fill>
    </dxf>
  </rfmt>
</revisions>
</file>

<file path=xl/revisions/revisionLog134.xml><?xml version="1.0" encoding="utf-8"?>
<revisions xmlns="http://schemas.openxmlformats.org/spreadsheetml/2006/main" xmlns:r="http://schemas.openxmlformats.org/officeDocument/2006/relationships">
  <rcv guid="{E9E577B3-C457-4984-949A-B5AD6CE2E229}" action="delete"/>
  <rdn rId="0" localSheetId="1" customView="1" name="Z_E9E577B3_C457_4984_949A_B5AD6CE2E229_.wvu.PrintArea" hidden="1" oldHidden="1">
    <formula>Ведом.структура!$A$1:$H$510</formula>
    <oldFormula>Ведом.структура!$A$1:$H$510</oldFormula>
  </rdn>
  <rdn rId="0" localSheetId="1" customView="1" name="Z_E9E577B3_C457_4984_949A_B5AD6CE2E229_.wvu.Rows" hidden="1" oldHidden="1">
    <formula>Ведом.структура!$217:$220,Ведом.структура!$223:$225,Ведом.структура!$227:$228,Ведом.структура!$231:$234,Ведом.структура!$245:$247,Ведом.структура!$263:$263,Ведом.структура!$284:$284,Ведом.структура!$286:$290,Ведом.структура!$377:$384,Ведом.структура!$391:$394,Ведом.структура!$400:$400,Ведом.структура!$402:$405,Ведом.структура!$407:$409,Ведом.структура!$413:$418,Ведом.структура!$439:$440,Ведом.структура!$456:$459,Ведом.структура!$468:$471,Ведом.структура!$483:$486</formula>
    <oldFormula>Ведом.структура!$217:$220,Ведом.структура!$223:$225,Ведом.структура!$227:$228,Ведом.структура!$231:$234,Ведом.структура!$245:$247,Ведом.структура!$263:$263,Ведом.структура!$284:$284,Ведом.структура!$286:$290,Ведом.структура!$377:$384,Ведом.структура!$391:$394,Ведом.структура!$400:$400,Ведом.структура!$402:$405,Ведом.структура!$407:$409,Ведом.структура!$413:$418,Ведом.структура!$439:$440,Ведом.структура!$456:$459,Ведом.структура!$468:$471,Ведом.структура!$483:$486</oldFormula>
  </rdn>
  <rdn rId="0" localSheetId="1" customView="1" name="Z_E9E577B3_C457_4984_949A_B5AD6CE2E229_.wvu.FilterData" hidden="1" oldHidden="1">
    <formula>Ведом.структура!$A$21:$Q$513</formula>
    <oldFormula>Ведом.структура!$A$21:$Q$513</oldFormula>
  </rdn>
  <rcv guid="{E9E577B3-C457-4984-949A-B5AD6CE2E229}" action="add"/>
</revisions>
</file>

<file path=xl/revisions/revisionLog1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75" sId="1" ref="A334:XFD337" action="insertRow">
    <undo index="65535" exp="area" ref3D="1" dr="$A$455:$XFD$455" dn="Z_E9E577B3_C457_4984_949A_B5AD6CE2E229_.wvu.Rows" sId="1"/>
    <undo index="65535" exp="area" ref3D="1" dr="$A$392:$XFD$392" dn="Z_E9E577B3_C457_4984_949A_B5AD6CE2E229_.wvu.Rows" sId="1"/>
    <undo index="65535" exp="area" ref3D="1" dr="$A$373:$XFD$378" dn="Z_E9E577B3_C457_4984_949A_B5AD6CE2E229_.wvu.Rows" sId="1"/>
  </rrc>
  <rm rId="2576" sheetId="1" source="A156:XFD159" destination="A334:XFD337" sourceSheetId="1">
    <rfmt sheetId="1" xfDxf="1" sqref="A334:XFD334" start="0" length="0">
      <dxf>
        <font>
          <name val="Times New Roman CYR"/>
          <family val="1"/>
        </font>
        <alignment wrapText="1"/>
      </dxf>
    </rfmt>
    <rfmt sheetId="1" xfDxf="1" sqref="A335:XFD335" start="0" length="0">
      <dxf>
        <font>
          <name val="Times New Roman CYR"/>
          <family val="1"/>
        </font>
        <alignment wrapText="1"/>
      </dxf>
    </rfmt>
    <rfmt sheetId="1" xfDxf="1" sqref="A336:XFD336" start="0" length="0">
      <dxf>
        <font>
          <name val="Times New Roman CYR"/>
          <family val="1"/>
        </font>
        <alignment wrapText="1"/>
      </dxf>
    </rfmt>
    <rfmt sheetId="1" xfDxf="1" sqref="A337:XFD337" start="0" length="0">
      <dxf>
        <font>
          <name val="Times New Roman CYR"/>
          <family val="1"/>
        </font>
        <alignment wrapText="1"/>
      </dxf>
    </rfmt>
    <rfmt sheetId="1" sqref="A334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34" start="0" length="0">
      <dxf>
        <numFmt numFmtId="165" formatCode="0.00000"/>
      </dxf>
    </rfmt>
    <rfmt sheetId="1" sqref="A335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35" start="0" length="0">
      <dxf>
        <numFmt numFmtId="165" formatCode="0.00000"/>
      </dxf>
    </rfmt>
    <rfmt sheetId="1" sqref="A336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36" start="0" length="0">
      <dxf>
        <numFmt numFmtId="165" formatCode="0.00000"/>
      </dxf>
    </rfmt>
    <rfmt sheetId="1" sqref="A337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37" start="0" length="0">
      <dxf>
        <numFmt numFmtId="165" formatCode="0.00000"/>
      </dxf>
    </rfmt>
  </rm>
  <rrc rId="2577" sId="1" ref="A156:XFD156" action="deleteRow">
    <undo index="65535" exp="area" ref3D="1" dr="$A$459:$XFD$459" dn="Z_E9E577B3_C457_4984_949A_B5AD6CE2E229_.wvu.Rows" sId="1"/>
    <undo index="65535" exp="area" ref3D="1" dr="$A$396:$XFD$396" dn="Z_E9E577B3_C457_4984_949A_B5AD6CE2E229_.wvu.Rows" sId="1"/>
    <undo index="65535" exp="area" ref3D="1" dr="$A$377:$XFD$382" dn="Z_E9E577B3_C457_4984_949A_B5AD6CE2E229_.wvu.Rows" sId="1"/>
    <undo index="65535" exp="area" ref3D="1" dr="$A$270:$XFD$271" dn="Z_E9E577B3_C457_4984_949A_B5AD6CE2E229_.wvu.Rows" sId="1"/>
    <undo index="65535" exp="area" ref3D="1" dr="$A$218:$XFD$220" dn="Z_E9E577B3_C457_4984_949A_B5AD6CE2E229_.wvu.Rows" sId="1"/>
    <rfmt sheetId="1" xfDxf="1" sqref="A156:XFD156" start="0" length="0">
      <dxf>
        <font>
          <name val="Times New Roman CYR"/>
          <family val="1"/>
        </font>
        <alignment wrapText="1"/>
      </dxf>
    </rfmt>
  </rrc>
  <rrc rId="2578" sId="1" ref="A156:XFD156" action="deleteRow">
    <undo index="65535" exp="area" ref3D="1" dr="$A$458:$XFD$458" dn="Z_E9E577B3_C457_4984_949A_B5AD6CE2E229_.wvu.Rows" sId="1"/>
    <undo index="65535" exp="area" ref3D="1" dr="$A$395:$XFD$395" dn="Z_E9E577B3_C457_4984_949A_B5AD6CE2E229_.wvu.Rows" sId="1"/>
    <undo index="65535" exp="area" ref3D="1" dr="$A$376:$XFD$381" dn="Z_E9E577B3_C457_4984_949A_B5AD6CE2E229_.wvu.Rows" sId="1"/>
    <undo index="65535" exp="area" ref3D="1" dr="$A$269:$XFD$270" dn="Z_E9E577B3_C457_4984_949A_B5AD6CE2E229_.wvu.Rows" sId="1"/>
    <undo index="65535" exp="area" ref3D="1" dr="$A$217:$XFD$219" dn="Z_E9E577B3_C457_4984_949A_B5AD6CE2E229_.wvu.Rows" sId="1"/>
    <rfmt sheetId="1" xfDxf="1" sqref="A156:XFD156" start="0" length="0">
      <dxf>
        <font>
          <name val="Times New Roman CYR"/>
          <family val="1"/>
        </font>
        <alignment wrapText="1"/>
      </dxf>
    </rfmt>
  </rrc>
  <rrc rId="2579" sId="1" ref="A156:XFD156" action="deleteRow">
    <undo index="65535" exp="area" ref3D="1" dr="$A$457:$XFD$457" dn="Z_E9E577B3_C457_4984_949A_B5AD6CE2E229_.wvu.Rows" sId="1"/>
    <undo index="65535" exp="area" ref3D="1" dr="$A$394:$XFD$394" dn="Z_E9E577B3_C457_4984_949A_B5AD6CE2E229_.wvu.Rows" sId="1"/>
    <undo index="65535" exp="area" ref3D="1" dr="$A$375:$XFD$380" dn="Z_E9E577B3_C457_4984_949A_B5AD6CE2E229_.wvu.Rows" sId="1"/>
    <undo index="65535" exp="area" ref3D="1" dr="$A$268:$XFD$269" dn="Z_E9E577B3_C457_4984_949A_B5AD6CE2E229_.wvu.Rows" sId="1"/>
    <undo index="65535" exp="area" ref3D="1" dr="$A$216:$XFD$218" dn="Z_E9E577B3_C457_4984_949A_B5AD6CE2E229_.wvu.Rows" sId="1"/>
    <rfmt sheetId="1" xfDxf="1" sqref="A156:XFD156" start="0" length="0">
      <dxf>
        <font>
          <name val="Times New Roman CYR"/>
          <family val="1"/>
        </font>
        <alignment wrapText="1"/>
      </dxf>
    </rfmt>
  </rrc>
  <rrc rId="2580" sId="1" ref="A156:XFD156" action="deleteRow">
    <undo index="65535" exp="area" ref3D="1" dr="$A$456:$XFD$456" dn="Z_E9E577B3_C457_4984_949A_B5AD6CE2E229_.wvu.Rows" sId="1"/>
    <undo index="65535" exp="area" ref3D="1" dr="$A$393:$XFD$393" dn="Z_E9E577B3_C457_4984_949A_B5AD6CE2E229_.wvu.Rows" sId="1"/>
    <undo index="65535" exp="area" ref3D="1" dr="$A$374:$XFD$379" dn="Z_E9E577B3_C457_4984_949A_B5AD6CE2E229_.wvu.Rows" sId="1"/>
    <undo index="65535" exp="area" ref3D="1" dr="$A$267:$XFD$268" dn="Z_E9E577B3_C457_4984_949A_B5AD6CE2E229_.wvu.Rows" sId="1"/>
    <undo index="65535" exp="area" ref3D="1" dr="$A$215:$XFD$217" dn="Z_E9E577B3_C457_4984_949A_B5AD6CE2E229_.wvu.Rows" sId="1"/>
    <rfmt sheetId="1" xfDxf="1" sqref="A156:XFD156" start="0" length="0">
      <dxf>
        <font>
          <name val="Times New Roman CYR"/>
          <family val="1"/>
        </font>
        <alignment wrapText="1"/>
      </dxf>
    </rfmt>
  </rrc>
  <rrc rId="2581" sId="1" ref="A330:XFD330" action="insertRow">
    <undo index="65535" exp="area" ref3D="1" dr="$A$455:$XFD$455" dn="Z_E9E577B3_C457_4984_949A_B5AD6CE2E229_.wvu.Rows" sId="1"/>
    <undo index="65535" exp="area" ref3D="1" dr="$A$392:$XFD$392" dn="Z_E9E577B3_C457_4984_949A_B5AD6CE2E229_.wvu.Rows" sId="1"/>
    <undo index="65535" exp="area" ref3D="1" dr="$A$373:$XFD$378" dn="Z_E9E577B3_C457_4984_949A_B5AD6CE2E229_.wvu.Rows" sId="1"/>
  </rrc>
  <rcc rId="2582" sId="1" odxf="1" dxf="1">
    <nc r="A330" t="inlineStr">
      <is>
        <t>ЖИЛИЩНО-КОММУНАЛЬНОЕ ХОЗЯЙСТВО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15"/>
        </patternFill>
      </fill>
      <alignment horizontal="general"/>
    </ndxf>
  </rcc>
  <rcc rId="2583" sId="1" odxf="1" dxf="1">
    <nc r="B330" t="inlineStr">
      <is>
        <t>968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2584" sId="1" odxf="1" dxf="1">
    <nc r="C330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33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33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33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G330" start="0" length="0">
    <dxf>
      <font>
        <b/>
        <name val="Times New Roman"/>
        <family val="1"/>
      </font>
      <fill>
        <patternFill>
          <bgColor indexed="15"/>
        </patternFill>
      </fill>
    </dxf>
  </rfmt>
  <rfmt sheetId="1" sqref="H330" start="0" length="0">
    <dxf>
      <font>
        <b/>
        <name val="Times New Roman"/>
        <family val="1"/>
      </font>
      <fill>
        <patternFill>
          <bgColor indexed="15"/>
        </patternFill>
      </fill>
    </dxf>
  </rfmt>
  <rfmt sheetId="1" sqref="I330" start="0" length="0">
    <dxf>
      <font>
        <i/>
        <name val="Times New Roman CYR"/>
        <family val="1"/>
      </font>
      <numFmt numFmtId="0" formatCode="General"/>
    </dxf>
  </rfmt>
  <rfmt sheetId="1" sqref="J330" start="0" length="0">
    <dxf>
      <font>
        <i/>
        <name val="Times New Roman CYR"/>
        <family val="1"/>
      </font>
    </dxf>
  </rfmt>
  <rfmt sheetId="1" sqref="K330" start="0" length="0">
    <dxf>
      <font>
        <i/>
        <name val="Times New Roman CYR"/>
        <family val="1"/>
      </font>
    </dxf>
  </rfmt>
  <rfmt sheetId="1" sqref="L330" start="0" length="0">
    <dxf>
      <font>
        <i/>
        <name val="Times New Roman CYR"/>
        <family val="1"/>
      </font>
    </dxf>
  </rfmt>
  <rfmt sheetId="1" sqref="M330" start="0" length="0">
    <dxf>
      <font>
        <i/>
        <name val="Times New Roman CYR"/>
        <family val="1"/>
      </font>
    </dxf>
  </rfmt>
  <rfmt sheetId="1" sqref="A330:XFD330" start="0" length="0">
    <dxf>
      <font>
        <i/>
        <name val="Times New Roman CYR"/>
        <family val="1"/>
      </font>
    </dxf>
  </rfmt>
  <rcc rId="2585" sId="1">
    <nc r="G330">
      <f>G331</f>
    </nc>
  </rcc>
  <rcc rId="2586" sId="1">
    <nc r="H330">
      <f>H331</f>
    </nc>
  </rcc>
  <rcc rId="2587" sId="1">
    <oc r="G301">
      <f>G302+G316+G335</f>
    </oc>
    <nc r="G301">
      <f>G302+G316+G335+G330</f>
    </nc>
  </rcc>
  <rcc rId="2588" sId="1">
    <oc r="H301">
      <f>H302+H316+H335</f>
    </oc>
    <nc r="H301">
      <f>H302+H316+H335+H330</f>
    </nc>
  </rcc>
  <rcv guid="{E50FE2FB-E2CD-42FB-A643-54AB564D1B47}" action="delete"/>
  <rdn rId="0" localSheetId="1" customView="1" name="Z_E50FE2FB_E2CD_42FB_A643_54AB564D1B47_.wvu.PrintArea" hidden="1" oldHidden="1">
    <formula>Ведом.структура!$A$1:$H$483</formula>
    <oldFormula>Ведом.структура!$A$1:$H$483</oldFormula>
  </rdn>
  <rdn rId="0" localSheetId="1" customView="1" name="Z_E50FE2FB_E2CD_42FB_A643_54AB564D1B47_.wvu.FilterData" hidden="1" oldHidden="1">
    <formula>Ведом.структура!$A$17:$Q$486</formula>
    <oldFormula>Ведом.структура!$A$17:$Q$486</oldFormula>
  </rdn>
  <rcv guid="{E50FE2FB-E2CD-42FB-A643-54AB564D1B47}" action="add"/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1" sId="1">
    <oc r="G146">
      <f>G151+G331+G147</f>
    </oc>
    <nc r="G146">
      <f>G151+G147</f>
    </nc>
  </rcc>
  <rcc rId="2592" sId="1">
    <oc r="H146">
      <f>H151+H331+H147</f>
    </oc>
    <nc r="H146">
      <f>H151+H147</f>
    </nc>
  </rcc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93" sId="1" ref="A335:XFD336" action="insertRow">
    <undo index="65535" exp="area" ref3D="1" dr="$A$456:$XFD$456" dn="Z_E9E577B3_C457_4984_949A_B5AD6CE2E229_.wvu.Rows" sId="1"/>
    <undo index="65535" exp="area" ref3D="1" dr="$A$393:$XFD$393" dn="Z_E9E577B3_C457_4984_949A_B5AD6CE2E229_.wvu.Rows" sId="1"/>
    <undo index="65535" exp="area" ref3D="1" dr="$A$374:$XFD$379" dn="Z_E9E577B3_C457_4984_949A_B5AD6CE2E229_.wvu.Rows" sId="1"/>
  </rrc>
  <rm rId="2594" sheetId="1" source="A372:XFD373" destination="A335:XFD336" sourceSheetId="1">
    <rfmt sheetId="1" xfDxf="1" sqref="A335:XFD335" start="0" length="0">
      <dxf>
        <font>
          <name val="Times New Roman CYR"/>
          <family val="1"/>
        </font>
        <alignment wrapText="1"/>
      </dxf>
    </rfmt>
    <rfmt sheetId="1" xfDxf="1" sqref="A336:XFD336" start="0" length="0">
      <dxf>
        <font>
          <name val="Times New Roman CYR"/>
          <family val="1"/>
        </font>
        <alignment wrapText="1"/>
      </dxf>
    </rfmt>
    <rfmt sheetId="1" sqref="A335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5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36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6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595" sId="1" ref="A372:XFD372" action="deleteRow">
    <undo index="65535" exp="area" ref3D="1" dr="$A$458:$XFD$458" dn="Z_E9E577B3_C457_4984_949A_B5AD6CE2E229_.wvu.Rows" sId="1"/>
    <undo index="65535" exp="area" ref3D="1" dr="$A$395:$XFD$395" dn="Z_E9E577B3_C457_4984_949A_B5AD6CE2E229_.wvu.Rows" sId="1"/>
    <undo index="65535" exp="area" ref3D="1" dr="$A$376:$XFD$381" dn="Z_E9E577B3_C457_4984_949A_B5AD6CE2E229_.wvu.Rows" sId="1"/>
    <rfmt sheetId="1" xfDxf="1" sqref="A372:XFD372" start="0" length="0">
      <dxf>
        <font>
          <name val="Times New Roman CYR"/>
          <family val="1"/>
        </font>
        <alignment wrapText="1"/>
      </dxf>
    </rfmt>
  </rrc>
  <rrc rId="2596" sId="1" ref="A372:XFD372" action="deleteRow">
    <undo index="65535" exp="area" ref3D="1" dr="$A$457:$XFD$457" dn="Z_E9E577B3_C457_4984_949A_B5AD6CE2E229_.wvu.Rows" sId="1"/>
    <undo index="65535" exp="area" ref3D="1" dr="$A$394:$XFD$394" dn="Z_E9E577B3_C457_4984_949A_B5AD6CE2E229_.wvu.Rows" sId="1"/>
    <undo index="65535" exp="area" ref3D="1" dr="$A$375:$XFD$380" dn="Z_E9E577B3_C457_4984_949A_B5AD6CE2E229_.wvu.Rows" sId="1"/>
    <rfmt sheetId="1" xfDxf="1" sqref="A372:XFD372" start="0" length="0">
      <dxf>
        <font>
          <name val="Times New Roman CYR"/>
          <family val="1"/>
        </font>
        <alignment wrapText="1"/>
      </dxf>
    </rfmt>
  </rrc>
  <rrc rId="2597" sId="1" ref="A335:XFD335" action="insertRow">
    <undo index="65535" exp="area" ref3D="1" dr="$A$456:$XFD$456" dn="Z_E9E577B3_C457_4984_949A_B5AD6CE2E229_.wvu.Rows" sId="1"/>
    <undo index="65535" exp="area" ref3D="1" dr="$A$393:$XFD$393" dn="Z_E9E577B3_C457_4984_949A_B5AD6CE2E229_.wvu.Rows" sId="1"/>
    <undo index="65535" exp="area" ref3D="1" dr="$A$374:$XFD$379" dn="Z_E9E577B3_C457_4984_949A_B5AD6CE2E229_.wvu.Rows" sId="1"/>
  </rrc>
  <rrc rId="2598" sId="1" ref="A335:XFD335" action="insertRow">
    <undo index="65535" exp="area" ref3D="1" dr="$A$457:$XFD$457" dn="Z_E9E577B3_C457_4984_949A_B5AD6CE2E229_.wvu.Rows" sId="1"/>
    <undo index="65535" exp="area" ref3D="1" dr="$A$394:$XFD$394" dn="Z_E9E577B3_C457_4984_949A_B5AD6CE2E229_.wvu.Rows" sId="1"/>
    <undo index="65535" exp="area" ref3D="1" dr="$A$375:$XFD$380" dn="Z_E9E577B3_C457_4984_949A_B5AD6CE2E229_.wvu.Rows" sId="1"/>
  </rrc>
  <rrc rId="2599" sId="1" ref="A336:XFD336" action="insertRow">
    <undo index="65535" exp="area" ref3D="1" dr="$A$458:$XFD$458" dn="Z_E9E577B3_C457_4984_949A_B5AD6CE2E229_.wvu.Rows" sId="1"/>
    <undo index="65535" exp="area" ref3D="1" dr="$A$395:$XFD$395" dn="Z_E9E577B3_C457_4984_949A_B5AD6CE2E229_.wvu.Rows" sId="1"/>
    <undo index="65535" exp="area" ref3D="1" dr="$A$376:$XFD$381" dn="Z_E9E577B3_C457_4984_949A_B5AD6CE2E229_.wvu.Rows" sId="1"/>
  </rrc>
  <rcc rId="2600" sId="1">
    <oc r="E338" t="inlineStr">
      <is>
        <t>08201 L5760</t>
      </is>
    </oc>
    <nc r="E338" t="inlineStr">
      <is>
        <t>99900  L5760</t>
      </is>
    </nc>
  </rcc>
  <rcc rId="2601" sId="1">
    <oc r="E339" t="inlineStr">
      <is>
        <t>08201 L5760</t>
      </is>
    </oc>
    <nc r="E339" t="inlineStr">
      <is>
        <t>99900  L5760</t>
      </is>
    </nc>
  </rcc>
  <rcc rId="2602" sId="1" odxf="1" dxf="1">
    <nc r="A335" t="inlineStr">
      <is>
        <t>КУЛЬТУРА, КИНЕМАТОГРАФИЯ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rgb="FF66FFFF"/>
        </patternFill>
      </fill>
    </ndxf>
  </rcc>
  <rcc rId="2603" sId="1" odxf="1" dxf="1">
    <nc r="B335" t="inlineStr">
      <is>
        <t>971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66FFFF"/>
        </patternFill>
      </fill>
    </ndxf>
  </rcc>
  <rcc rId="2604" sId="1" odxf="1" dxf="1">
    <nc r="C335" t="inlineStr">
      <is>
        <t>08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66FFFF"/>
        </patternFill>
      </fill>
    </ndxf>
  </rcc>
  <rfmt sheetId="1" sqref="D335" start="0" length="0">
    <dxf>
      <fill>
        <patternFill patternType="solid">
          <bgColor rgb="FF66FFFF"/>
        </patternFill>
      </fill>
    </dxf>
  </rfmt>
  <rfmt sheetId="1" sqref="E335" start="0" length="0">
    <dxf>
      <fill>
        <patternFill patternType="solid">
          <bgColor rgb="FF66FFFF"/>
        </patternFill>
      </fill>
    </dxf>
  </rfmt>
  <rfmt sheetId="1" sqref="F335" start="0" length="0">
    <dxf>
      <fill>
        <patternFill patternType="solid">
          <bgColor rgb="FF66FFFF"/>
        </patternFill>
      </fill>
    </dxf>
  </rfmt>
  <rcc rId="2605" sId="1" odxf="1" dxf="1">
    <nc r="G335">
      <f>G336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rgb="FF66FFFF"/>
        </patternFill>
      </fill>
    </ndxf>
  </rcc>
  <rcc rId="2606" sId="1" odxf="1" dxf="1">
    <nc r="A336" t="inlineStr">
      <is>
        <t>Культура</t>
      </is>
    </nc>
    <odxf>
      <font>
        <b val="0"/>
        <i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i/>
        <color indexed="8"/>
        <name val="Times New Roman"/>
        <family val="1"/>
      </font>
      <fill>
        <patternFill>
          <bgColor rgb="FFCCFFFF"/>
        </patternFill>
      </fill>
    </ndxf>
  </rcc>
  <rcc rId="2607" sId="1" odxf="1" dxf="1">
    <nc r="B336" t="inlineStr">
      <is>
        <t>971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rgb="FFCCFFFF"/>
        </patternFill>
      </fill>
    </ndxf>
  </rcc>
  <rcc rId="2608" sId="1" odxf="1" dxf="1">
    <nc r="C336" t="inlineStr">
      <is>
        <t>08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rgb="FFCCFFFF"/>
        </patternFill>
      </fill>
    </ndxf>
  </rcc>
  <rcc rId="2609" sId="1" odxf="1" dxf="1">
    <nc r="D336" t="inlineStr">
      <is>
        <t>01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rgb="FFCCFFFF"/>
        </patternFill>
      </fill>
    </ndxf>
  </rcc>
  <rfmt sheetId="1" sqref="E336" start="0" length="0">
    <dxf>
      <fill>
        <patternFill patternType="solid">
          <bgColor rgb="FFCCFFFF"/>
        </patternFill>
      </fill>
    </dxf>
  </rfmt>
  <rfmt sheetId="1" sqref="F336" start="0" length="0">
    <dxf>
      <fill>
        <patternFill patternType="solid">
          <bgColor rgb="FFCCFFFF"/>
        </patternFill>
      </fill>
    </dxf>
  </rfmt>
  <rcc rId="2610" sId="1" odxf="1" dxf="1">
    <nc r="G336">
      <f>G337</f>
    </nc>
    <odxf>
      <font>
        <b val="0"/>
        <i val="0"/>
        <name val="Times New Roman"/>
        <family val="1"/>
      </font>
      <fill>
        <patternFill>
          <bgColor theme="0"/>
        </patternFill>
      </fill>
    </odxf>
    <ndxf>
      <font>
        <b/>
        <i/>
        <name val="Times New Roman"/>
        <family val="1"/>
      </font>
      <fill>
        <patternFill>
          <bgColor rgb="FFCCFFFF"/>
        </patternFill>
      </fill>
    </ndxf>
  </rcc>
  <rcc rId="2611" sId="1" odxf="1" dxf="1">
    <nc r="A337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cc rId="2612" sId="1" odxf="1" dxf="1">
    <nc r="B337" t="inlineStr">
      <is>
        <t>971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2613" sId="1" odxf="1" dxf="1">
    <nc r="C337" t="inlineStr">
      <is>
        <t>08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2614" sId="1" odxf="1" dxf="1">
    <nc r="D337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2615" sId="1" odxf="1" dxf="1">
    <nc r="E337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337" start="0" length="0">
    <dxf>
      <font>
        <b/>
        <name val="Times New Roman"/>
        <family val="1"/>
      </font>
    </dxf>
  </rfmt>
  <rcc rId="2616" sId="1" odxf="1" dxf="1">
    <nc r="G337">
      <f>G338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2617" sId="1" odxf="1" dxf="1">
    <nc r="H335">
      <f>H336</f>
    </nc>
    <odxf>
      <font>
        <b val="0"/>
        <i/>
        <name val="Times New Roman"/>
        <family val="1"/>
      </font>
      <fill>
        <patternFill>
          <bgColor theme="0"/>
        </patternFill>
      </fill>
    </odxf>
    <ndxf>
      <font>
        <b/>
        <i val="0"/>
        <name val="Times New Roman"/>
        <family val="1"/>
      </font>
      <fill>
        <patternFill>
          <bgColor rgb="FF66FFFF"/>
        </patternFill>
      </fill>
    </ndxf>
  </rcc>
  <rcc rId="2618" sId="1" odxf="1" dxf="1">
    <nc r="H336">
      <f>H337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rgb="FFCCFFFF"/>
        </patternFill>
      </fill>
    </ndxf>
  </rcc>
  <rcc rId="2619" sId="1" odxf="1" dxf="1">
    <nc r="H337">
      <f>H338</f>
    </nc>
    <odxf>
      <font>
        <b val="0"/>
        <i/>
        <name val="Times New Roman"/>
        <family val="1"/>
      </font>
    </odxf>
    <ndxf>
      <font>
        <b/>
        <i val="0"/>
        <name val="Times New Roman"/>
        <family val="1"/>
      </font>
    </ndxf>
  </rcc>
  <rcc rId="2620" sId="1">
    <nc r="H338">
      <f>H339</f>
    </nc>
  </rcc>
  <rcc rId="2621" sId="1" numFmtId="4">
    <nc r="H339">
      <v>0</v>
    </nc>
  </rcc>
  <rcc rId="2622" sId="1">
    <oc r="B330" t="inlineStr">
      <is>
        <t>968</t>
      </is>
    </oc>
    <nc r="B330" t="inlineStr">
      <is>
        <t>971</t>
      </is>
    </nc>
  </rcc>
  <rcc rId="2623" sId="1">
    <oc r="B331" t="inlineStr">
      <is>
        <t>968</t>
      </is>
    </oc>
    <nc r="B331" t="inlineStr">
      <is>
        <t>971</t>
      </is>
    </nc>
  </rcc>
  <rcc rId="2624" sId="1">
    <oc r="B332" t="inlineStr">
      <is>
        <t>968</t>
      </is>
    </oc>
    <nc r="B332" t="inlineStr">
      <is>
        <t>971</t>
      </is>
    </nc>
  </rcc>
  <rcc rId="2625" sId="1">
    <oc r="B333">
      <v>968</v>
    </oc>
    <nc r="B333" t="inlineStr">
      <is>
        <t>971</t>
      </is>
    </nc>
  </rcc>
  <rcc rId="2626" sId="1" numFmtId="30">
    <oc r="B334">
      <v>968</v>
    </oc>
    <nc r="B334" t="inlineStr">
      <is>
        <t>971</t>
      </is>
    </nc>
  </rcc>
  <rcc rId="2627" sId="1">
    <oc r="B338" t="inlineStr">
      <is>
        <t>973</t>
      </is>
    </oc>
    <nc r="B338" t="inlineStr">
      <is>
        <t>971</t>
      </is>
    </nc>
  </rcc>
  <rcc rId="2628" sId="1">
    <oc r="B339" t="inlineStr">
      <is>
        <t>973</t>
      </is>
    </oc>
    <nc r="B339" t="inlineStr">
      <is>
        <t>971</t>
      </is>
    </nc>
  </rcc>
  <rcc rId="2629" sId="1">
    <oc r="G301">
      <f>G302+G316+G340+G330</f>
    </oc>
    <nc r="G301">
      <f>G302+G316+G340+G330+G335</f>
    </nc>
  </rcc>
  <rcc rId="2630" sId="1">
    <oc r="H301">
      <f>H302+H316+H340+H330</f>
    </oc>
    <nc r="H301">
      <f>H302+H316+H340+H330+H335</f>
    </nc>
  </rcc>
  <rcv guid="{E50FE2FB-E2CD-42FB-A643-54AB564D1B47}" action="delete"/>
  <rdn rId="0" localSheetId="1" customView="1" name="Z_E50FE2FB_E2CD_42FB_A643_54AB564D1B47_.wvu.PrintArea" hidden="1" oldHidden="1">
    <formula>Ведом.структура!$A$1:$H$486</formula>
    <oldFormula>Ведом.структура!$A$1:$H$486</oldFormula>
  </rdn>
  <rdn rId="0" localSheetId="1" customView="1" name="Z_E50FE2FB_E2CD_42FB_A643_54AB564D1B47_.wvu.FilterData" hidden="1" oldHidden="1">
    <formula>Ведом.структура!$A$17:$Q$489</formula>
    <oldFormula>Ведом.структура!$A$17:$Q$489</oldFormula>
  </rdn>
  <rcv guid="{E50FE2FB-E2CD-42FB-A643-54AB564D1B47}" action="add"/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33" sId="1">
    <oc r="G372">
      <f>G373+G375+G338</f>
    </oc>
    <nc r="G372">
      <f>G373+G375</f>
    </nc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634" sId="1" ref="A320:XFD327" action="insertRow">
    <undo index="65535" exp="area" ref3D="1" dr="$A$459:$XFD$459" dn="Z_E9E577B3_C457_4984_949A_B5AD6CE2E229_.wvu.Rows" sId="1"/>
    <undo index="65535" exp="area" ref3D="1" dr="$A$396:$XFD$396" dn="Z_E9E577B3_C457_4984_949A_B5AD6CE2E229_.wvu.Rows" sId="1"/>
    <undo index="65535" exp="area" ref3D="1" dr="$A$377:$XFD$382" dn="Z_E9E577B3_C457_4984_949A_B5AD6CE2E229_.wvu.Rows" sId="1"/>
  </rrc>
  <rm rId="2635" sheetId="1" source="A121:XFD128" destination="A320:XFD327" sourceSheetId="1">
    <rfmt sheetId="1" xfDxf="1" sqref="A320:XFD320" start="0" length="0">
      <dxf>
        <font>
          <name val="Times New Roman CYR"/>
          <family val="1"/>
        </font>
        <alignment wrapText="1"/>
      </dxf>
    </rfmt>
    <rfmt sheetId="1" xfDxf="1" sqref="A321:XFD321" start="0" length="0">
      <dxf>
        <font>
          <name val="Times New Roman CYR"/>
          <family val="1"/>
        </font>
        <alignment wrapText="1"/>
      </dxf>
    </rfmt>
    <rfmt sheetId="1" xfDxf="1" sqref="A322:XFD322" start="0" length="0">
      <dxf>
        <font>
          <name val="Times New Roman CYR"/>
          <family val="1"/>
        </font>
        <alignment wrapText="1"/>
      </dxf>
    </rfmt>
    <rfmt sheetId="1" xfDxf="1" sqref="A323:XFD323" start="0" length="0">
      <dxf>
        <font>
          <name val="Times New Roman CYR"/>
          <family val="1"/>
        </font>
        <alignment wrapText="1"/>
      </dxf>
    </rfmt>
    <rfmt sheetId="1" xfDxf="1" sqref="A324:XFD324" start="0" length="0">
      <dxf>
        <font>
          <name val="Times New Roman CYR"/>
          <family val="1"/>
        </font>
        <alignment wrapText="1"/>
      </dxf>
    </rfmt>
    <rfmt sheetId="1" xfDxf="1" sqref="A325:XFD325" start="0" length="0">
      <dxf>
        <font>
          <name val="Times New Roman CYR"/>
          <family val="1"/>
        </font>
        <alignment wrapText="1"/>
      </dxf>
    </rfmt>
    <rfmt sheetId="1" xfDxf="1" sqref="A326:XFD326" start="0" length="0">
      <dxf>
        <font>
          <name val="Times New Roman CYR"/>
          <family val="1"/>
        </font>
        <alignment wrapText="1"/>
      </dxf>
    </rfmt>
    <rfmt sheetId="1" xfDxf="1" sqref="A327:XFD327" start="0" length="0">
      <dxf>
        <font>
          <name val="Times New Roman CYR"/>
          <family val="1"/>
        </font>
        <alignment wrapText="1"/>
      </dxf>
    </rfmt>
    <rfmt sheetId="1" sqref="A320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0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0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0" start="0" length="0">
      <dxf>
        <numFmt numFmtId="165" formatCode="0.00000"/>
      </dxf>
    </rfmt>
    <rfmt sheetId="1" sqref="A321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1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1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1" start="0" length="0">
      <dxf>
        <numFmt numFmtId="165" formatCode="0.00000"/>
      </dxf>
    </rfmt>
    <rfmt sheetId="1" sqref="A322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2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2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2" start="0" length="0">
      <dxf>
        <numFmt numFmtId="165" formatCode="0.00000"/>
      </dxf>
    </rfmt>
    <rfmt sheetId="1" sqref="A323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3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3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3" start="0" length="0">
      <dxf>
        <numFmt numFmtId="165" formatCode="0.00000"/>
      </dxf>
    </rfmt>
    <rfmt sheetId="1" sqref="A324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4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4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4" start="0" length="0">
      <dxf>
        <numFmt numFmtId="165" formatCode="0.00000"/>
      </dxf>
    </rfmt>
    <rfmt sheetId="1" sqref="A325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5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5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5" start="0" length="0">
      <dxf>
        <numFmt numFmtId="165" formatCode="0.00000"/>
      </dxf>
    </rfmt>
    <rfmt sheetId="1" sqref="A326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6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6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6" start="0" length="0">
      <dxf>
        <numFmt numFmtId="165" formatCode="0.00000"/>
      </dxf>
    </rfmt>
    <rfmt sheetId="1" sqref="A327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7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7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7" start="0" length="0">
      <dxf>
        <numFmt numFmtId="165" formatCode="0.00000"/>
      </dxf>
    </rfmt>
  </rm>
  <rrc rId="2636" sId="1" ref="A121:XFD121" action="deleteRow">
    <undo index="65535" exp="area" ref3D="1" dr="$A$467:$XFD$467" dn="Z_E9E577B3_C457_4984_949A_B5AD6CE2E229_.wvu.Rows" sId="1"/>
    <undo index="65535" exp="area" ref3D="1" dr="$A$404:$XFD$404" dn="Z_E9E577B3_C457_4984_949A_B5AD6CE2E229_.wvu.Rows" sId="1"/>
    <undo index="65535" exp="area" ref3D="1" dr="$A$385:$XFD$390" dn="Z_E9E577B3_C457_4984_949A_B5AD6CE2E229_.wvu.Rows" sId="1"/>
    <undo index="65535" exp="area" ref3D="1" dr="$A$266:$XFD$267" dn="Z_E9E577B3_C457_4984_949A_B5AD6CE2E229_.wvu.Rows" sId="1"/>
    <undo index="65535" exp="area" ref3D="1" dr="$A$214:$XFD$216" dn="Z_E9E577B3_C457_4984_949A_B5AD6CE2E229_.wvu.Rows" sId="1"/>
    <rfmt sheetId="1" xfDxf="1" sqref="A121:XFD121" start="0" length="0">
      <dxf>
        <font>
          <name val="Times New Roman CYR"/>
          <family val="1"/>
        </font>
        <alignment wrapText="1"/>
      </dxf>
    </rfmt>
  </rrc>
  <rrc rId="2637" sId="1" ref="A121:XFD121" action="deleteRow">
    <undo index="65535" exp="area" ref3D="1" dr="$A$466:$XFD$466" dn="Z_E9E577B3_C457_4984_949A_B5AD6CE2E229_.wvu.Rows" sId="1"/>
    <undo index="65535" exp="area" ref3D="1" dr="$A$403:$XFD$403" dn="Z_E9E577B3_C457_4984_949A_B5AD6CE2E229_.wvu.Rows" sId="1"/>
    <undo index="65535" exp="area" ref3D="1" dr="$A$384:$XFD$389" dn="Z_E9E577B3_C457_4984_949A_B5AD6CE2E229_.wvu.Rows" sId="1"/>
    <undo index="65535" exp="area" ref3D="1" dr="$A$265:$XFD$266" dn="Z_E9E577B3_C457_4984_949A_B5AD6CE2E229_.wvu.Rows" sId="1"/>
    <undo index="65535" exp="area" ref3D="1" dr="$A$213:$XFD$215" dn="Z_E9E577B3_C457_4984_949A_B5AD6CE2E229_.wvu.Rows" sId="1"/>
    <rfmt sheetId="1" xfDxf="1" sqref="A121:XFD121" start="0" length="0">
      <dxf>
        <font>
          <name val="Times New Roman CYR"/>
          <family val="1"/>
        </font>
        <alignment wrapText="1"/>
      </dxf>
    </rfmt>
  </rrc>
  <rrc rId="2638" sId="1" ref="A121:XFD121" action="deleteRow">
    <undo index="65535" exp="area" ref3D="1" dr="$A$465:$XFD$465" dn="Z_E9E577B3_C457_4984_949A_B5AD6CE2E229_.wvu.Rows" sId="1"/>
    <undo index="65535" exp="area" ref3D="1" dr="$A$402:$XFD$402" dn="Z_E9E577B3_C457_4984_949A_B5AD6CE2E229_.wvu.Rows" sId="1"/>
    <undo index="65535" exp="area" ref3D="1" dr="$A$383:$XFD$388" dn="Z_E9E577B3_C457_4984_949A_B5AD6CE2E229_.wvu.Rows" sId="1"/>
    <undo index="65535" exp="area" ref3D="1" dr="$A$264:$XFD$265" dn="Z_E9E577B3_C457_4984_949A_B5AD6CE2E229_.wvu.Rows" sId="1"/>
    <undo index="65535" exp="area" ref3D="1" dr="$A$212:$XFD$214" dn="Z_E9E577B3_C457_4984_949A_B5AD6CE2E229_.wvu.Rows" sId="1"/>
    <rfmt sheetId="1" xfDxf="1" sqref="A121:XFD121" start="0" length="0">
      <dxf>
        <font>
          <name val="Times New Roman CYR"/>
          <family val="1"/>
        </font>
        <alignment wrapText="1"/>
      </dxf>
    </rfmt>
  </rrc>
  <rrc rId="2639" sId="1" ref="A121:XFD121" action="deleteRow">
    <undo index="65535" exp="area" ref3D="1" dr="$A$464:$XFD$464" dn="Z_E9E577B3_C457_4984_949A_B5AD6CE2E229_.wvu.Rows" sId="1"/>
    <undo index="65535" exp="area" ref3D="1" dr="$A$401:$XFD$401" dn="Z_E9E577B3_C457_4984_949A_B5AD6CE2E229_.wvu.Rows" sId="1"/>
    <undo index="65535" exp="area" ref3D="1" dr="$A$382:$XFD$387" dn="Z_E9E577B3_C457_4984_949A_B5AD6CE2E229_.wvu.Rows" sId="1"/>
    <undo index="65535" exp="area" ref3D="1" dr="$A$263:$XFD$264" dn="Z_E9E577B3_C457_4984_949A_B5AD6CE2E229_.wvu.Rows" sId="1"/>
    <undo index="65535" exp="area" ref3D="1" dr="$A$211:$XFD$213" dn="Z_E9E577B3_C457_4984_949A_B5AD6CE2E229_.wvu.Rows" sId="1"/>
    <rfmt sheetId="1" xfDxf="1" sqref="A121:XFD121" start="0" length="0">
      <dxf>
        <font>
          <name val="Times New Roman CYR"/>
          <family val="1"/>
        </font>
        <alignment wrapText="1"/>
      </dxf>
    </rfmt>
  </rrc>
  <rrc rId="2640" sId="1" ref="A121:XFD121" action="deleteRow">
    <undo index="65535" exp="area" ref3D="1" dr="$A$463:$XFD$463" dn="Z_E9E577B3_C457_4984_949A_B5AD6CE2E229_.wvu.Rows" sId="1"/>
    <undo index="65535" exp="area" ref3D="1" dr="$A$400:$XFD$400" dn="Z_E9E577B3_C457_4984_949A_B5AD6CE2E229_.wvu.Rows" sId="1"/>
    <undo index="65535" exp="area" ref3D="1" dr="$A$381:$XFD$386" dn="Z_E9E577B3_C457_4984_949A_B5AD6CE2E229_.wvu.Rows" sId="1"/>
    <undo index="65535" exp="area" ref3D="1" dr="$A$262:$XFD$263" dn="Z_E9E577B3_C457_4984_949A_B5AD6CE2E229_.wvu.Rows" sId="1"/>
    <undo index="65535" exp="area" ref3D="1" dr="$A$210:$XFD$212" dn="Z_E9E577B3_C457_4984_949A_B5AD6CE2E229_.wvu.Rows" sId="1"/>
    <rfmt sheetId="1" xfDxf="1" sqref="A121:XFD121" start="0" length="0">
      <dxf>
        <font>
          <name val="Times New Roman CYR"/>
          <family val="1"/>
        </font>
        <alignment wrapText="1"/>
      </dxf>
    </rfmt>
  </rrc>
  <rrc rId="2641" sId="1" ref="A121:XFD121" action="deleteRow">
    <undo index="65535" exp="area" ref3D="1" dr="$A$462:$XFD$462" dn="Z_E9E577B3_C457_4984_949A_B5AD6CE2E229_.wvu.Rows" sId="1"/>
    <undo index="65535" exp="area" ref3D="1" dr="$A$399:$XFD$399" dn="Z_E9E577B3_C457_4984_949A_B5AD6CE2E229_.wvu.Rows" sId="1"/>
    <undo index="65535" exp="area" ref3D="1" dr="$A$380:$XFD$385" dn="Z_E9E577B3_C457_4984_949A_B5AD6CE2E229_.wvu.Rows" sId="1"/>
    <undo index="65535" exp="area" ref3D="1" dr="$A$261:$XFD$262" dn="Z_E9E577B3_C457_4984_949A_B5AD6CE2E229_.wvu.Rows" sId="1"/>
    <undo index="65535" exp="area" ref3D="1" dr="$A$209:$XFD$211" dn="Z_E9E577B3_C457_4984_949A_B5AD6CE2E229_.wvu.Rows" sId="1"/>
    <rfmt sheetId="1" xfDxf="1" sqref="A121:XFD121" start="0" length="0">
      <dxf>
        <font>
          <name val="Times New Roman CYR"/>
          <family val="1"/>
        </font>
        <alignment wrapText="1"/>
      </dxf>
    </rfmt>
  </rrc>
  <rrc rId="2642" sId="1" ref="A121:XFD121" action="deleteRow">
    <undo index="65535" exp="area" ref3D="1" dr="$A$461:$XFD$461" dn="Z_E9E577B3_C457_4984_949A_B5AD6CE2E229_.wvu.Rows" sId="1"/>
    <undo index="65535" exp="area" ref3D="1" dr="$A$398:$XFD$398" dn="Z_E9E577B3_C457_4984_949A_B5AD6CE2E229_.wvu.Rows" sId="1"/>
    <undo index="65535" exp="area" ref3D="1" dr="$A$379:$XFD$384" dn="Z_E9E577B3_C457_4984_949A_B5AD6CE2E229_.wvu.Rows" sId="1"/>
    <undo index="65535" exp="area" ref3D="1" dr="$A$260:$XFD$261" dn="Z_E9E577B3_C457_4984_949A_B5AD6CE2E229_.wvu.Rows" sId="1"/>
    <undo index="65535" exp="area" ref3D="1" dr="$A$208:$XFD$210" dn="Z_E9E577B3_C457_4984_949A_B5AD6CE2E229_.wvu.Rows" sId="1"/>
    <rfmt sheetId="1" xfDxf="1" sqref="A121:XFD121" start="0" length="0">
      <dxf>
        <font>
          <name val="Times New Roman CYR"/>
          <family val="1"/>
        </font>
        <alignment wrapText="1"/>
      </dxf>
    </rfmt>
  </rrc>
  <rrc rId="2643" sId="1" ref="A121:XFD121" action="deleteRow">
    <undo index="65535" exp="area" ref3D="1" dr="$A$460:$XFD$460" dn="Z_E9E577B3_C457_4984_949A_B5AD6CE2E229_.wvu.Rows" sId="1"/>
    <undo index="65535" exp="area" ref3D="1" dr="$A$397:$XFD$397" dn="Z_E9E577B3_C457_4984_949A_B5AD6CE2E229_.wvu.Rows" sId="1"/>
    <undo index="65535" exp="area" ref3D="1" dr="$A$378:$XFD$383" dn="Z_E9E577B3_C457_4984_949A_B5AD6CE2E229_.wvu.Rows" sId="1"/>
    <undo index="65535" exp="area" ref3D="1" dr="$A$259:$XFD$260" dn="Z_E9E577B3_C457_4984_949A_B5AD6CE2E229_.wvu.Rows" sId="1"/>
    <undo index="65535" exp="area" ref3D="1" dr="$A$207:$XFD$209" dn="Z_E9E577B3_C457_4984_949A_B5AD6CE2E229_.wvu.Rows" sId="1"/>
    <rfmt sheetId="1" xfDxf="1" sqref="A121:XFD121" start="0" length="0">
      <dxf>
        <font>
          <name val="Times New Roman CYR"/>
          <family val="1"/>
        </font>
        <alignment wrapText="1"/>
      </dxf>
    </rfmt>
  </rrc>
  <rrc rId="2644" sId="1" ref="A317:XFD317" action="insertRow">
    <undo index="65535" exp="area" ref3D="1" dr="$A$459:$XFD$459" dn="Z_E9E577B3_C457_4984_949A_B5AD6CE2E229_.wvu.Rows" sId="1"/>
    <undo index="65535" exp="area" ref3D="1" dr="$A$396:$XFD$396" dn="Z_E9E577B3_C457_4984_949A_B5AD6CE2E229_.wvu.Rows" sId="1"/>
    <undo index="65535" exp="area" ref3D="1" dr="$A$377:$XFD$382" dn="Z_E9E577B3_C457_4984_949A_B5AD6CE2E229_.wvu.Rows" sId="1"/>
  </rrc>
  <rm rId="2645" sheetId="1" source="A322:XFD322" destination="A317:XFD317" sourceSheetId="1">
    <rfmt sheetId="1" xfDxf="1" sqref="A317:XFD317" start="0" length="0">
      <dxf>
        <font>
          <name val="Times New Roman CYR"/>
          <family val="1"/>
        </font>
        <alignment wrapText="1"/>
      </dxf>
    </rfmt>
    <rfmt sheetId="1" sqref="A317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1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1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7" start="0" length="0">
      <dxf>
        <font>
          <i/>
          <name val="Times New Roman"/>
          <family val="1"/>
        </font>
        <numFmt numFmtId="30" formatCode="@"/>
        <fill>
          <patternFill patternType="solid">
            <bgColor rgb="FF92D05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7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7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646" sId="1" ref="A322:XFD322" action="deleteRow">
    <undo index="65535" exp="area" ref3D="1" dr="$A$460:$XFD$460" dn="Z_E9E577B3_C457_4984_949A_B5AD6CE2E229_.wvu.Rows" sId="1"/>
    <undo index="65535" exp="area" ref3D="1" dr="$A$397:$XFD$397" dn="Z_E9E577B3_C457_4984_949A_B5AD6CE2E229_.wvu.Rows" sId="1"/>
    <undo index="65535" exp="area" ref3D="1" dr="$A$378:$XFD$383" dn="Z_E9E577B3_C457_4984_949A_B5AD6CE2E229_.wvu.Rows" sId="1"/>
    <rfmt sheetId="1" xfDxf="1" sqref="A322:XFD322" start="0" length="0">
      <dxf>
        <font>
          <name val="Times New Roman CYR"/>
          <family val="1"/>
        </font>
        <alignment wrapText="1"/>
      </dxf>
    </rfmt>
  </rrc>
  <rrc rId="2647" sId="1" ref="A321:XFD321" action="deleteRow">
    <undo index="65535" exp="ref" v="1" dr="H321" r="H311" sId="1"/>
    <undo index="65535" exp="ref" v="1" dr="G321" r="G311" sId="1"/>
    <undo index="65535" exp="ref" v="1" dr="H321" r="H309" sId="1"/>
    <undo index="65535" exp="ref" v="1" dr="G321" r="G309" sId="1"/>
    <undo index="65535" exp="area" ref3D="1" dr="$A$459:$XFD$459" dn="Z_E9E577B3_C457_4984_949A_B5AD6CE2E229_.wvu.Rows" sId="1"/>
    <undo index="65535" exp="area" ref3D="1" dr="$A$396:$XFD$396" dn="Z_E9E577B3_C457_4984_949A_B5AD6CE2E229_.wvu.Rows" sId="1"/>
    <undo index="65535" exp="area" ref3D="1" dr="$A$377:$XFD$382" dn="Z_E9E577B3_C457_4984_949A_B5AD6CE2E229_.wvu.Rows" sId="1"/>
    <rfmt sheetId="1" xfDxf="1" sqref="A321:XFD321" start="0" length="0">
      <dxf>
        <font>
          <name val="Times New Roman CYR"/>
          <family val="1"/>
        </font>
        <alignment wrapText="1"/>
      </dxf>
    </rfmt>
    <rcc rId="0" sId="1" dxf="1">
      <nc r="A321" t="inlineStr">
        <is>
          <t>Содержание автомобильных дорог общего пользования местного значения</t>
        </is>
      </nc>
      <ndxf>
        <font>
          <i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1" t="inlineStr">
        <is>
          <t>971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1" t="inlineStr">
        <is>
          <t>04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1" t="inlineStr">
        <is>
          <t>09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1" t="inlineStr">
        <is>
          <t>11001 82200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1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1">
        <f>G317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1">
        <f>H317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21" start="0" length="0">
      <dxf>
        <numFmt numFmtId="165" formatCode="0.00000"/>
      </dxf>
    </rfmt>
  </rrc>
  <rcc rId="2648" sId="1">
    <oc r="F313" t="inlineStr">
      <is>
        <t>622</t>
      </is>
    </oc>
    <nc r="F313" t="inlineStr">
      <is>
        <t>414</t>
      </is>
    </nc>
  </rcc>
  <rcc rId="2649" sId="1">
    <oc r="F315" t="inlineStr">
      <is>
        <t>622</t>
      </is>
    </oc>
    <nc r="F315" t="inlineStr">
      <is>
        <t>414</t>
      </is>
    </nc>
  </rcc>
  <rcc rId="2650" sId="1">
    <oc r="F318" t="inlineStr">
      <is>
        <t>621</t>
      </is>
    </oc>
    <nc r="F318" t="inlineStr">
      <is>
        <t>244</t>
      </is>
    </nc>
  </rcc>
  <rcc rId="2651" sId="1">
    <oc r="F320" t="inlineStr">
      <is>
        <t>622</t>
      </is>
    </oc>
    <nc r="F320" t="inlineStr">
      <is>
        <t>244</t>
      </is>
    </nc>
  </rcc>
  <rfmt sheetId="1" sqref="F313:F320">
    <dxf>
      <fill>
        <patternFill>
          <bgColor theme="0"/>
        </patternFill>
      </fill>
    </dxf>
  </rfmt>
  <rcc rId="2652" sId="1">
    <oc r="G316">
      <f>G318</f>
    </oc>
    <nc r="G316">
      <f>G317+G318</f>
    </nc>
  </rcc>
  <rcc rId="2653" sId="1">
    <oc r="H316">
      <f>H318</f>
    </oc>
    <nc r="H316">
      <f>H317+H318</f>
    </nc>
  </rcc>
  <rcc rId="2654" sId="1">
    <oc r="G311">
      <f>#REF!</f>
    </oc>
    <nc r="G311">
      <f>G312+G314+G316+G319</f>
    </nc>
  </rcc>
  <rcc rId="2655" sId="1">
    <oc r="H311">
      <f>#REF!</f>
    </oc>
    <nc r="H311">
      <f>H312+H314+H316+H319</f>
    </nc>
  </rcc>
  <rcc rId="2656" sId="1">
    <oc r="G309">
      <f>#REF!</f>
    </oc>
    <nc r="G309">
      <f>G310</f>
    </nc>
  </rcc>
  <rcc rId="2657" sId="1">
    <oc r="H309">
      <f>#REF!</f>
    </oc>
    <nc r="H309">
      <f>H310</f>
    </nc>
  </rcc>
  <rcc rId="2658" sId="1">
    <oc r="B312" t="inlineStr">
      <is>
        <t>968</t>
      </is>
    </oc>
    <nc r="B312" t="inlineStr">
      <is>
        <t>971</t>
      </is>
    </nc>
  </rcc>
  <rcc rId="2659" sId="1">
    <oc r="B313" t="inlineStr">
      <is>
        <t>968</t>
      </is>
    </oc>
    <nc r="B313" t="inlineStr">
      <is>
        <t>971</t>
      </is>
    </nc>
  </rcc>
  <rcc rId="2660" sId="1">
    <oc r="B314" t="inlineStr">
      <is>
        <t>968</t>
      </is>
    </oc>
    <nc r="B314" t="inlineStr">
      <is>
        <t>971</t>
      </is>
    </nc>
  </rcc>
  <rcc rId="2661" sId="1">
    <oc r="B315" t="inlineStr">
      <is>
        <t>968</t>
      </is>
    </oc>
    <nc r="B315" t="inlineStr">
      <is>
        <t>971</t>
      </is>
    </nc>
  </rcc>
  <rcc rId="2662" sId="1">
    <oc r="B316" t="inlineStr">
      <is>
        <t>968</t>
      </is>
    </oc>
    <nc r="B316" t="inlineStr">
      <is>
        <t>971</t>
      </is>
    </nc>
  </rcc>
  <rcc rId="2663" sId="1" numFmtId="30">
    <oc r="B318">
      <v>968</v>
    </oc>
    <nc r="B318" t="inlineStr">
      <is>
        <t>971</t>
      </is>
    </nc>
  </rcc>
  <rcc rId="2664" sId="1">
    <oc r="B319" t="inlineStr">
      <is>
        <t>968</t>
      </is>
    </oc>
    <nc r="B319" t="inlineStr">
      <is>
        <t>971</t>
      </is>
    </nc>
  </rcc>
  <rcc rId="2665" sId="1" numFmtId="30">
    <oc r="B320">
      <v>968</v>
    </oc>
    <nc r="B320" t="inlineStr">
      <is>
        <t>971</t>
      </is>
    </nc>
  </rcc>
  <rcv guid="{E50FE2FB-E2CD-42FB-A643-54AB564D1B47}" action="delete"/>
  <rdn rId="0" localSheetId="1" customView="1" name="Z_E50FE2FB_E2CD_42FB_A643_54AB564D1B47_.wvu.PrintArea" hidden="1" oldHidden="1">
    <formula>Ведом.структура!$A$1:$H$485</formula>
    <oldFormula>Ведом.структура!$A$1:$H$485</oldFormula>
  </rdn>
  <rdn rId="0" localSheetId="1" customView="1" name="Z_E50FE2FB_E2CD_42FB_A643_54AB564D1B47_.wvu.FilterData" hidden="1" oldHidden="1">
    <formula>Ведом.структура!$A$17:$Q$488</formula>
    <oldFormula>Ведом.структура!$A$17:$Q$488</oldFormula>
  </rdn>
  <rcv guid="{E50FE2FB-E2CD-42FB-A643-54AB564D1B47}" action="add"/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8" sId="1" odxf="1" dxf="1">
    <oc r="A313" t="inlineStr">
      <is>
        <t>Субсидии автономным учреждениям на иные цели</t>
      </is>
    </oc>
    <nc r="A313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  <fill>
        <patternFill patternType="solid">
          <bgColor theme="0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cc rId="2669" sId="1" odxf="1" dxf="1">
    <oc r="A315" t="inlineStr">
      <is>
        <t>Субсидии автономным учреждениям на иные цели</t>
      </is>
    </oc>
    <nc r="A315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2670" sId="1" odxf="1" dxf="1">
    <oc r="A318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318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  <alignment horizontal="general"/>
    </odxf>
    <ndxf>
      <font>
        <color indexed="8"/>
        <name val="Times New Roman"/>
        <family val="1"/>
      </font>
      <fill>
        <patternFill patternType="solid"/>
      </fill>
      <alignment horizontal="left"/>
    </ndxf>
  </rcc>
  <rcc rId="2671" sId="1" odxf="1" dxf="1">
    <oc r="A320" t="inlineStr">
      <is>
        <t>Субсидии автономным учреждениям на иные цели</t>
      </is>
    </oc>
    <nc r="A320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  <alignment horizontal="general"/>
    </odxf>
    <ndxf>
      <font>
        <color indexed="8"/>
        <name val="Times New Roman"/>
        <family val="1"/>
      </font>
      <fill>
        <patternFill patternType="solid"/>
      </fill>
      <alignment horizontal="left"/>
    </ndxf>
  </rcc>
</revisions>
</file>

<file path=xl/revisions/revisionLog14.xml><?xml version="1.0" encoding="utf-8"?>
<revisions xmlns="http://schemas.openxmlformats.org/spreadsheetml/2006/main" xmlns:r="http://schemas.openxmlformats.org/officeDocument/2006/relationships">
  <rcv guid="{E9E577B3-C457-4984-949A-B5AD6CE2E229}" action="delete"/>
  <rdn rId="0" localSheetId="1" customView="1" name="Z_E9E577B3_C457_4984_949A_B5AD6CE2E229_.wvu.PrintArea" hidden="1" oldHidden="1">
    <formula>Ведом.структура!$A$1:$H$494</formula>
    <oldFormula>Ведом.структура!$A$1:$H$494</oldFormula>
  </rdn>
  <rdn rId="0" localSheetId="1" customView="1" name="Z_E9E577B3_C457_4984_949A_B5AD6CE2E229_.wvu.FilterData" hidden="1" oldHidden="1">
    <formula>Ведом.структура!$A$18:$I$497</formula>
    <oldFormula>Ведом.структура!$A$18:$I$497</oldFormula>
  </rdn>
  <rcv guid="{E9E577B3-C457-4984-949A-B5AD6CE2E229}" action="add"/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72" sId="1">
    <oc r="G345">
      <f>162708.4+7103.8+853.3</f>
    </oc>
    <nc r="G345">
      <f>162708.4+3320.579+853.3</f>
    </nc>
  </rcc>
  <rcc rId="2673" sId="1">
    <oc r="E345" t="inlineStr">
      <is>
        <t>09401 L5760</t>
      </is>
    </oc>
    <nc r="E345" t="inlineStr">
      <is>
        <t>99900 L5760</t>
      </is>
    </nc>
  </rcc>
  <rcc rId="2674" sId="1">
    <oc r="E344" t="inlineStr">
      <is>
        <t>09401 L5760</t>
      </is>
    </oc>
    <nc r="E344" t="inlineStr">
      <is>
        <t>99900 L5760</t>
      </is>
    </nc>
  </rcc>
  <rrc rId="2675" sId="1" ref="A341:XFD341" action="insertRow">
    <undo index="65535" exp="area" ref3D="1" dr="$A$458:$XFD$458" dn="Z_E9E577B3_C457_4984_949A_B5AD6CE2E229_.wvu.Rows" sId="1"/>
    <undo index="65535" exp="area" ref3D="1" dr="$A$395:$XFD$395" dn="Z_E9E577B3_C457_4984_949A_B5AD6CE2E229_.wvu.Rows" sId="1"/>
    <undo index="65535" exp="area" ref3D="1" dr="$A$376:$XFD$381" dn="Z_E9E577B3_C457_4984_949A_B5AD6CE2E229_.wvu.Rows" sId="1"/>
  </rrc>
  <rcc rId="2676" sId="1" odxf="1" dxf="1">
    <nc r="A341" t="inlineStr">
      <is>
        <t>Непрограммные расходы</t>
      </is>
    </nc>
    <odxf>
      <font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color indexed="8"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2677" sId="1" odxf="1" dxf="1">
    <nc r="B341" t="inlineStr">
      <is>
        <t>971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C341" start="0" length="0">
    <dxf>
      <fill>
        <patternFill patternType="none">
          <bgColor indexed="65"/>
        </patternFill>
      </fill>
    </dxf>
  </rfmt>
  <rfmt sheetId="1" sqref="D341" start="0" length="0">
    <dxf>
      <fill>
        <patternFill patternType="none">
          <bgColor indexed="65"/>
        </patternFill>
      </fill>
    </dxf>
  </rfmt>
  <rcc rId="2678" sId="1" odxf="1" dxf="1">
    <nc r="E341" t="inlineStr">
      <is>
        <t>99900 00000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F341" start="0" length="0">
    <dxf>
      <fill>
        <patternFill patternType="none">
          <bgColor indexed="65"/>
        </patternFill>
      </fill>
    </dxf>
  </rfmt>
  <rfmt sheetId="1" sqref="G341" start="0" length="0">
    <dxf>
      <fill>
        <patternFill>
          <bgColor theme="0"/>
        </patternFill>
      </fill>
    </dxf>
  </rfmt>
  <rfmt sheetId="1" sqref="H341" start="0" length="0">
    <dxf>
      <fill>
        <patternFill>
          <bgColor theme="0"/>
        </patternFill>
      </fill>
    </dxf>
  </rfmt>
  <rfmt sheetId="1" sqref="I341" start="0" length="0">
    <dxf>
      <numFmt numFmtId="0" formatCode="General"/>
    </dxf>
  </rfmt>
  <rrc rId="2679" sId="1" ref="A342:XFD342" action="deleteRow">
    <undo index="65535" exp="ref" v="1" dr="H342" r="H341" sId="1"/>
    <undo index="65535" exp="ref" v="1" dr="G342" r="G341" sId="1"/>
    <undo index="65535" exp="ref" v="1" dr="H342" r="H340" sId="1"/>
    <undo index="65535" exp="ref" v="1" dr="G342" r="G340" sId="1"/>
    <undo index="65535" exp="area" ref3D="1" dr="$A$459:$XFD$459" dn="Z_E9E577B3_C457_4984_949A_B5AD6CE2E229_.wvu.Rows" sId="1"/>
    <undo index="65535" exp="area" ref3D="1" dr="$A$396:$XFD$396" dn="Z_E9E577B3_C457_4984_949A_B5AD6CE2E229_.wvu.Rows" sId="1"/>
    <undo index="65535" exp="area" ref3D="1" dr="$A$377:$XFD$382" dn="Z_E9E577B3_C457_4984_949A_B5AD6CE2E229_.wvu.Rows" sId="1"/>
    <rfmt sheetId="1" xfDxf="1" sqref="A342:XFD342" start="0" length="0">
      <dxf>
        <font>
          <name val="Times New Roman CYR"/>
          <family val="1"/>
        </font>
        <alignment wrapText="1"/>
      </dxf>
    </rfmt>
    <rcc rId="0" sId="1" dxf="1">
      <nc r="A342" t="inlineStr">
        <is>
          <t>Муниципальная Программа «Развитие физической культуры, спорта и молодежной политики в Селенгинском районе на  2020 – 2024 годы»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4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4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2">
        <f>G343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42">
        <f>H343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42" start="0" length="0">
      <dxf>
        <numFmt numFmtId="165" formatCode="0.00000"/>
      </dxf>
    </rfmt>
  </rrc>
  <rrc rId="2680" sId="1" ref="A342:XFD342" action="deleteRow">
    <undo index="65535" exp="area" ref3D="1" dr="$A$458:$XFD$458" dn="Z_E9E577B3_C457_4984_949A_B5AD6CE2E229_.wvu.Rows" sId="1"/>
    <undo index="65535" exp="area" ref3D="1" dr="$A$395:$XFD$395" dn="Z_E9E577B3_C457_4984_949A_B5AD6CE2E229_.wvu.Rows" sId="1"/>
    <undo index="65535" exp="area" ref3D="1" dr="$A$376:$XFD$381" dn="Z_E9E577B3_C457_4984_949A_B5AD6CE2E229_.wvu.Rows" sId="1"/>
    <rfmt sheetId="1" xfDxf="1" sqref="A342:XFD342" start="0" length="0">
      <dxf>
        <font>
          <name val="Times New Roman CYR"/>
          <family val="1"/>
        </font>
        <alignment wrapText="1"/>
      </dxf>
    </rfmt>
    <rcc rId="0" sId="1" dxf="1">
      <nc r="A342" t="inlineStr">
        <is>
          <t>Подпрограмма «Другие вопросы в области физической культуры и спорта»</t>
        </is>
      </nc>
      <ndxf>
        <font>
          <b/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11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05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09400 00000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2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2">
        <f>G343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42">
        <f>H343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42" start="0" length="0">
      <dxf>
        <numFmt numFmtId="165" formatCode="0.00000"/>
      </dxf>
    </rfmt>
  </rrc>
  <rrc rId="2681" sId="1" ref="A342:XFD342" action="deleteRow">
    <undo index="65535" exp="area" ref3D="1" dr="$A$457:$XFD$457" dn="Z_E9E577B3_C457_4984_949A_B5AD6CE2E229_.wvu.Rows" sId="1"/>
    <undo index="65535" exp="area" ref3D="1" dr="$A$394:$XFD$394" dn="Z_E9E577B3_C457_4984_949A_B5AD6CE2E229_.wvu.Rows" sId="1"/>
    <undo index="65535" exp="area" ref3D="1" dr="$A$375:$XFD$380" dn="Z_E9E577B3_C457_4984_949A_B5AD6CE2E229_.wvu.Rows" sId="1"/>
    <rfmt sheetId="1" xfDxf="1" sqref="A342:XFD342" start="0" length="0">
      <dxf>
        <font>
          <name val="Times New Roman CYR"/>
          <family val="1"/>
        </font>
        <alignment wrapText="1"/>
      </dxf>
    </rfmt>
    <rcc rId="0" sId="1" dxf="1">
      <nc r="A342" t="inlineStr">
        <is>
          <t>Основное мероприятие "Расходы, связанные с выполнением деятельности учреждений физической культуры и спорта"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09401 00000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2">
        <f>G343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42">
        <f>H343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42" start="0" length="0">
      <dxf>
        <numFmt numFmtId="165" formatCode="0.00000"/>
      </dxf>
    </rfmt>
  </rrc>
  <rcc rId="2682" sId="1">
    <nc r="G341">
      <f>G342</f>
    </nc>
  </rcc>
  <rcc rId="2683" sId="1">
    <nc r="C341" t="inlineStr">
      <is>
        <t>11</t>
      </is>
    </nc>
  </rcc>
  <rcc rId="2684" sId="1">
    <nc r="D341" t="inlineStr">
      <is>
        <t>05</t>
      </is>
    </nc>
  </rcc>
  <rcc rId="2685" sId="1">
    <oc r="G340">
      <f>#REF!</f>
    </oc>
    <nc r="G340">
      <f>G341</f>
    </nc>
  </rcc>
  <rcc rId="2686" sId="1">
    <nc r="H341">
      <f>H342</f>
    </nc>
  </rcc>
  <rcc rId="2687" sId="1">
    <oc r="H340">
      <f>#REF!</f>
    </oc>
    <nc r="H340">
      <f>H341</f>
    </nc>
  </rcc>
</revisions>
</file>

<file path=xl/revisions/revisionLog141.xml><?xml version="1.0" encoding="utf-8"?>
<revisions xmlns="http://schemas.openxmlformats.org/spreadsheetml/2006/main" xmlns:r="http://schemas.openxmlformats.org/officeDocument/2006/relationships">
  <rcc rId="3043" sId="1">
    <oc r="H3" t="inlineStr">
      <is>
        <t>от 12 января 2023  № 233</t>
      </is>
    </oc>
    <nc r="H3" t="inlineStr">
      <is>
        <t>от ___ января 2023  № ___</t>
      </is>
    </nc>
  </rcc>
</revisions>
</file>

<file path=xl/revisions/revisionLog1411.xml><?xml version="1.0" encoding="utf-8"?>
<revisions xmlns="http://schemas.openxmlformats.org/spreadsheetml/2006/main" xmlns:r="http://schemas.openxmlformats.org/officeDocument/2006/relationships">
  <rcc rId="862" sId="1" numFmtId="34">
    <oc r="G511">
      <v>8234.2000000000007</v>
    </oc>
    <nc r="G511">
      <f>8234.2+117.3</f>
    </nc>
  </rcc>
  <rcc rId="863" sId="1">
    <oc r="H1" t="inlineStr">
      <is>
        <t>Приложение №7</t>
      </is>
    </oc>
    <nc r="H1" t="inlineStr">
      <is>
        <t>Приложение №6</t>
      </is>
    </nc>
  </rcc>
  <rcc rId="864" sId="1">
    <oc r="H3" t="inlineStr">
      <is>
        <t>от "27" апреля 2022  № 184</t>
      </is>
    </oc>
    <nc r="H3" t="inlineStr">
      <is>
        <t>от "__" июля 2022  № ___</t>
      </is>
    </nc>
  </rcc>
  <rcv guid="{E9E577B3-C457-4984-949A-B5AD6CE2E229}" action="delete"/>
  <rdn rId="0" localSheetId="1" customView="1" name="Z_E9E577B3_C457_4984_949A_B5AD6CE2E229_.wvu.PrintArea" hidden="1" oldHidden="1">
    <formula>Ведом.структура!$A$1:$H$512</formula>
    <oldFormula>Ведом.структура!$A$1:$H$512</oldFormula>
  </rdn>
  <rdn rId="0" localSheetId="1" customView="1" name="Z_E9E577B3_C457_4984_949A_B5AD6CE2E229_.wvu.Rows" hidden="1" oldHidden="1">
    <formula>Ведом.структура!$219:$222,Ведом.структура!$225:$227,Ведом.структура!$229:$230,Ведом.структура!$233:$236,Ведом.структура!$247:$249,Ведом.структура!$265:$265,Ведом.структура!$286:$286,Ведом.структура!$288:$292,Ведом.структура!$379:$386,Ведом.структура!$393:$396,Ведом.структура!$402:$402,Ведом.структура!$404:$407,Ведом.структура!$409:$411,Ведом.структура!$415:$420,Ведом.структура!$441:$442,Ведом.структура!$458:$461,Ведом.структура!$470:$473,Ведом.структура!$485:$488</formula>
    <oldFormula>Ведом.структура!$219:$222,Ведом.структура!$225:$227,Ведом.структура!$229:$230,Ведом.структура!$233:$236,Ведом.структура!$247:$249,Ведом.структура!$265:$265,Ведом.структура!$286:$286,Ведом.структура!$288:$292,Ведом.структура!$379:$386,Ведом.структура!$393:$396,Ведом.структура!$402:$402,Ведом.структура!$404:$407,Ведом.структура!$409:$411,Ведом.структура!$415:$420,Ведом.структура!$441:$442,Ведом.структура!$458:$461,Ведом.структура!$470:$473,Ведом.структура!$485:$488</oldFormula>
  </rdn>
  <rdn rId="0" localSheetId="1" customView="1" name="Z_E9E577B3_C457_4984_949A_B5AD6CE2E229_.wvu.FilterData" hidden="1" oldHidden="1">
    <formula>Ведом.структура!$A$21:$Q$515</formula>
    <oldFormula>Ведом.структура!$A$21:$Q$515</oldFormula>
  </rdn>
  <rcv guid="{E9E577B3-C457-4984-949A-B5AD6CE2E229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v guid="{E9E577B3-C457-4984-949A-B5AD6CE2E229}" action="delete"/>
  <rdn rId="0" localSheetId="1" customView="1" name="Z_E9E577B3_C457_4984_949A_B5AD6CE2E229_.wvu.PrintArea" hidden="1" oldHidden="1">
    <formula>Ведом.структура!$A$1:$H$505</formula>
    <oldFormula>Ведом.структура!$A$1:$H$505</oldFormula>
  </rdn>
  <rdn rId="0" localSheetId="1" customView="1" name="Z_E9E577B3_C457_4984_949A_B5AD6CE2E229_.wvu.Rows" hidden="1" oldHidden="1">
    <formula>Ведом.структура!$212:$215,Ведом.структура!$218:$220,Ведом.структура!$222:$223,Ведом.структура!$226:$229,Ведом.структура!$240:$242,Ведом.структура!$258:$258,Ведом.структура!$279:$279,Ведом.структура!$281:$285,Ведом.структура!$372:$379,Ведом.структура!$386:$389,Ведом.структура!$395:$395,Ведом.структура!$397:$400,Ведом.структура!$402:$404,Ведом.структура!$408:$413,Ведом.структура!$434:$435,Ведом.структура!$451:$454,Ведом.структура!$463:$466,Ведом.структура!$478:$481</formula>
    <oldFormula>Ведом.структура!$212:$215,Ведом.структура!$218:$220,Ведом.структура!$222:$223,Ведом.структура!$226:$229,Ведом.структура!$240:$242,Ведом.структура!$258:$258,Ведом.структура!$279:$279,Ведом.структура!$281:$285,Ведом.структура!$372:$379,Ведом.структура!$386:$389,Ведом.структура!$395:$395,Ведом.структура!$397:$400,Ведом.структура!$402:$404,Ведом.структура!$408:$413,Ведом.структура!$434:$435,Ведом.структура!$451:$454,Ведом.структура!$463:$466,Ведом.структура!$478:$481</oldFormula>
  </rdn>
  <rdn rId="0" localSheetId="1" customView="1" name="Z_E9E577B3_C457_4984_949A_B5AD6CE2E229_.wvu.FilterData" hidden="1" oldHidden="1">
    <formula>Ведом.структура!$A$18:$Q$508</formula>
    <oldFormula>Ведом.структура!$A$18:$Q$508</oldFormula>
  </rdn>
  <rcv guid="{E9E577B3-C457-4984-949A-B5AD6CE2E229}" action="add"/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8" sId="1">
    <oc r="G463">
      <f>1668.7+34.1</f>
    </oc>
    <nc r="G463">
      <f>1668.7+34.14391</f>
    </nc>
  </rcc>
  <rcc rId="2689" sId="1">
    <oc r="H463">
      <f>3010.8+61.4</f>
    </oc>
    <nc r="H463">
      <f>3010.8+61.4449</f>
    </nc>
  </rcc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0" sId="1" numFmtId="4">
    <oc r="G235">
      <v>5578</v>
    </oc>
    <nc r="G235">
      <v>5577.96</v>
    </nc>
  </rcc>
  <rcc rId="2691" sId="1" numFmtId="4">
    <oc r="H235">
      <v>5578</v>
    </oc>
    <nc r="H235">
      <v>5577.96</v>
    </nc>
  </rcc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2" sId="1">
    <oc r="G142">
      <f>47072+960.8</f>
    </oc>
    <nc r="G142">
      <f>47072+960.75</f>
    </nc>
  </rcc>
  <rcc rId="2693" sId="1">
    <oc r="G147">
      <f>16520.2+337.1+16.8573</f>
    </oc>
    <nc r="G147">
      <f>16520.17645+337.14644+16.8573</f>
    </nc>
  </rcc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4" sId="1" numFmtId="4">
    <oc r="G419">
      <v>233.1</v>
    </oc>
    <nc r="G419">
      <v>233.13</v>
    </nc>
  </rcc>
  <rcc rId="2695" sId="1" numFmtId="4">
    <oc r="H419">
      <v>233.1</v>
    </oc>
    <nc r="H419">
      <v>233.13</v>
    </nc>
  </rcc>
  <rcc rId="2696" sId="1">
    <oc r="G425">
      <f>1746.2+350</f>
    </oc>
    <nc r="G425">
      <f>1746.15099+350</f>
    </nc>
  </rcc>
  <rcc rId="2697" sId="1">
    <oc r="H425">
      <f>1746.2+350</f>
    </oc>
    <nc r="H425">
      <f>1746.15099+350</f>
    </nc>
  </rcc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8" sId="1">
    <oc r="G23">
      <f>SUM(G24:G25)</f>
    </oc>
    <nc r="G23">
      <f>SUM(G24:G25)</f>
    </nc>
  </rcc>
  <rcc rId="2699" sId="1">
    <oc r="G26">
      <f>SUM(G27:G28)</f>
    </oc>
    <nc r="G26">
      <f>SUM(G27:G28)</f>
    </nc>
  </rcc>
  <rcc rId="2700" sId="1">
    <oc r="G34">
      <f>SUM(G35:G36)</f>
    </oc>
    <nc r="G34">
      <f>SUM(G35:G36)</f>
    </nc>
  </rcc>
  <rcc rId="2701" sId="1">
    <oc r="G173">
      <f>G174</f>
    </oc>
    <nc r="G173">
      <f>G174</f>
    </nc>
  </rcc>
  <rcc rId="2702" sId="1">
    <oc r="G174">
      <f>G175</f>
    </oc>
    <nc r="G174">
      <f>G175</f>
    </nc>
  </rcc>
  <rcc rId="2703" sId="1">
    <oc r="I445">
      <f>G353+G365+G371+G382+G402+#REF!+G419+G436+G437+G445</f>
    </oc>
    <nc r="I445">
      <f>G353+G365+G371+G382+G402+G419+G436+G437+G445</f>
    </nc>
  </rcc>
  <rcc rId="2704" sId="1">
    <oc r="J445">
      <f>H353+H365+H371+H382+H402+#REF!+H419+H436+H437+H445</f>
    </oc>
    <nc r="J445">
      <f>H353+H365+H371+H382+H402+H419+H436+H437+H445</f>
    </nc>
  </rcc>
  <rcc rId="2705" sId="1">
    <oc r="J470">
      <f>G24+G25+G27+G28+G35+G36+G41+G42+G46+G50+G80+G81+G82+G83+G85+G86+G87+G88+G90+G91+G92+G93+G95+G98+G99+G100+G101+G102+G103+G114+G115+G117+G137+#REF!+#REF!+G153+G157+G158+G159+G160+G162+G163+G164+G165+G167+G168+G274+G307+G382+G402+G419+G469+G471+G472+G474+G476+G477+G480+G481</f>
    </oc>
    <nc r="J470">
      <f>G24+G25+G27+G28+G35+G36+G41+G42+G46+G50+G80+G81+G82+G83+G85+G86+G87+G88+G90+G91+G92+G93+G95+G98+G99+G100+G101+G102+G103+G114+G115+G117+G137+G153+G157+G158+G159+G160+G162+G163+G164+G165+G167+G168+G274+G307+G382+G402+G419+G469+G471+G472+G474+G476+G477+G480+G481</f>
    </nc>
  </rcc>
  <rcc rId="2706" sId="1">
    <oc r="K470">
      <f>H24+H25+H27+H28+H35+H36+H41+H42+H46+H50+H80+H81+H82+H83+H85+H86+H87+H88+H90+H91+H92+H93+H95+H98+H99+H100+H101+H102+H103+H114+H115+H117+H137+#REF!+#REF!+H153+H157+H158+H159+H160+H162+H163+H164+H165+H167+H168+H274+H307+H382+H402+H419+H469+H471+H472+H474+H476+H477+H480+H481</f>
    </oc>
    <nc r="K470">
      <f>H24+H25+H27+H28+H35+H36+H41+H42+H46+H50+H80+H81+H82+H83+H85+H86+H87+H88+H90+H91+H92+H93+H95+H98+H99+H100+H101+H102+H103+H114+H115+H117+H137+H153+H157+H158+H159+H160+H162+H163+H164+H165+H167+H168+H274+H307+H382+H402+H419+H469+H471+H472+H474+H476+H477+H480+H481</f>
    </nc>
  </rcc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" sId="1">
    <oc r="G454">
      <f>2462.9</f>
    </oc>
    <nc r="G454">
      <f>2462.9+689.7</f>
    </nc>
  </rcc>
  <rcc rId="2708" sId="1">
    <oc r="H454">
      <f>2462.9</f>
    </oc>
    <nc r="H454">
      <f>2462.9+689.7</f>
    </nc>
  </rcc>
  <rcc rId="2709" sId="1">
    <oc r="G455">
      <f>743.8</f>
    </oc>
    <nc r="G455">
      <f>743.8+208.3</f>
    </nc>
  </rcc>
  <rcc rId="2710" sId="1">
    <oc r="H455">
      <f>743.8</f>
    </oc>
    <nc r="H455">
      <f>743.8+208.3</f>
    </nc>
  </rcc>
  <rcc rId="2711" sId="1">
    <oc r="G437">
      <f>204.4+590.2+208.3</f>
    </oc>
    <nc r="G437">
      <f>204.4+590.2</f>
    </nc>
  </rcc>
  <rcc rId="2712" sId="1">
    <oc r="H437">
      <f>204.4+590.2+208.3</f>
    </oc>
    <nc r="H437">
      <f>204.4+590.2</f>
    </nc>
  </rcc>
  <rcc rId="2713" sId="1">
    <oc r="G436">
      <f>676.8+1954.4+689.7</f>
    </oc>
    <nc r="G436">
      <f>676.8+1954.4</f>
    </nc>
  </rcc>
  <rcc rId="2714" sId="1">
    <oc r="H436">
      <f>676.8+1954.4+689.7</f>
    </oc>
    <nc r="H436">
      <f>676.8+1954.4</f>
    </nc>
  </rcc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15" sId="1" numFmtId="4">
    <nc r="H487">
      <v>1307210.7214200001</v>
    </nc>
  </rcc>
  <rcc rId="2716" sId="1">
    <nc r="G490">
      <f>G483-G487</f>
    </nc>
  </rcc>
  <rcc rId="2717" sId="1">
    <nc r="H490">
      <f>H483-H487</f>
    </nc>
  </rcc>
  <rcc rId="2718" sId="1" numFmtId="4">
    <nc r="G487">
      <f>1842153.18679+47072</f>
    </nc>
  </rcc>
  <rrc rId="2719" sId="1" ref="A118:XFD118" action="deleteRow">
    <undo index="0" exp="ref" v="1" dr="H118" r="H110" sId="1"/>
    <undo index="0" exp="ref" v="1" dr="G118" r="G110" sId="1"/>
    <undo index="65535" exp="area" ref3D="1" dr="$A$456:$XFD$456" dn="Z_E9E577B3_C457_4984_949A_B5AD6CE2E229_.wvu.Rows" sId="1"/>
    <undo index="65535" exp="area" ref3D="1" dr="$A$393:$XFD$393" dn="Z_E9E577B3_C457_4984_949A_B5AD6CE2E229_.wvu.Rows" sId="1"/>
    <undo index="65535" exp="area" ref3D="1" dr="$A$374:$XFD$379" dn="Z_E9E577B3_C457_4984_949A_B5AD6CE2E229_.wvu.Rows" sId="1"/>
    <undo index="65535" exp="area" ref3D="1" dr="$A$258:$XFD$259" dn="Z_E9E577B3_C457_4984_949A_B5AD6CE2E229_.wvu.Rows" sId="1"/>
    <undo index="65535" exp="area" ref3D="1" dr="$A$206:$XFD$208" dn="Z_E9E577B3_C457_4984_949A_B5AD6CE2E229_.wvu.Rows" sId="1"/>
    <rfmt sheetId="1" xfDxf="1" sqref="A118:XFD118" start="0" length="0">
      <dxf>
        <font>
          <name val="Times New Roman CYR"/>
          <family val="1"/>
        </font>
        <alignment wrapText="1"/>
      </dxf>
    </rfmt>
    <rcc rId="0" sId="1" dxf="1">
      <nc r="A118" t="inlineStr">
        <is>
          <t>Дорожное хозяйство (дорожные фонды)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8" t="inlineStr">
        <is>
          <t>968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 t="inlineStr">
        <is>
          <t xml:space="preserve">04 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8" t="inlineStr">
        <is>
          <t>09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18">
        <f>G119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8">
        <f>H119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18" start="0" length="0">
      <dxf>
        <numFmt numFmtId="165" formatCode="0.00000"/>
      </dxf>
    </rfmt>
    <rfmt sheetId="1" sqref="K118" start="0" length="0">
      <dxf>
        <numFmt numFmtId="165" formatCode="0.00000"/>
      </dxf>
    </rfmt>
    <rfmt sheetId="1" sqref="L118" start="0" length="0">
      <dxf>
        <numFmt numFmtId="165" formatCode="0.00000"/>
      </dxf>
    </rfmt>
    <rfmt sheetId="1" sqref="M118" start="0" length="0">
      <dxf>
        <numFmt numFmtId="165" formatCode="0.00000"/>
      </dxf>
    </rfmt>
  </rrc>
  <rrc rId="2720" sId="1" ref="A118:XFD118" action="deleteRow">
    <undo index="65535" exp="area" ref3D="1" dr="$A$455:$XFD$455" dn="Z_E9E577B3_C457_4984_949A_B5AD6CE2E229_.wvu.Rows" sId="1"/>
    <undo index="65535" exp="area" ref3D="1" dr="$A$392:$XFD$392" dn="Z_E9E577B3_C457_4984_949A_B5AD6CE2E229_.wvu.Rows" sId="1"/>
    <undo index="65535" exp="area" ref3D="1" dr="$A$373:$XFD$378" dn="Z_E9E577B3_C457_4984_949A_B5AD6CE2E229_.wvu.Rows" sId="1"/>
    <undo index="65535" exp="area" ref3D="1" dr="$A$257:$XFD$258" dn="Z_E9E577B3_C457_4984_949A_B5AD6CE2E229_.wvu.Rows" sId="1"/>
    <undo index="65535" exp="area" ref3D="1" dr="$A$205:$XFD$207" dn="Z_E9E577B3_C457_4984_949A_B5AD6CE2E229_.wvu.Rows" sId="1"/>
    <rfmt sheetId="1" xfDxf="1" sqref="A118:XFD118" start="0" length="0">
      <dxf>
        <font>
          <name val="Times New Roman CYR"/>
          <family val="1"/>
        </font>
        <alignment wrapText="1"/>
      </dxf>
    </rfmt>
    <rcc rId="0" sId="1" dxf="1">
      <nc r="A118" t="inlineStr">
        <is>
          <t>Муниципальная программа «Развитие дорожной сети в Селенгинском районе на 2020 - 2024 годы»</t>
        </is>
      </nc>
      <ndxf>
        <font>
          <b/>
          <name val="Times New Roman"/>
          <family val="1"/>
        </font>
      </ndxf>
    </rcc>
    <rcc rId="0" sId="1" dxf="1" numFmtId="30">
      <nc r="B118">
        <v>968</v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8" t="inlineStr">
        <is>
          <t>09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8" t="inlineStr">
        <is>
          <t>11000 00000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18">
        <f>G119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8">
        <f>H119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18" start="0" length="0">
      <dxf>
        <numFmt numFmtId="165" formatCode="0.00000"/>
      </dxf>
    </rfmt>
    <rfmt sheetId="1" sqref="K118" start="0" length="0">
      <dxf>
        <numFmt numFmtId="165" formatCode="0.00000"/>
      </dxf>
    </rfmt>
    <rfmt sheetId="1" sqref="L118" start="0" length="0">
      <dxf>
        <numFmt numFmtId="165" formatCode="0.00000"/>
      </dxf>
    </rfmt>
    <rfmt sheetId="1" sqref="M118" start="0" length="0">
      <dxf>
        <numFmt numFmtId="165" formatCode="0.00000"/>
      </dxf>
    </rfmt>
  </rrc>
  <rrc rId="2721" sId="1" ref="A118:XFD118" action="deleteRow">
    <undo index="65535" exp="area" ref3D="1" dr="$A$454:$XFD$454" dn="Z_E9E577B3_C457_4984_949A_B5AD6CE2E229_.wvu.Rows" sId="1"/>
    <undo index="65535" exp="area" ref3D="1" dr="$A$391:$XFD$391" dn="Z_E9E577B3_C457_4984_949A_B5AD6CE2E229_.wvu.Rows" sId="1"/>
    <undo index="65535" exp="area" ref3D="1" dr="$A$372:$XFD$377" dn="Z_E9E577B3_C457_4984_949A_B5AD6CE2E229_.wvu.Rows" sId="1"/>
    <undo index="65535" exp="area" ref3D="1" dr="$A$256:$XFD$257" dn="Z_E9E577B3_C457_4984_949A_B5AD6CE2E229_.wvu.Rows" sId="1"/>
    <undo index="65535" exp="area" ref3D="1" dr="$A$204:$XFD$206" dn="Z_E9E577B3_C457_4984_949A_B5AD6CE2E229_.wvu.Rows" sId="1"/>
    <rfmt sheetId="1" xfDxf="1" sqref="A118:XFD118" start="0" length="0">
      <dxf>
        <font>
          <name val="Times New Roman CYR"/>
          <family val="1"/>
        </font>
        <alignment wrapText="1"/>
      </dxf>
    </rfmt>
    <rcc rId="0" sId="1" dxf="1">
      <nc r="A118" t="inlineStr">
        <is>
          <t>Основное мероприятие "Реконструкция, строительство и содержание автомобильных дорог общего пользования местного значения"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18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8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8" t="inlineStr">
        <is>
          <t>11001 00000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18">
        <f>G314+G312+G317+G310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8">
        <f>H314+H312+H317+H310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18" start="0" length="0">
      <dxf>
        <numFmt numFmtId="165" formatCode="0.00000"/>
      </dxf>
    </rfmt>
    <rfmt sheetId="1" sqref="K118" start="0" length="0">
      <dxf>
        <numFmt numFmtId="165" formatCode="0.00000"/>
      </dxf>
    </rfmt>
    <rfmt sheetId="1" sqref="L118" start="0" length="0">
      <dxf>
        <numFmt numFmtId="165" formatCode="0.00000"/>
      </dxf>
    </rfmt>
    <rfmt sheetId="1" sqref="M118" start="0" length="0">
      <dxf>
        <numFmt numFmtId="165" formatCode="0.00000"/>
      </dxf>
    </rfmt>
  </rrc>
  <rcc rId="2722" sId="1">
    <oc r="G110">
      <f>#REF!+G118+G111</f>
    </oc>
    <nc r="G110">
      <f>G118+G111</f>
    </nc>
  </rcc>
  <rcc rId="2723" sId="1">
    <oc r="H110">
      <f>#REF!+H118+H111</f>
    </oc>
    <nc r="H110">
      <f>H118+H111</f>
    </nc>
  </rcc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4" sId="1">
    <oc r="F330" t="inlineStr">
      <is>
        <t>465</t>
      </is>
    </oc>
    <nc r="F330" t="inlineStr">
      <is>
        <t>414</t>
      </is>
    </nc>
  </rcc>
  <rcc rId="2725" sId="1" odxf="1" dxf="1">
    <oc r="A330" t="inlineStr">
      <is>
    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    </is>
    </oc>
    <nc r="A330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2726" sId="1">
    <oc r="F335" t="inlineStr">
      <is>
        <t>540</t>
      </is>
    </oc>
    <nc r="F335" t="inlineStr">
      <is>
        <t>414</t>
      </is>
    </nc>
  </rcc>
  <rcc rId="2727" sId="1" odxf="1" dxf="1">
    <oc r="A335" t="inlineStr">
      <is>
        <t>Иные межбюджетные трансферты</t>
      </is>
    </oc>
    <nc r="A335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numFmt numFmtId="0" formatCode="General"/>
      <alignment vertical="center"/>
    </odxf>
    <ndxf>
      <numFmt numFmtId="30" formatCode="@"/>
      <alignment vertical="top"/>
    </ndxf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1" sId="1" numFmtId="4">
    <oc r="G47">
      <v>35.5</v>
    </oc>
    <nc r="G47">
      <v>23.437000000000001</v>
    </nc>
  </rcc>
  <rcc rId="672" sId="1" numFmtId="4">
    <oc r="H47">
      <v>31.6</v>
    </oc>
    <nc r="H47">
      <v>20.759</v>
    </nc>
  </rcc>
  <rcc rId="673" sId="1" numFmtId="4">
    <oc r="G86">
      <v>533.29999999999995</v>
    </oc>
    <nc r="G86">
      <v>527.79999999999995</v>
    </nc>
  </rcc>
  <rcc rId="674" sId="1" numFmtId="4">
    <oc r="H86">
      <v>533.29999999999995</v>
    </oc>
    <nc r="H86">
      <v>527.79999999999995</v>
    </nc>
  </rcc>
  <rcc rId="675" sId="1" numFmtId="4">
    <oc r="G87">
      <v>160.98500000000001</v>
    </oc>
    <nc r="G87">
      <v>159.44</v>
    </nc>
  </rcc>
  <rcc rId="676" sId="1" numFmtId="4">
    <oc r="H87">
      <v>160.98500000000001</v>
    </oc>
    <nc r="H87">
      <v>159.44</v>
    </nc>
  </rcc>
  <rcc rId="677" sId="1" numFmtId="4">
    <oc r="G88">
      <v>28.315000000000001</v>
    </oc>
    <nc r="G88">
      <v>29</v>
    </nc>
  </rcc>
  <rcc rId="678" sId="1" numFmtId="4">
    <oc r="H88">
      <v>28.315000000000001</v>
    </oc>
    <nc r="H88">
      <v>29</v>
    </nc>
  </rcc>
  <rcc rId="679" sId="1" numFmtId="4">
    <oc r="G89">
      <v>41</v>
    </oc>
    <nc r="G89">
      <v>47.36</v>
    </nc>
  </rcc>
  <rcc rId="680" sId="1" numFmtId="4">
    <oc r="H89">
      <v>41</v>
    </oc>
    <nc r="H89">
      <v>47.36</v>
    </nc>
  </rcc>
  <rcc rId="681" sId="1" numFmtId="4">
    <oc r="G123">
      <v>32141.8</v>
    </oc>
    <nc r="G123">
      <v>82141.8</v>
    </nc>
  </rcc>
  <rcc rId="682" sId="1" numFmtId="4">
    <oc r="H123">
      <v>30713.9</v>
    </oc>
    <nc r="H123">
      <v>130.7139</v>
    </nc>
  </rcc>
  <rcc rId="683" sId="1" numFmtId="4">
    <oc r="G127">
      <f>51500</f>
    </oc>
    <nc r="G127">
      <v>0</v>
    </nc>
  </rcc>
  <rcc rId="684" sId="1" numFmtId="4">
    <oc r="H127">
      <f>99100</f>
    </oc>
    <nc r="H127">
      <v>0</v>
    </nc>
  </rcc>
  <rcc rId="685" sId="1" numFmtId="4">
    <oc r="G187">
      <v>123194.7</v>
    </oc>
    <nc r="G187">
      <v>125717.6</v>
    </nc>
  </rcc>
  <rcc rId="686" sId="1" numFmtId="4">
    <oc r="H187">
      <v>123194.7</v>
    </oc>
    <nc r="H187">
      <v>125717.6</v>
    </nc>
  </rcc>
  <rcc rId="687" sId="1" numFmtId="4">
    <oc r="G192">
      <v>77465.3</v>
    </oc>
    <nc r="G192">
      <v>87219.199999999997</v>
    </nc>
  </rcc>
  <rcc rId="688" sId="1" numFmtId="4">
    <oc r="H192">
      <f>G192</f>
    </oc>
    <nc r="H192">
      <v>87219.199999999997</v>
    </nc>
  </rcc>
  <rcc rId="689" sId="1" numFmtId="4">
    <oc r="G200">
      <v>241729</v>
    </oc>
    <nc r="G200">
      <v>244059.9</v>
    </nc>
  </rcc>
  <rcc rId="690" sId="1" numFmtId="4">
    <oc r="G213">
      <v>91225</v>
    </oc>
    <nc r="G213">
      <v>98810</v>
    </nc>
  </rcc>
  <rcc rId="691" sId="1" numFmtId="4">
    <oc r="H213">
      <v>91225</v>
    </oc>
    <nc r="H213">
      <f>G213</f>
    </nc>
  </rcc>
  <rcc rId="692" sId="1" numFmtId="4">
    <oc r="G259">
      <v>4805.2</v>
    </oc>
    <nc r="G259">
      <v>4805.2380000000003</v>
    </nc>
  </rcc>
  <rcc rId="693" sId="1" numFmtId="4">
    <oc r="G270">
      <v>16.73</v>
    </oc>
    <nc r="G270">
      <v>16.725000000000001</v>
    </nc>
  </rcc>
  <rcc rId="694" sId="1" numFmtId="4">
    <oc r="G269">
      <v>55.37</v>
    </oc>
    <nc r="G269">
      <v>55.353999999999999</v>
    </nc>
  </rcc>
  <rfmt sheetId="1" sqref="G380:H380">
    <dxf>
      <fill>
        <patternFill>
          <bgColor theme="0"/>
        </patternFill>
      </fill>
    </dxf>
  </rfmt>
  <rfmt sheetId="1" sqref="G464:H464">
    <dxf>
      <fill>
        <patternFill>
          <bgColor theme="0"/>
        </patternFill>
      </fill>
    </dxf>
  </rfmt>
  <rcc rId="695" sId="1" numFmtId="4">
    <oc r="G435">
      <f>1732.4+453.1</f>
    </oc>
    <nc r="G435">
      <v>3917.87248</v>
    </nc>
  </rcc>
  <rcc rId="696" sId="1" numFmtId="4">
    <oc r="H435">
      <f>1746.1+453.1</f>
    </oc>
    <nc r="H435">
      <v>3945.3</v>
    </nc>
  </rcc>
  <rcc rId="697" sId="1" numFmtId="4">
    <oc r="G451">
      <f>573.17+2919.1</f>
    </oc>
    <nc r="G451">
      <v>3534.3589999999999</v>
    </nc>
  </rcc>
  <rcc rId="698" sId="1" numFmtId="4">
    <oc r="G452">
      <f>173.13+881.6</f>
    </oc>
    <nc r="G452">
      <v>1067.441</v>
    </nc>
  </rcc>
  <rcc rId="699" sId="1">
    <oc r="H451">
      <f>573.17+2919.1</f>
    </oc>
    <nc r="H451">
      <f>G451</f>
    </nc>
  </rcc>
  <rcc rId="700" sId="1">
    <oc r="H452">
      <f>173.13+881.6</f>
    </oc>
    <nc r="H452">
      <f>G452</f>
    </nc>
  </rcc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8" sId="1">
    <oc r="F144" t="inlineStr">
      <is>
        <t>244</t>
      </is>
    </oc>
    <nc r="F144" t="inlineStr">
      <is>
        <t>540</t>
      </is>
    </nc>
  </rcc>
  <rcc rId="2729" sId="1">
    <oc r="A144" t="inlineStr">
      <is>
        <t>Прочие закупки товаров, работ и услуг для государственных (муниципальных) нужд</t>
      </is>
    </oc>
    <nc r="A144" t="inlineStr">
      <is>
        <t>Иные межбюджетные трансферты</t>
      </is>
    </nc>
  </rcc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0" sId="1" numFmtId="4">
    <oc r="G24">
      <v>2079.6999999999998</v>
    </oc>
    <nc r="G24">
      <v>1355.6</v>
    </nc>
  </rcc>
  <rcc rId="2731" sId="1" numFmtId="4">
    <oc r="H24">
      <v>2079.6999999999998</v>
    </oc>
    <nc r="H24">
      <v>1355.6</v>
    </nc>
  </rcc>
  <rcc rId="2732" sId="1" numFmtId="4">
    <oc r="G25">
      <v>628.1</v>
    </oc>
    <nc r="G25">
      <v>409.4</v>
    </nc>
  </rcc>
  <rcc rId="2733" sId="1" numFmtId="4">
    <oc r="H25">
      <v>628.1</v>
    </oc>
    <nc r="H25">
      <v>409.4</v>
    </nc>
  </rcc>
  <rcc rId="2734" sId="1" numFmtId="4">
    <oc r="G27">
      <v>1355.6</v>
    </oc>
    <nc r="G27">
      <v>2079.6999999999998</v>
    </nc>
  </rcc>
  <rcc rId="2735" sId="1" numFmtId="4">
    <oc r="G28">
      <v>409.4</v>
    </oc>
    <nc r="G28">
      <v>628.1</v>
    </nc>
  </rcc>
  <rcc rId="2736" sId="1" numFmtId="4">
    <oc r="H27">
      <v>1355.6</v>
    </oc>
    <nc r="H27">
      <v>2079.6999999999998</v>
    </nc>
  </rcc>
  <rcc rId="2737" sId="1" numFmtId="4">
    <oc r="H28">
      <v>409.4</v>
    </oc>
    <nc r="H28">
      <v>628.1</v>
    </nc>
  </rcc>
</revisions>
</file>

<file path=xl/revisions/revisionLog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8" sId="1">
    <oc r="F394" t="inlineStr">
      <is>
        <t>244</t>
      </is>
    </oc>
    <nc r="F394" t="inlineStr">
      <is>
        <t>360</t>
      </is>
    </nc>
  </rcc>
  <rcc rId="2739" sId="1">
    <oc r="A394" t="inlineStr">
      <is>
        <t>Прочая закупка товаров, работ и услуг для обеспечения государственных (муниципальных) нужд</t>
      </is>
    </oc>
    <nc r="A394" t="inlineStr">
      <is>
        <t>Иные выплаты населению</t>
      </is>
    </nc>
  </rcc>
</revisions>
</file>

<file path=xl/revisions/revisionLog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0" sId="1" numFmtId="4">
    <oc r="G315">
      <f>16733.39-590</f>
    </oc>
    <nc r="G315">
      <v>16733.39</v>
    </nc>
  </rcc>
  <rcc rId="2741" sId="1" numFmtId="4">
    <oc r="H315">
      <f>17764.55-590</f>
    </oc>
    <nc r="H315">
      <v>17764.55</v>
    </nc>
  </rcc>
  <rcc rId="2742" sId="1">
    <oc r="G314">
      <f>590</f>
    </oc>
    <nc r="G314"/>
  </rcc>
  <rcc rId="2743" sId="1">
    <oc r="H314">
      <f>590</f>
    </oc>
    <nc r="H314"/>
  </rcc>
  <rrc rId="2744" sId="1" ref="A314:XFD314" action="deleteRow">
    <undo index="0" exp="ref" v="1" dr="H314" r="H313" sId="1"/>
    <undo index="0" exp="ref" v="1" dr="G314" r="G313" sId="1"/>
    <undo index="65535" exp="area" ref3D="1" dr="$A$453:$XFD$453" dn="Z_E9E577B3_C457_4984_949A_B5AD6CE2E229_.wvu.Rows" sId="1"/>
    <undo index="65535" exp="area" ref3D="1" dr="$A$390:$XFD$390" dn="Z_E9E577B3_C457_4984_949A_B5AD6CE2E229_.wvu.Rows" sId="1"/>
    <undo index="65535" exp="area" ref3D="1" dr="$A$371:$XFD$376" dn="Z_E9E577B3_C457_4984_949A_B5AD6CE2E229_.wvu.Rows" sId="1"/>
    <rfmt sheetId="1" xfDxf="1" sqref="A314:XFD314" start="0" length="0">
      <dxf>
        <font>
          <name val="Times New Roman CYR"/>
          <family val="1"/>
        </font>
        <alignment wrapText="1"/>
      </dxf>
    </rfmt>
    <rcc rId="0" sId="1" dxf="1">
      <nc r="A314" t="inlineStr">
        <is>
          <t>Закупка энергетических ресурсов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4" t="inlineStr">
        <is>
          <t>971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4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4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4" t="inlineStr">
        <is>
          <t>11001 82200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4" t="inlineStr">
        <is>
          <t>247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1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14" t="inlineStr">
        <is>
          <t>дор фонд</t>
        </is>
      </nc>
      <ndxf>
        <font>
          <b/>
          <i/>
          <name val="Times New Roman CYR"/>
          <family val="1"/>
        </font>
      </ndxf>
    </rcc>
  </rrc>
  <rcc rId="2745" sId="1">
    <oc r="G313">
      <f>#REF!+G314</f>
    </oc>
    <nc r="G313">
      <f>G314</f>
    </nc>
  </rcc>
  <rcc rId="2746" sId="1">
    <oc r="H313">
      <f>#REF!+H314</f>
    </oc>
    <nc r="H313">
      <f>H314</f>
    </nc>
  </rcc>
  <rcc rId="2747" sId="1">
    <oc r="F316" t="inlineStr">
      <is>
        <t>244</t>
      </is>
    </oc>
    <nc r="F316" t="inlineStr">
      <is>
        <t>414</t>
      </is>
    </nc>
  </rcc>
  <rcc rId="2748" sId="1" odxf="1" dxf="1">
    <oc r="A316" t="inlineStr">
      <is>
        <t>Прочие закупки товаров, работ и услуг для государственных (муниципальных) нужд</t>
      </is>
    </oc>
    <nc r="A316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</revisions>
</file>

<file path=xl/revisions/revisionLog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9" sId="1">
    <oc r="D339" t="inlineStr">
      <is>
        <t>05</t>
      </is>
    </oc>
    <nc r="D339" t="inlineStr">
      <is>
        <t>02</t>
      </is>
    </nc>
  </rcc>
  <rcc rId="2750" sId="1">
    <oc r="D338" t="inlineStr">
      <is>
        <t>05</t>
      </is>
    </oc>
    <nc r="D338" t="inlineStr">
      <is>
        <t>02</t>
      </is>
    </nc>
  </rcc>
  <rcc rId="2751" sId="1">
    <oc r="D337" t="inlineStr">
      <is>
        <t>05</t>
      </is>
    </oc>
    <nc r="D337" t="inlineStr">
      <is>
        <t>02</t>
      </is>
    </nc>
  </rcc>
  <rcc rId="2752" sId="1">
    <oc r="D336" t="inlineStr">
      <is>
        <t>05</t>
      </is>
    </oc>
    <nc r="D336" t="inlineStr">
      <is>
        <t>02</t>
      </is>
    </nc>
  </rcc>
  <rcc rId="2753" sId="1">
    <oc r="A336" t="inlineStr">
      <is>
        <t>Другие вопросы в области физической культуры и спорта</t>
      </is>
    </oc>
    <nc r="A336" t="inlineStr">
      <is>
        <t>Массовый спорт</t>
      </is>
    </nc>
  </rcc>
  <rfmt sheetId="1" sqref="A338" start="0" length="0">
    <dxf>
      <font>
        <color indexed="8"/>
        <name val="Times New Roman"/>
        <family val="1"/>
      </font>
    </dxf>
  </rfmt>
  <rfmt sheetId="1" sqref="A339" start="0" length="0">
    <dxf>
      <numFmt numFmtId="0" formatCode="General"/>
      <alignment vertical="center"/>
    </dxf>
  </rfmt>
</revisions>
</file>

<file path=xl/revisions/revisionLog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4" sId="1">
    <oc r="H7" t="inlineStr">
      <is>
        <t>от "___" декабря 2022 № ___</t>
      </is>
    </oc>
    <nc r="H7" t="inlineStr">
      <is>
        <t>от "23" декабря 2022 № 227</t>
      </is>
    </nc>
  </rcc>
  <rdn rId="0" localSheetId="1" customView="1" name="Z_7AB046A2_2A29_454F_BB23_276250580C29_.wvu.PrintArea" hidden="1" oldHidden="1">
    <formula>Ведом.структура!$A$1:$H$479</formula>
  </rdn>
  <rdn rId="0" localSheetId="1" customView="1" name="Z_7AB046A2_2A29_454F_BB23_276250580C29_.wvu.FilterData" hidden="1" oldHidden="1">
    <formula>Ведом.структура!$A$17:$Q$482</formula>
  </rdn>
  <rcv guid="{7AB046A2-2A29-454F-BB23-276250580C29}" action="add"/>
</revisions>
</file>

<file path=xl/revisions/revisionLog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7" sId="1">
    <oc r="G339">
      <f>162708.4+3320.579+853.3</f>
    </oc>
    <nc r="G339">
      <f>162708.4+3320.579+853.3+3783.21</f>
    </nc>
  </rcc>
</revisions>
</file>

<file path=xl/revisions/revisionLog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8" sId="1" numFmtId="4">
    <oc r="G104">
      <v>100</v>
    </oc>
    <nc r="G104">
      <v>99.983099999999993</v>
    </nc>
  </rcc>
</revisions>
</file>

<file path=xl/revisions/revisionLog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69" sId="1" ref="A144:XFD144" action="insertRow"/>
  <rrc rId="2770" sId="1" ref="A144:XFD144" action="insertRow"/>
</revisions>
</file>

<file path=xl/revisions/revisionLog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71" sId="1" ref="A144:XFD144" action="insertRow"/>
  <rcc rId="2772" sId="1">
    <oc r="A141" t="inlineStr">
      <is>
        <t>Непрограммные расходы</t>
      </is>
    </oc>
    <nc r="A141" t="inlineStr">
      <is>
        <t>Муниципальная программа «Комплексное развитие сельских территорий в Селенгинском районе на 2020-2024 годы»</t>
      </is>
    </nc>
  </rcc>
  <rcc rId="2773" sId="1">
    <oc r="A142" t="inlineStr">
      <is>
        <t>Обеспечение комплексного развития сельских территорий</t>
      </is>
    </oc>
    <nc r="A142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</rcc>
  <rcc rId="2774" sId="1" odxf="1" dxf="1">
    <oc r="A143" t="inlineStr">
      <is>
        <t>Иные межбюджетные трансферты</t>
      </is>
    </oc>
    <nc r="A143" t="inlineStr">
      <is>
        <t>Обеспечение комплексного развития сельских территорий (Капитальный ремонт сетей водоснабжения г.Гусиноозерск)</t>
      </is>
    </nc>
    <odxf>
      <font>
        <i val="0"/>
        <color indexed="8"/>
        <name val="Times New Roman"/>
        <family val="1"/>
      </font>
      <alignment horizontal="left" vertical="center"/>
    </odxf>
    <ndxf>
      <font>
        <i/>
        <color indexed="8"/>
        <name val="Times New Roman"/>
        <family val="1"/>
      </font>
      <alignment horizontal="general" vertical="top"/>
    </ndxf>
  </rcc>
  <rcc rId="2775" sId="1" odxf="1" dxf="1">
    <nc r="A144" t="inlineStr">
      <is>
        <t>Обеспечение комплексного развития сельских территорий</t>
      </is>
    </nc>
    <odxf>
      <font>
        <i val="0"/>
        <color indexed="8"/>
        <name val="Times New Roman"/>
        <family val="1"/>
      </font>
      <alignment horizontal="left" vertical="center"/>
    </odxf>
    <ndxf>
      <font>
        <i/>
        <color indexed="8"/>
        <name val="Times New Roman"/>
        <family val="1"/>
      </font>
      <alignment horizontal="general" vertical="top"/>
    </ndxf>
  </rcc>
  <rcc rId="2776" sId="1">
    <nc r="A145" t="inlineStr">
      <is>
        <t>Иные межбюджетные трансферты</t>
      </is>
    </nc>
  </rcc>
  <rcc rId="2777" sId="1" odxf="1" dxf="1">
    <nc r="A146" t="inlineStr">
      <is>
        <t>Субсидии автономным учреждениям на иные цели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2778" sId="1">
    <nc r="B144" t="inlineStr">
      <is>
        <t>968</t>
      </is>
    </nc>
  </rcc>
  <rcc rId="2779" sId="1">
    <nc r="B145" t="inlineStr">
      <is>
        <t>968</t>
      </is>
    </nc>
  </rcc>
  <rcc rId="2780" sId="1">
    <nc r="B146" t="inlineStr">
      <is>
        <t>968</t>
      </is>
    </nc>
  </rcc>
  <rcc rId="2781" sId="1">
    <oc r="E141" t="inlineStr">
      <is>
        <t>99900 00000</t>
      </is>
    </oc>
    <nc r="E141" t="inlineStr">
      <is>
        <t>06000 00000</t>
      </is>
    </nc>
  </rcc>
  <rcc rId="2782" sId="1">
    <oc r="G141">
      <f>G142</f>
    </oc>
    <nc r="G141">
      <f>G142</f>
    </nc>
  </rcc>
  <rcc rId="2783" sId="1">
    <oc r="H141">
      <f>H142</f>
    </oc>
    <nc r="H141">
      <f>H142</f>
    </nc>
  </rcc>
  <rcc rId="2784" sId="1">
    <oc r="E142" t="inlineStr">
      <is>
        <t>99900 L5760</t>
      </is>
    </oc>
    <nc r="E142" t="inlineStr">
      <is>
        <t>06030 00000</t>
      </is>
    </nc>
  </rcc>
  <rcc rId="2785" sId="1" odxf="1" dxf="1">
    <oc r="G142">
      <f>SUM(G143:G143)</f>
    </oc>
    <nc r="G142">
      <f>G143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786" sId="1">
    <oc r="H142">
      <f>H143</f>
    </oc>
    <nc r="H142">
      <f>H143</f>
    </nc>
  </rcc>
  <rfmt sheetId="1" sqref="C143" start="0" length="0">
    <dxf>
      <font>
        <i/>
        <name val="Times New Roman"/>
        <family val="1"/>
      </font>
    </dxf>
  </rfmt>
  <rfmt sheetId="1" sqref="D143" start="0" length="0">
    <dxf>
      <font>
        <i/>
        <name val="Times New Roman"/>
        <family val="1"/>
      </font>
    </dxf>
  </rfmt>
  <rcc rId="2787" sId="1" odxf="1" dxf="1">
    <oc r="E143" t="inlineStr">
      <is>
        <t>99900 L5760</t>
      </is>
    </oc>
    <nc r="E143" t="inlineStr">
      <is>
        <t>06036 00000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788" sId="1" odxf="1" dxf="1">
    <oc r="F143" t="inlineStr">
      <is>
        <t>540</t>
      </is>
    </oc>
    <nc r="F143"/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789" sId="1" odxf="1" dxf="1">
    <oc r="G143">
      <f>47072+960.75</f>
    </oc>
    <nc r="G143">
      <f>G144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2790" sId="1" odxf="1" dxf="1" numFmtId="4">
    <oc r="H143">
      <v>0</v>
    </oc>
    <nc r="H143">
      <f>H144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791" sId="1" odxf="1" dxf="1">
    <nc r="C144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792" sId="1" odxf="1" dxf="1">
    <nc r="D144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793" sId="1" odxf="1" dxf="1">
    <nc r="E144" t="inlineStr">
      <is>
        <t>06036 L5760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144" start="0" length="0">
    <dxf>
      <font>
        <i/>
        <name val="Times New Roman"/>
        <family val="1"/>
      </font>
    </dxf>
  </rfmt>
  <rcc rId="2794" sId="1" odxf="1" dxf="1">
    <nc r="G144">
      <f>SUM(G145:G146)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2795" sId="1" odxf="1" dxf="1">
    <nc r="H144">
      <f>SUM(H145:H146)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796" sId="1">
    <nc r="C145" t="inlineStr">
      <is>
        <t>05</t>
      </is>
    </nc>
  </rcc>
  <rcc rId="2797" sId="1">
    <nc r="D145" t="inlineStr">
      <is>
        <t>02</t>
      </is>
    </nc>
  </rcc>
  <rcc rId="2798" sId="1">
    <nc r="E145" t="inlineStr">
      <is>
        <t>06036 L5760</t>
      </is>
    </nc>
  </rcc>
  <rcc rId="2799" sId="1">
    <nc r="F145" t="inlineStr">
      <is>
        <t>540</t>
      </is>
    </nc>
  </rcc>
  <rcc rId="2800" sId="1" odxf="1" dxf="1" numFmtId="4">
    <nc r="G145">
      <v>48032.75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01" sId="1" odxf="1" dxf="1" numFmtId="4">
    <nc r="H145">
      <v>0</v>
    </nc>
    <odxf>
      <font>
        <i/>
        <name val="Times New Roman"/>
        <family val="1"/>
      </font>
      <fill>
        <patternFill patternType="solid">
          <bgColor theme="0"/>
        </patternFill>
      </fill>
    </odxf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2802" sId="1">
    <nc r="C146" t="inlineStr">
      <is>
        <t>04</t>
      </is>
    </nc>
  </rcc>
  <rcc rId="2803" sId="1">
    <nc r="D146" t="inlineStr">
      <is>
        <t>05</t>
      </is>
    </nc>
  </rcc>
  <rcc rId="2804" sId="1">
    <nc r="E146" t="inlineStr">
      <is>
        <t>06036 L5760</t>
      </is>
    </nc>
  </rcc>
  <rcc rId="2805" sId="1">
    <nc r="F146" t="inlineStr">
      <is>
        <t>622</t>
      </is>
    </nc>
  </rcc>
  <rcc rId="2806" sId="1" odxf="1" dxf="1" numFmtId="4">
    <nc r="G146">
      <v>56365.029000000002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07" sId="1" odxf="1" dxf="1" numFmtId="4">
    <nc r="H146">
      <v>0</v>
    </nc>
    <odxf>
      <font>
        <i/>
        <name val="Times New Roman"/>
        <family val="1"/>
      </font>
      <fill>
        <patternFill patternType="solid">
          <bgColor theme="0"/>
        </patternFill>
      </fill>
    </odxf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2808" sId="1">
    <oc r="G151">
      <f>16520.17645+337.14644+16.8573</f>
    </oc>
    <nc r="G151">
      <f>16520.17645+337.14644+16.8573+0.0169</f>
    </nc>
  </rcc>
  <rrc rId="2809" sId="1" ref="A346:XFD346" action="insertRow"/>
  <rrc rId="2810" sId="1" ref="A347:XFD347" action="insertRow"/>
  <rcc rId="2811" sId="1" odxf="1" dxf="1">
    <oc r="A344" t="inlineStr">
      <is>
        <t>Непрограммные расходы</t>
      </is>
    </oc>
    <nc r="A344" t="inlineStr">
      <is>
        <t>Муниципальная программа «Комплексное развитие сельских территорий в Селенгинском районе на 2020-2024 годы»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2812" sId="1" odxf="1" dxf="1">
    <oc r="A345" t="inlineStr">
      <is>
        <t>Обеспечение комплексного развития сельских территорий</t>
      </is>
    </oc>
    <nc r="A345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odxf>
      <font>
        <color indexed="8"/>
        <name val="Times New Roman"/>
        <family val="1"/>
      </font>
      <alignment horizontal="left" vertical="center"/>
    </odxf>
    <ndxf>
      <font>
        <color indexed="8"/>
        <name val="Times New Roman"/>
        <family val="1"/>
      </font>
      <alignment horizontal="general" vertical="top"/>
    </ndxf>
  </rcc>
  <rcc rId="2813" sId="1" odxf="1" dxf="1">
    <nc r="A346" t="inlineStr">
      <is>
        <t>Обеспечение комплексного развития сельских территорий (Строительство плавательного бассейна 25*11 м. в г.Гусиноозерск, ул.Комсомольская, уч №2Г)</t>
      </is>
    </nc>
    <odxf>
      <font>
        <color indexed="8"/>
        <name val="Times New Roman"/>
        <family val="1"/>
      </font>
      <alignment horizontal="left" vertical="center"/>
    </odxf>
    <ndxf>
      <font>
        <color indexed="8"/>
        <name val="Times New Roman"/>
        <family val="1"/>
      </font>
      <alignment horizontal="general" vertical="top"/>
    </ndxf>
  </rcc>
  <rcc rId="2814" sId="1" odxf="1" dxf="1">
    <nc r="A347" t="inlineStr">
      <is>
        <t>Обеспечение комплексного развития сельских территорий</t>
      </is>
    </nc>
    <odxf>
      <font>
        <color indexed="8"/>
        <name val="Times New Roman"/>
        <family val="1"/>
      </font>
      <alignment horizontal="left" vertical="center"/>
    </odxf>
    <ndxf>
      <font>
        <color indexed="8"/>
        <name val="Times New Roman"/>
        <family val="1"/>
      </font>
      <alignment horizontal="general" vertical="top"/>
    </ndxf>
  </rcc>
  <rfmt sheetId="1" sqref="A348" start="0" length="0">
    <dxf>
      <font>
        <color indexed="8"/>
        <name val="Times New Roman"/>
        <family val="1"/>
      </font>
      <fill>
        <patternFill patternType="solid"/>
      </fill>
    </dxf>
  </rfmt>
  <rcc rId="2815" sId="1">
    <oc r="E344" t="inlineStr">
      <is>
        <t>99900 00000</t>
      </is>
    </oc>
    <nc r="E344" t="inlineStr">
      <is>
        <t>06000 00000</t>
      </is>
    </nc>
  </rcc>
  <rcc rId="2816" sId="1" odxf="1" dxf="1">
    <oc r="G344">
      <f>G345</f>
    </oc>
    <nc r="G344">
      <f>G345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17" sId="1" odxf="1" dxf="1">
    <oc r="H344">
      <f>H345</f>
    </oc>
    <nc r="H344">
      <f>H345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18" sId="1">
    <oc r="E345" t="inlineStr">
      <is>
        <t>99900 L5760</t>
      </is>
    </oc>
    <nc r="E345" t="inlineStr">
      <is>
        <t>06030 00000</t>
      </is>
    </nc>
  </rcc>
  <rcc rId="2819" sId="1" odxf="1" dxf="1">
    <oc r="G345">
      <f>G348</f>
    </oc>
    <nc r="G345">
      <f>G346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20" sId="1" odxf="1" dxf="1">
    <oc r="H345">
      <f>H348</f>
    </oc>
    <nc r="H345">
      <f>H346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21" sId="1">
    <nc r="C346" t="inlineStr">
      <is>
        <t>11</t>
      </is>
    </nc>
  </rcc>
  <rcc rId="2822" sId="1">
    <nc r="D346" t="inlineStr">
      <is>
        <t>02</t>
      </is>
    </nc>
  </rcc>
  <rcc rId="2823" sId="1">
    <nc r="E346" t="inlineStr">
      <is>
        <t>06035 00000</t>
      </is>
    </nc>
  </rcc>
  <rcc rId="2824" sId="1" odxf="1" dxf="1">
    <nc r="G346">
      <f>G347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25" sId="1" odxf="1" dxf="1">
    <nc r="H346">
      <f>H347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26" sId="1">
    <nc r="C347" t="inlineStr">
      <is>
        <t>11</t>
      </is>
    </nc>
  </rcc>
  <rcc rId="2827" sId="1">
    <nc r="D347" t="inlineStr">
      <is>
        <t>02</t>
      </is>
    </nc>
  </rcc>
  <rcc rId="2828" sId="1">
    <nc r="E347" t="inlineStr">
      <is>
        <t>06035 L5760</t>
      </is>
    </nc>
  </rcc>
  <rcc rId="2829" sId="1" odxf="1" dxf="1">
    <nc r="G347">
      <f>SUM(G348:G348)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30" sId="1" odxf="1" dxf="1">
    <nc r="H347">
      <f>SUM(H348:H348)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31" sId="1">
    <oc r="E348" t="inlineStr">
      <is>
        <t>99900 L5760</t>
      </is>
    </oc>
    <nc r="E348" t="inlineStr">
      <is>
        <t>06035 L5760</t>
      </is>
    </nc>
  </rcc>
  <rcc rId="2832" sId="1" odxf="1" dxf="1" numFmtId="4">
    <oc r="G348">
      <f>162708.4+3320.579+853.3+3783.21</f>
    </oc>
    <nc r="G348">
      <v>170665.52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H348" start="0" length="0">
    <dxf>
      <fill>
        <patternFill patternType="none">
          <bgColor indexed="65"/>
        </patternFill>
      </fill>
    </dxf>
  </rfmt>
  <rcc rId="2833" sId="1">
    <nc r="B346" t="inlineStr">
      <is>
        <t>971</t>
      </is>
    </nc>
  </rcc>
  <rcc rId="2834" sId="1">
    <nc r="B347" t="inlineStr">
      <is>
        <t>971</t>
      </is>
    </nc>
  </rcc>
  <rrc rId="2835" sId="1" ref="A341:XFD341" action="insertRow"/>
  <rrc rId="2836" sId="1" ref="A341:XFD341" action="insertRow"/>
  <rcc rId="2837" sId="1" odxf="1" dxf="1">
    <oc r="A339" t="inlineStr">
      <is>
        <t>Непрограммные расходы</t>
      </is>
    </oc>
    <nc r="A339" t="inlineStr">
      <is>
        <t>Муниципальная программа «Комплексное развитие сельских территорий в Селенгинском районе на 2020-2024 годы»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2838" sId="1" odxf="1" dxf="1">
    <oc r="A340" t="inlineStr">
      <is>
        <t>На обеспечение комплексного развития сельских территорий</t>
      </is>
    </oc>
    <nc r="A340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odxf>
      <alignment horizontal="left" vertical="center"/>
    </odxf>
    <ndxf>
      <alignment horizontal="general" vertical="top"/>
    </ndxf>
  </rcc>
  <rcc rId="2839" sId="1" odxf="1" dxf="1">
    <nc r="A341" t="inlineStr">
      <is>
        <t xml:space="preserve">Обеспечение комплексного развития сельских территорий (Строительство сельского дома культуры в у. Тохой, ул.Ленина, уч.№27А) </t>
      </is>
    </nc>
    <odxf>
      <alignment horizontal="left" vertical="center"/>
    </odxf>
    <ndxf>
      <alignment horizontal="general" vertical="top"/>
    </ndxf>
  </rcc>
  <rcc rId="2840" sId="1" odxf="1" dxf="1">
    <nc r="A342" t="inlineStr">
      <is>
        <t>Обеспечение комплексного развития сельских территорий</t>
      </is>
    </nc>
    <odxf>
      <alignment horizontal="left" vertical="center"/>
    </odxf>
    <ndxf>
      <alignment horizontal="general" vertical="top"/>
    </ndxf>
  </rcc>
  <rfmt sheetId="1" sqref="A343" start="0" length="0">
    <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dxf>
  </rfmt>
  <rcc rId="2841" sId="1">
    <oc r="E339" t="inlineStr">
      <is>
        <t>99900 00000</t>
      </is>
    </oc>
    <nc r="E339" t="inlineStr">
      <is>
        <t>06000 00000</t>
      </is>
    </nc>
  </rcc>
  <rcc rId="2842" sId="1" odxf="1" dxf="1">
    <oc r="G339">
      <f>G340</f>
    </oc>
    <nc r="G339">
      <f>G340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43" sId="1" odxf="1" dxf="1">
    <oc r="H339">
      <f>H340</f>
    </oc>
    <nc r="H339">
      <f>H340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44" sId="1">
    <oc r="E340" t="inlineStr">
      <is>
        <t>99900  L5760</t>
      </is>
    </oc>
    <nc r="E340" t="inlineStr">
      <is>
        <t>06030 00000</t>
      </is>
    </nc>
  </rcc>
  <rcc rId="2845" sId="1" odxf="1" dxf="1">
    <oc r="G340">
      <f>G343</f>
    </oc>
    <nc r="G340">
      <f>G341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46" sId="1" odxf="1" dxf="1">
    <oc r="H340">
      <f>H343</f>
    </oc>
    <nc r="H340">
      <f>H341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47" sId="1">
    <nc r="C341" t="inlineStr">
      <is>
        <t>08</t>
      </is>
    </nc>
  </rcc>
  <rcc rId="2848" sId="1">
    <nc r="D341" t="inlineStr">
      <is>
        <t>01</t>
      </is>
    </nc>
  </rcc>
  <rcc rId="2849" sId="1">
    <nc r="E341" t="inlineStr">
      <is>
        <t>06032 00000</t>
      </is>
    </nc>
  </rcc>
  <rcc rId="2850" sId="1" odxf="1" dxf="1">
    <nc r="G341">
      <f>G342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51" sId="1" odxf="1" dxf="1">
    <nc r="H341">
      <f>H342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52" sId="1">
    <nc r="C342" t="inlineStr">
      <is>
        <t>08</t>
      </is>
    </nc>
  </rcc>
  <rcc rId="2853" sId="1">
    <nc r="D342" t="inlineStr">
      <is>
        <t>01</t>
      </is>
    </nc>
  </rcc>
  <rcc rId="2854" sId="1">
    <nc r="E342" t="inlineStr">
      <is>
        <t>06032 L5760</t>
      </is>
    </nc>
  </rcc>
  <rcc rId="2855" sId="1" odxf="1" dxf="1">
    <nc r="G342">
      <f>SUM(G343:G343)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56" sId="1" odxf="1" dxf="1">
    <nc r="H342">
      <f>SUM(H343:H343)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857" sId="1">
    <oc r="E343" t="inlineStr">
      <is>
        <t>99900  L5760</t>
      </is>
    </oc>
    <nc r="E343" t="inlineStr">
      <is>
        <t>06032 L5760</t>
      </is>
    </nc>
  </rcc>
  <rcc rId="2858" sId="1" odxf="1" dxf="1" numFmtId="4">
    <oc r="G343">
      <f>53663.7+269.7</f>
    </oc>
    <nc r="G343">
      <v>53933.37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H343" start="0" length="0">
    <dxf>
      <fill>
        <patternFill patternType="none">
          <bgColor indexed="65"/>
        </patternFill>
      </fill>
    </dxf>
  </rfmt>
  <rcc rId="2859" sId="1">
    <nc r="B341" t="inlineStr">
      <is>
        <t>971</t>
      </is>
    </nc>
  </rcc>
  <rcc rId="2860" sId="1">
    <nc r="B342" t="inlineStr">
      <is>
        <t>971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>
  <rrc rId="2132" sId="1" ref="A1:XFD1" action="deleteRow">
    <undo index="0" exp="area" ref3D="1" dr="$A$1:$H$455" dn="Область_печати" sId="1"/>
    <undo index="34" exp="area" ref3D="1" dr="$A$431:$XFD$431" dn="Z_E9E577B3_C457_4984_949A_B5AD6CE2E229_.wvu.Rows" sId="1"/>
    <undo index="22" exp="area" ref3D="1" dr="$A$368:$XFD$368" dn="Z_E9E577B3_C457_4984_949A_B5AD6CE2E229_.wvu.Rows" sId="1"/>
    <undo index="16" exp="area" ref3D="1" dr="$A$349:$XFD$354" dn="Z_E9E577B3_C457_4984_949A_B5AD6CE2E229_.wvu.Rows" sId="1"/>
    <undo index="14" exp="area" ref3D="1" dr="$A$258:$XFD$259" dn="Z_E9E577B3_C457_4984_949A_B5AD6CE2E229_.wvu.Rows" sId="1"/>
    <undo index="2" exp="area" ref3D="1" dr="$A$206:$XFD$208" dn="Z_E9E577B3_C457_4984_949A_B5AD6CE2E229_.wvu.Rows" sId="1"/>
    <undo index="0" exp="area" ref3D="1" dr="$A$1:$H$455" dn="Z_E9E577B3_C457_4984_949A_B5AD6CE2E229_.wvu.PrintArea" sId="1"/>
    <undo index="0" exp="area" ref3D="1" dr="$A$1:$H$455" dn="Z_E50FE2FB_E2CD_42FB_A643_54AB564D1B47_.wvu.PrintArea" sId="1"/>
    <undo index="0" exp="area" ref3D="1" dr="$A$1:$H$455" dn="Z_97D49131_2F31_4758_9B36_E03ACEBCB875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H1" t="inlineStr">
        <is>
          <t>Приложение №6</t>
        </is>
      </nc>
      <ndxf>
        <font>
          <name val="Times New Roman"/>
          <scheme val="none"/>
        </font>
        <alignment horizontal="right" wrapText="0" readingOrder="0"/>
      </ndxf>
    </rcc>
  </rrc>
  <rrc rId="2133" sId="1" ref="A1:XFD1" action="deleteRow">
    <undo index="0" exp="area" ref3D="1" dr="$A$1:$H$454" dn="Область_печати" sId="1"/>
    <undo index="34" exp="area" ref3D="1" dr="$A$430:$XFD$430" dn="Z_E9E577B3_C457_4984_949A_B5AD6CE2E229_.wvu.Rows" sId="1"/>
    <undo index="22" exp="area" ref3D="1" dr="$A$367:$XFD$367" dn="Z_E9E577B3_C457_4984_949A_B5AD6CE2E229_.wvu.Rows" sId="1"/>
    <undo index="16" exp="area" ref3D="1" dr="$A$348:$XFD$353" dn="Z_E9E577B3_C457_4984_949A_B5AD6CE2E229_.wvu.Rows" sId="1"/>
    <undo index="14" exp="area" ref3D="1" dr="$A$257:$XFD$258" dn="Z_E9E577B3_C457_4984_949A_B5AD6CE2E229_.wvu.Rows" sId="1"/>
    <undo index="2" exp="area" ref3D="1" dr="$A$205:$XFD$207" dn="Z_E9E577B3_C457_4984_949A_B5AD6CE2E229_.wvu.Rows" sId="1"/>
    <undo index="0" exp="area" ref3D="1" dr="$A$1:$H$454" dn="Z_E9E577B3_C457_4984_949A_B5AD6CE2E229_.wvu.PrintArea" sId="1"/>
    <undo index="0" exp="area" ref3D="1" dr="$A$1:$H$454" dn="Z_E50FE2FB_E2CD_42FB_A643_54AB564D1B47_.wvu.PrintArea" sId="1"/>
    <undo index="0" exp="area" ref3D="1" dr="$A$1:$H$454" dn="Z_97D49131_2F31_4758_9B36_E03ACEBCB875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H1" t="inlineStr">
        <is>
          <t>к решению районного Совета депутатов МО "Селенгинский район"</t>
        </is>
      </nc>
      <ndxf>
        <font>
          <name val="Times New Roman"/>
          <scheme val="none"/>
        </font>
        <alignment horizontal="right" wrapText="0" readingOrder="0"/>
      </ndxf>
    </rcc>
  </rrc>
  <rrc rId="2134" sId="1" ref="A1:XFD1" action="deleteRow">
    <undo index="0" exp="area" ref3D="1" dr="$A$1:$H$453" dn="Область_печати" sId="1"/>
    <undo index="34" exp="area" ref3D="1" dr="$A$429:$XFD$429" dn="Z_E9E577B3_C457_4984_949A_B5AD6CE2E229_.wvu.Rows" sId="1"/>
    <undo index="22" exp="area" ref3D="1" dr="$A$366:$XFD$366" dn="Z_E9E577B3_C457_4984_949A_B5AD6CE2E229_.wvu.Rows" sId="1"/>
    <undo index="16" exp="area" ref3D="1" dr="$A$347:$XFD$352" dn="Z_E9E577B3_C457_4984_949A_B5AD6CE2E229_.wvu.Rows" sId="1"/>
    <undo index="14" exp="area" ref3D="1" dr="$A$256:$XFD$257" dn="Z_E9E577B3_C457_4984_949A_B5AD6CE2E229_.wvu.Rows" sId="1"/>
    <undo index="2" exp="area" ref3D="1" dr="$A$204:$XFD$206" dn="Z_E9E577B3_C457_4984_949A_B5AD6CE2E229_.wvu.Rows" sId="1"/>
    <undo index="0" exp="area" ref3D="1" dr="$A$1:$H$453" dn="Z_E9E577B3_C457_4984_949A_B5AD6CE2E229_.wvu.PrintArea" sId="1"/>
    <undo index="0" exp="area" ref3D="1" dr="$A$1:$H$453" dn="Z_E50FE2FB_E2CD_42FB_A643_54AB564D1B47_.wvu.PrintArea" sId="1"/>
    <undo index="0" exp="area" ref3D="1" dr="$A$1:$H$453" dn="Z_97D49131_2F31_4758_9B36_E03ACEBCB875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H1" t="inlineStr">
        <is>
          <t>от "22" июля 2022  № 202</t>
        </is>
      </nc>
      <ndxf>
        <font>
          <name val="Times New Roman"/>
          <scheme val="none"/>
        </font>
        <alignment horizontal="right" wrapText="0" readingOrder="0"/>
      </ndxf>
    </rcc>
  </rrc>
  <rrc rId="2135" sId="1" ref="A1:XFD1" action="deleteRow">
    <undo index="0" exp="area" ref3D="1" dr="$A$1:$H$452" dn="Область_печати" sId="1"/>
    <undo index="34" exp="area" ref3D="1" dr="$A$428:$XFD$428" dn="Z_E9E577B3_C457_4984_949A_B5AD6CE2E229_.wvu.Rows" sId="1"/>
    <undo index="22" exp="area" ref3D="1" dr="$A$365:$XFD$365" dn="Z_E9E577B3_C457_4984_949A_B5AD6CE2E229_.wvu.Rows" sId="1"/>
    <undo index="16" exp="area" ref3D="1" dr="$A$346:$XFD$351" dn="Z_E9E577B3_C457_4984_949A_B5AD6CE2E229_.wvu.Rows" sId="1"/>
    <undo index="14" exp="area" ref3D="1" dr="$A$255:$XFD$256" dn="Z_E9E577B3_C457_4984_949A_B5AD6CE2E229_.wvu.Rows" sId="1"/>
    <undo index="2" exp="area" ref3D="1" dr="$A$203:$XFD$205" dn="Z_E9E577B3_C457_4984_949A_B5AD6CE2E229_.wvu.Rows" sId="1"/>
    <undo index="0" exp="area" ref3D="1" dr="$A$1:$H$452" dn="Z_E9E577B3_C457_4984_949A_B5AD6CE2E229_.wvu.PrintArea" sId="1"/>
    <undo index="0" exp="area" ref3D="1" dr="$A$1:$H$452" dn="Z_E50FE2FB_E2CD_42FB_A643_54AB564D1B47_.wvu.PrintArea" sId="1"/>
    <undo index="0" exp="area" ref3D="1" dr="$A$1:$H$452" dn="Z_97D49131_2F31_4758_9B36_E03ACEBCB875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fmt sheetId="1" sqref="A1" start="0" length="0">
      <dxf>
        <font>
          <name val="Times New Roman"/>
          <scheme val="none"/>
        </font>
      </dxf>
    </rfmt>
    <rfmt sheetId="1" sqref="B1" start="0" length="0">
      <dxf>
        <font>
          <name val="Times New Roman"/>
          <scheme val="none"/>
        </font>
      </dxf>
    </rfmt>
    <rfmt sheetId="1" sqref="C1" start="0" length="0">
      <dxf>
        <font>
          <name val="Times New Roman"/>
          <scheme val="none"/>
        </font>
      </dxf>
    </rfmt>
    <rfmt sheetId="1" sqref="D1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E1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F1" start="0" length="0">
      <dxf>
        <font>
          <name val="Times New Roman"/>
          <scheme val="none"/>
        </font>
        <alignment vertical="bottom" wrapText="0" readingOrder="0"/>
      </dxf>
    </rfmt>
    <rfmt sheetId="1" sqref="G1" start="0" length="0">
      <dxf>
        <font>
          <name val="Times New Roman"/>
          <scheme val="none"/>
        </font>
        <alignment horizontal="right" wrapText="0" readingOrder="0"/>
      </dxf>
    </rfmt>
    <rfmt sheetId="1" sqref="H1" start="0" length="0">
      <dxf>
        <font>
          <name val="Times New Roman"/>
          <scheme val="none"/>
        </font>
        <alignment horizontal="right" wrapText="0" readingOrder="0"/>
      </dxf>
    </rfmt>
  </rrc>
  <rfmt sheetId="1" sqref="F2:H7">
    <dxf>
      <fill>
        <patternFill>
          <bgColor theme="0"/>
        </patternFill>
      </fill>
    </dxf>
  </rfmt>
  <rcc rId="2136" sId="1">
    <oc r="H5" t="inlineStr">
      <is>
        <t>«Селенгинский район» на 2022 год"</t>
      </is>
    </oc>
    <nc r="H5" t="inlineStr">
      <is>
        <t>«Селенгинский район» на 2023 год</t>
      </is>
    </nc>
  </rcc>
  <rcc rId="2137" sId="1">
    <oc r="F6" t="inlineStr">
      <is>
        <t>плановый период 2023-2024 годов"</t>
      </is>
    </oc>
    <nc r="F6" t="inlineStr">
      <is>
        <t>плановый период 2024-2025 годов"</t>
      </is>
    </nc>
  </rcc>
  <rcc rId="2138" sId="1" odxf="1" dxf="1">
    <oc r="H7" t="inlineStr">
      <is>
        <t>от "23" декабря 2021 № 164</t>
      </is>
    </oc>
    <nc r="H7" t="inlineStr">
      <is>
        <t>от "___" декабря 2022 № ___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</revisions>
</file>

<file path=xl/revisions/revisionLog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1" sId="1" numFmtId="34">
    <oc r="G492">
      <f>1693308.9+199699.55</f>
    </oc>
    <nc r="G492">
      <v>1940471.1567899999</v>
    </nc>
  </rcc>
  <rcc rId="2862" sId="1" numFmtId="34">
    <oc r="H492">
      <f>1104530+202680.71</f>
    </oc>
    <nc r="H492">
      <v>1289450.34142</v>
    </nc>
  </rcc>
  <rcc rId="2863" sId="1">
    <oc r="G497">
      <f>G490-G494</f>
    </oc>
    <nc r="G497"/>
  </rcc>
  <rcc rId="2864" sId="1">
    <oc r="H497">
      <f>H490-H494</f>
    </oc>
    <nc r="H497"/>
  </rcc>
  <rcc rId="2865" sId="1">
    <oc r="G494">
      <f>1842153.18679+47072</f>
    </oc>
    <nc r="G494">
      <f>G490-G492</f>
    </nc>
  </rcc>
  <rcc rId="2866" sId="1">
    <oc r="H494">
      <v>1307210.7214200001</v>
    </oc>
    <nc r="H494">
      <f>H490-H492</f>
    </nc>
  </rcc>
  <rrc rId="2867" sId="1" ref="I1:I1048576" action="deleteCol">
    <rfmt sheetId="1" xfDxf="1" sqref="I1:I1048576" start="0" length="0">
      <dxf>
        <font>
          <name val="Times New Roman CYR"/>
          <family val="1"/>
        </font>
        <alignment wrapText="1"/>
      </dxf>
    </rfmt>
    <rfmt sheetId="1" sqref="I10" start="0" length="0">
      <dxf>
        <font>
          <name val="Times New Roman"/>
          <family val="1"/>
        </font>
        <alignment vertical="bottom" wrapText="0"/>
      </dxf>
    </rfmt>
    <rfmt sheetId="1" sqref="I22" start="0" length="0">
      <dxf>
        <numFmt numFmtId="165" formatCode="0.00000"/>
      </dxf>
    </rfmt>
    <rfmt sheetId="1" sqref="I26" start="0" length="0">
      <dxf>
        <font>
          <b/>
          <name val="Times New Roman CYR"/>
          <family val="1"/>
        </font>
      </dxf>
    </rfmt>
    <rcc rId="0" sId="1" dxf="1">
      <nc r="I33">
        <f>G38+G44+G51+90+G59+#REF!+G73+#REF!+#REF!+G77+G78+#REF!+G100+G98+G112+G123+G139+G153</f>
      </nc>
      <ndxf>
        <numFmt numFmtId="165" formatCode="0.00000"/>
      </ndxf>
    </rcc>
    <rfmt sheetId="1" sqref="I37" start="0" length="0">
      <dxf>
        <font>
          <b/>
          <name val="Times New Roman CYR"/>
          <family val="1"/>
        </font>
      </dxf>
    </rfmt>
    <rfmt sheetId="1" sqref="I38" start="0" length="0">
      <dxf>
        <font>
          <i/>
          <name val="Times New Roman CYR"/>
          <family val="1"/>
        </font>
      </dxf>
    </rfmt>
    <rfmt sheetId="1" sqref="I43" start="0" length="0">
      <dxf>
        <font>
          <b/>
          <name val="Times New Roman CYR"/>
          <family val="1"/>
        </font>
      </dxf>
    </rfmt>
    <rfmt sheetId="1" sqref="I44" start="0" length="0">
      <dxf>
        <numFmt numFmtId="165" formatCode="0.00000"/>
      </dxf>
    </rfmt>
    <rfmt sheetId="1" sqref="I45" start="0" length="0">
      <dxf>
        <numFmt numFmtId="165" formatCode="0.00000"/>
      </dxf>
    </rfmt>
    <rfmt sheetId="1" sqref="I46" start="0" length="0">
      <dxf>
        <numFmt numFmtId="165" formatCode="0.00000"/>
      </dxf>
    </rfmt>
    <rfmt sheetId="1" sqref="I53" start="0" length="0">
      <dxf>
        <font>
          <i/>
          <name val="Times New Roman CYR"/>
          <family val="1"/>
        </font>
      </dxf>
    </rfmt>
    <rcc rId="0" sId="1">
      <nc r="I54">
        <v>450</v>
      </nc>
    </rcc>
    <rfmt sheetId="1" sqref="I57" start="0" length="0">
      <dxf>
        <font>
          <b/>
          <name val="Times New Roman CYR"/>
          <family val="1"/>
        </font>
      </dxf>
    </rfmt>
    <rfmt sheetId="1" sqref="I58" start="0" length="0">
      <dxf>
        <font>
          <i/>
          <name val="Times New Roman CYR"/>
          <family val="1"/>
        </font>
      </dxf>
    </rfmt>
    <rfmt sheetId="1" sqref="I61" start="0" length="0">
      <dxf>
        <font>
          <i/>
          <name val="Times New Roman CYR"/>
          <family val="1"/>
        </font>
      </dxf>
    </rfmt>
    <rfmt sheetId="1" sqref="I63" start="0" length="0">
      <dxf>
        <font>
          <b/>
          <name val="Times New Roman CYR"/>
          <family val="1"/>
        </font>
      </dxf>
    </rfmt>
    <rfmt sheetId="1" sqref="I64" start="0" length="0">
      <dxf>
        <font>
          <b/>
          <name val="Times New Roman CYR"/>
          <family val="1"/>
        </font>
      </dxf>
    </rfmt>
    <rfmt sheetId="1" sqref="I65" start="0" length="0">
      <dxf>
        <font>
          <b/>
          <name val="Times New Roman CYR"/>
          <family val="1"/>
        </font>
      </dxf>
    </rfmt>
    <rfmt sheetId="1" sqref="I66" start="0" length="0">
      <dxf>
        <font>
          <b/>
          <name val="Times New Roman CYR"/>
          <family val="1"/>
        </font>
      </dxf>
    </rfmt>
    <rfmt sheetId="1" sqref="I67" start="0" length="0">
      <dxf>
        <font>
          <b/>
          <name val="Times New Roman CYR"/>
          <family val="1"/>
        </font>
      </dxf>
    </rfmt>
    <rfmt sheetId="1" sqref="I68" start="0" length="0">
      <dxf>
        <font>
          <b/>
          <i/>
          <name val="Times New Roman CYR"/>
          <family val="1"/>
        </font>
      </dxf>
    </rfmt>
    <rfmt sheetId="1" sqref="I69" start="0" length="0">
      <dxf>
        <font>
          <b/>
          <name val="Times New Roman CYR"/>
          <family val="1"/>
        </font>
      </dxf>
    </rfmt>
    <rfmt sheetId="1" sqref="I72" start="0" length="0">
      <dxf>
        <font>
          <i/>
          <name val="Times New Roman CYR"/>
          <family val="1"/>
        </font>
      </dxf>
    </rfmt>
    <rfmt sheetId="1" sqref="I76" start="0" length="0">
      <dxf>
        <font>
          <i/>
          <name val="Times New Roman CYR"/>
          <family val="1"/>
        </font>
      </dxf>
    </rfmt>
    <rfmt sheetId="1" sqref="I80" start="0" length="0">
      <dxf>
        <font>
          <i/>
          <name val="Times New Roman CYR"/>
          <family val="1"/>
        </font>
      </dxf>
    </rfmt>
    <rfmt sheetId="1" sqref="I86" start="0" length="0">
      <dxf>
        <numFmt numFmtId="165" formatCode="0.00000"/>
      </dxf>
    </rfmt>
    <rfmt sheetId="1" sqref="I90" start="0" length="0">
      <dxf>
        <font>
          <i/>
          <name val="Times New Roman CYR"/>
          <family val="1"/>
        </font>
      </dxf>
    </rfmt>
    <rfmt sheetId="1" sqref="I113" start="0" length="0">
      <dxf>
        <numFmt numFmtId="165" formatCode="0.00000"/>
      </dxf>
    </rfmt>
    <rfmt sheetId="1" sqref="I114" start="0" length="0">
      <dxf>
        <font>
          <i/>
          <name val="Times New Roman CYR"/>
          <family val="1"/>
        </font>
      </dxf>
    </rfmt>
    <rfmt sheetId="1" sqref="I115" start="0" length="0">
      <dxf>
        <font>
          <i/>
          <name val="Times New Roman CYR"/>
          <family val="1"/>
        </font>
      </dxf>
    </rfmt>
    <rfmt sheetId="1" sqref="I116" start="0" length="0">
      <dxf>
        <font>
          <i/>
          <name val="Times New Roman CYR"/>
          <family val="1"/>
        </font>
      </dxf>
    </rfmt>
    <rfmt sheetId="1" sqref="I117" start="0" length="0">
      <dxf>
        <font>
          <i/>
          <name val="Times New Roman CYR"/>
          <family val="1"/>
        </font>
      </dxf>
    </rfmt>
    <rfmt sheetId="1" sqref="I118" start="0" length="0">
      <dxf>
        <font>
          <i/>
          <name val="Times New Roman CYR"/>
          <family val="1"/>
        </font>
      </dxf>
    </rfmt>
    <rfmt sheetId="1" sqref="I119" start="0" length="0">
      <dxf>
        <font>
          <i/>
          <name val="Times New Roman CYR"/>
          <family val="1"/>
        </font>
      </dxf>
    </rfmt>
    <rfmt sheetId="1" sqref="I120" start="0" length="0">
      <dxf>
        <font>
          <i/>
          <name val="Times New Roman CYR"/>
          <family val="1"/>
        </font>
      </dxf>
    </rfmt>
    <rfmt sheetId="1" sqref="I121" start="0" length="0">
      <dxf>
        <font>
          <i/>
          <name val="Times New Roman CYR"/>
          <family val="1"/>
        </font>
      </dxf>
    </rfmt>
    <rfmt sheetId="1" sqref="I125" start="0" length="0">
      <dxf>
        <font>
          <i/>
          <name val="Times New Roman CYR"/>
          <family val="1"/>
        </font>
      </dxf>
    </rfmt>
    <rfmt sheetId="1" sqref="I127" start="0" length="0">
      <dxf>
        <font>
          <i/>
          <name val="Times New Roman CYR"/>
          <family val="1"/>
        </font>
      </dxf>
    </rfmt>
    <rfmt sheetId="1" sqref="I161" start="0" length="0">
      <dxf>
        <numFmt numFmtId="165" formatCode="0.00000"/>
      </dxf>
    </rfmt>
    <rfmt sheetId="1" sqref="I167" start="0" length="0">
      <dxf>
        <font>
          <i/>
          <name val="Times New Roman CYR"/>
          <family val="1"/>
        </font>
      </dxf>
    </rfmt>
    <rfmt sheetId="1" sqref="I168" start="0" length="0">
      <dxf>
        <numFmt numFmtId="165" formatCode="0.00000"/>
      </dxf>
    </rfmt>
    <rfmt sheetId="1" sqref="I174" start="0" length="0">
      <dxf>
        <numFmt numFmtId="165" formatCode="0.00000"/>
      </dxf>
    </rfmt>
    <rfmt sheetId="1" sqref="I177" start="0" length="0">
      <dxf>
        <numFmt numFmtId="165" formatCode="0.00000"/>
      </dxf>
    </rfmt>
    <rfmt sheetId="1" sqref="I178" start="0" length="0">
      <dxf>
        <font>
          <i/>
          <name val="Times New Roman CYR"/>
          <family val="1"/>
        </font>
        <numFmt numFmtId="165" formatCode="0.00000"/>
      </dxf>
    </rfmt>
    <rfmt sheetId="1" sqref="I179" start="0" length="0">
      <dxf>
        <numFmt numFmtId="165" formatCode="0.00000"/>
      </dxf>
    </rfmt>
    <rfmt sheetId="1" sqref="I196" start="0" length="0">
      <dxf>
        <font>
          <i/>
          <name val="Times New Roman CYR"/>
          <family val="1"/>
        </font>
      </dxf>
    </rfmt>
    <rfmt sheetId="1" sqref="I197" start="0" length="0">
      <dxf>
        <font>
          <i/>
          <name val="Times New Roman CYR"/>
          <family val="1"/>
        </font>
      </dxf>
    </rfmt>
    <rfmt sheetId="1" sqref="I202" start="0" length="0">
      <dxf>
        <font>
          <i/>
          <name val="Times New Roman CYR"/>
          <family val="1"/>
        </font>
      </dxf>
    </rfmt>
    <rfmt sheetId="1" sqref="I203" start="0" length="0">
      <dxf>
        <font>
          <i/>
          <name val="Times New Roman CYR"/>
          <family val="1"/>
        </font>
      </dxf>
    </rfmt>
    <rfmt sheetId="1" sqref="I204" start="0" length="0">
      <dxf>
        <font>
          <i/>
          <name val="Times New Roman CYR"/>
          <family val="1"/>
        </font>
      </dxf>
    </rfmt>
    <rfmt sheetId="1" sqref="I205" start="0" length="0">
      <dxf>
        <font>
          <i/>
          <name val="Times New Roman CYR"/>
          <family val="1"/>
        </font>
      </dxf>
    </rfmt>
    <rfmt sheetId="1" sqref="I206" start="0" length="0">
      <dxf>
        <font>
          <i/>
          <name val="Times New Roman CYR"/>
          <family val="1"/>
        </font>
      </dxf>
    </rfmt>
    <rfmt sheetId="1" sqref="I207" start="0" length="0">
      <dxf>
        <font>
          <i/>
          <name val="Times New Roman CYR"/>
          <family val="1"/>
        </font>
      </dxf>
    </rfmt>
    <rfmt sheetId="1" sqref="I208" start="0" length="0">
      <dxf>
        <font>
          <i/>
          <name val="Times New Roman CYR"/>
          <family val="1"/>
        </font>
      </dxf>
    </rfmt>
    <rfmt sheetId="1" sqref="I241" start="0" length="0">
      <dxf>
        <font>
          <i/>
          <name val="Times New Roman CYR"/>
          <family val="1"/>
        </font>
      </dxf>
    </rfmt>
    <rfmt sheetId="1" sqref="I242" start="0" length="0">
      <dxf>
        <font>
          <i/>
          <name val="Times New Roman CYR"/>
          <family val="1"/>
        </font>
      </dxf>
    </rfmt>
    <rfmt sheetId="1" sqref="I243" start="0" length="0">
      <dxf>
        <font>
          <i/>
          <name val="Times New Roman CYR"/>
          <family val="1"/>
        </font>
      </dxf>
    </rfmt>
    <rfmt sheetId="1" sqref="I244" start="0" length="0">
      <dxf>
        <font>
          <i/>
          <name val="Times New Roman CYR"/>
          <family val="1"/>
        </font>
      </dxf>
    </rfmt>
    <rfmt sheetId="1" sqref="I245" start="0" length="0">
      <dxf>
        <font>
          <i/>
          <name val="Times New Roman CYR"/>
          <family val="1"/>
        </font>
      </dxf>
    </rfmt>
    <rfmt sheetId="1" sqref="I246" start="0" length="0">
      <dxf>
        <font>
          <i/>
          <name val="Times New Roman CYR"/>
          <family val="1"/>
        </font>
      </dxf>
    </rfmt>
    <rfmt sheetId="1" sqref="I247" start="0" length="0">
      <dxf>
        <font>
          <i/>
          <name val="Times New Roman CYR"/>
          <family val="1"/>
        </font>
      </dxf>
    </rfmt>
    <rcc rId="0" sId="1" dxf="1">
      <nc r="I248">
        <f>G181+#REF!+#REF!+G194+G196+G200+#REF!+G202+G204+G206+G214+G223+G230+G236+G238+G240+G246+G251+G277</f>
      </nc>
      <ndxf>
        <font>
          <i/>
          <name val="Times New Roman CYR"/>
          <family val="1"/>
        </font>
        <numFmt numFmtId="165" formatCode="0.00000"/>
      </ndxf>
    </rcc>
    <rfmt sheetId="1" sqref="I249" start="0" length="0">
      <dxf>
        <font>
          <i/>
          <name val="Times New Roman CYR"/>
          <family val="1"/>
        </font>
      </dxf>
    </rfmt>
    <rfmt sheetId="1" sqref="I250" start="0" length="0">
      <dxf>
        <font>
          <i/>
          <name val="Times New Roman CYR"/>
          <family val="1"/>
        </font>
      </dxf>
    </rfmt>
    <rfmt sheetId="1" sqref="I251" start="0" length="0">
      <dxf>
        <font>
          <i/>
          <name val="Times New Roman CYR"/>
          <family val="1"/>
        </font>
      </dxf>
    </rfmt>
    <rfmt sheetId="1" sqref="I252" start="0" length="0">
      <dxf>
        <font>
          <i/>
          <name val="Times New Roman CYR"/>
          <family val="1"/>
        </font>
      </dxf>
    </rfmt>
    <rfmt sheetId="1" sqref="I253" start="0" length="0">
      <dxf>
        <font>
          <i/>
          <name val="Times New Roman CYR"/>
          <family val="1"/>
        </font>
      </dxf>
    </rfmt>
    <rfmt sheetId="1" sqref="I254" start="0" length="0">
      <dxf>
        <font>
          <i/>
          <name val="Times New Roman CYR"/>
          <family val="1"/>
        </font>
      </dxf>
    </rfmt>
    <rfmt sheetId="1" sqref="I255" start="0" length="0">
      <dxf>
        <font>
          <i/>
          <name val="Times New Roman CYR"/>
          <family val="1"/>
        </font>
      </dxf>
    </rfmt>
    <rfmt sheetId="1" sqref="I261" start="0" length="0">
      <dxf>
        <font>
          <i/>
          <name val="Times New Roman CYR"/>
          <family val="1"/>
        </font>
      </dxf>
    </rfmt>
    <rfmt sheetId="1" sqref="I267" start="0" length="0">
      <dxf>
        <numFmt numFmtId="165" formatCode="0.00000"/>
      </dxf>
    </rfmt>
    <rfmt sheetId="1" sqref="I273" start="0" length="0">
      <dxf>
        <numFmt numFmtId="165" formatCode="0.00000"/>
      </dxf>
    </rfmt>
    <rfmt sheetId="1" sqref="I275" start="0" length="0">
      <dxf>
        <font>
          <i/>
          <name val="Times New Roman CYR"/>
          <family val="1"/>
        </font>
      </dxf>
    </rfmt>
    <rfmt sheetId="1" sqref="I276" start="0" length="0">
      <dxf>
        <numFmt numFmtId="165" formatCode="0.00000"/>
      </dxf>
    </rfmt>
    <rfmt sheetId="1" sqref="I277" start="0" length="0">
      <dxf>
        <font>
          <i/>
          <name val="Times New Roman CYR"/>
          <family val="1"/>
        </font>
      </dxf>
    </rfmt>
    <rfmt sheetId="1" sqref="I278" start="0" length="0">
      <dxf>
        <font>
          <b/>
          <name val="Times New Roman CYR"/>
          <family val="1"/>
        </font>
      </dxf>
    </rfmt>
    <rfmt sheetId="1" sqref="I279" start="0" length="0">
      <dxf>
        <fill>
          <patternFill patternType="solid">
            <bgColor indexed="45"/>
          </patternFill>
        </fill>
      </dxf>
    </rfmt>
    <rfmt sheetId="1" sqref="I284" start="0" length="0">
      <dxf>
        <font>
          <i/>
          <name val="Times New Roman CYR"/>
          <family val="1"/>
        </font>
      </dxf>
    </rfmt>
    <rfmt sheetId="1" sqref="I285" start="0" length="0">
      <dxf>
        <font>
          <b/>
          <name val="Times New Roman CYR"/>
          <family val="1"/>
        </font>
      </dxf>
    </rfmt>
    <rfmt sheetId="1" sqref="I286" start="0" length="0">
      <dxf>
        <font>
          <i/>
          <name val="Times New Roman CYR"/>
          <family val="1"/>
        </font>
      </dxf>
    </rfmt>
    <rfmt sheetId="1" sqref="I287" start="0" length="0">
      <dxf>
        <font>
          <i/>
          <name val="Times New Roman CYR"/>
          <family val="1"/>
        </font>
      </dxf>
    </rfmt>
    <rfmt sheetId="1" sqref="I288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I289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I292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I293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I294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I295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I296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I297" start="0" length="0">
      <dxf>
        <numFmt numFmtId="165" formatCode="0.00000"/>
      </dxf>
    </rfmt>
    <rfmt sheetId="1" sqref="I298" start="0" length="0">
      <dxf>
        <numFmt numFmtId="165" formatCode="0.00000"/>
      </dxf>
    </rfmt>
    <rfmt sheetId="1" sqref="I299" start="0" length="0">
      <dxf>
        <numFmt numFmtId="165" formatCode="0.00000"/>
      </dxf>
    </rfmt>
    <rfmt sheetId="1" sqref="I300" start="0" length="0">
      <dxf>
        <font>
          <i/>
          <name val="Times New Roman CYR"/>
          <family val="1"/>
        </font>
        <numFmt numFmtId="165" formatCode="0.00000"/>
      </dxf>
    </rfmt>
    <rfmt sheetId="1" sqref="I301" start="0" length="0">
      <dxf>
        <font>
          <i/>
          <name val="Times New Roman CYR"/>
          <family val="1"/>
        </font>
        <numFmt numFmtId="165" formatCode="0.00000"/>
      </dxf>
    </rfmt>
    <rfmt sheetId="1" sqref="I302" start="0" length="0">
      <dxf>
        <font>
          <i/>
          <name val="Times New Roman CYR"/>
          <family val="1"/>
        </font>
        <numFmt numFmtId="165" formatCode="0.00000"/>
      </dxf>
    </rfmt>
    <rfmt sheetId="1" sqref="I305" start="0" length="0">
      <dxf>
        <font>
          <i/>
          <name val="Times New Roman CYR"/>
          <family val="1"/>
        </font>
      </dxf>
    </rfmt>
    <rfmt sheetId="1" sqref="I312" start="0" length="0">
      <dxf>
        <numFmt numFmtId="165" formatCode="0.00000"/>
      </dxf>
    </rfmt>
    <rfmt sheetId="1" sqref="I313" start="0" length="0">
      <dxf>
        <numFmt numFmtId="165" formatCode="0.00000"/>
      </dxf>
    </rfmt>
    <rfmt sheetId="1" sqref="I314" start="0" length="0">
      <dxf>
        <numFmt numFmtId="165" formatCode="0.00000"/>
      </dxf>
    </rfmt>
    <rfmt sheetId="1" sqref="I315" start="0" length="0">
      <dxf>
        <numFmt numFmtId="165" formatCode="0.00000"/>
      </dxf>
    </rfmt>
    <rfmt sheetId="1" sqref="I316" start="0" length="0">
      <dxf>
        <numFmt numFmtId="165" formatCode="0.00000"/>
      </dxf>
    </rfmt>
    <rfmt sheetId="1" sqref="I317" start="0" length="0">
      <dxf>
        <numFmt numFmtId="165" formatCode="0.00000"/>
      </dxf>
    </rfmt>
    <rfmt sheetId="1" sqref="I318" start="0" length="0">
      <dxf>
        <font>
          <b/>
          <i/>
          <name val="Times New Roman CYR"/>
          <family val="1"/>
        </font>
      </dxf>
    </rfmt>
    <rcc rId="0" sId="1" dxf="1">
      <nc r="I321" t="inlineStr">
        <is>
          <t>дор фонд</t>
        </is>
      </nc>
      <ndxf>
        <font>
          <b/>
          <i/>
          <name val="Times New Roman CYR"/>
          <family val="1"/>
        </font>
      </ndxf>
    </rcc>
    <rfmt sheetId="1" sqref="I322" start="0" length="0">
      <dxf>
        <font>
          <b/>
          <i/>
          <name val="Times New Roman CYR"/>
          <family val="1"/>
        </font>
      </dxf>
    </rfmt>
    <rfmt sheetId="1" sqref="I323" start="0" length="0">
      <dxf>
        <font>
          <b/>
          <i/>
          <name val="Times New Roman CYR"/>
          <family val="1"/>
        </font>
      </dxf>
    </rfmt>
    <rfmt sheetId="1" sqref="I324" start="0" length="0">
      <dxf>
        <numFmt numFmtId="165" formatCode="0.00000"/>
      </dxf>
    </rfmt>
    <rfmt sheetId="1" sqref="I325" start="0" length="0">
      <dxf>
        <numFmt numFmtId="165" formatCode="0.00000"/>
      </dxf>
    </rfmt>
    <rfmt sheetId="1" sqref="I326" start="0" length="0">
      <dxf>
        <numFmt numFmtId="165" formatCode="0.00000"/>
      </dxf>
    </rfmt>
    <rfmt sheetId="1" sqref="I327" start="0" length="0">
      <dxf>
        <numFmt numFmtId="165" formatCode="0.00000"/>
      </dxf>
    </rfmt>
    <rfmt sheetId="1" sqref="I328" start="0" length="0">
      <dxf>
        <numFmt numFmtId="165" formatCode="0.00000"/>
      </dxf>
    </rfmt>
    <rfmt sheetId="1" sqref="I329" start="0" length="0">
      <dxf>
        <numFmt numFmtId="165" formatCode="0.00000"/>
      </dxf>
    </rfmt>
    <rfmt sheetId="1" sqref="I330" start="0" length="0">
      <dxf>
        <numFmt numFmtId="165" formatCode="0.00000"/>
      </dxf>
    </rfmt>
    <rfmt sheetId="1" sqref="I331" start="0" length="0">
      <dxf>
        <numFmt numFmtId="165" formatCode="0.00000"/>
      </dxf>
    </rfmt>
    <rfmt sheetId="1" sqref="I332" start="0" length="0">
      <dxf>
        <font>
          <i/>
          <name val="Times New Roman CYR"/>
          <family val="1"/>
        </font>
      </dxf>
    </rfmt>
    <rfmt sheetId="1" sqref="I344" start="0" length="0">
      <dxf>
        <numFmt numFmtId="165" formatCode="0.00000"/>
      </dxf>
    </rfmt>
    <rfmt sheetId="1" sqref="I345" start="0" length="0">
      <dxf>
        <numFmt numFmtId="165" formatCode="0.00000"/>
      </dxf>
    </rfmt>
    <rfmt sheetId="1" sqref="I347" start="0" length="0">
      <dxf>
        <numFmt numFmtId="165" formatCode="0.00000"/>
      </dxf>
    </rfmt>
    <rfmt sheetId="1" sqref="I348" start="0" length="0">
      <dxf>
        <numFmt numFmtId="165" formatCode="0.00000"/>
      </dxf>
    </rfmt>
    <rfmt sheetId="1" sqref="I349" start="0" length="0">
      <dxf>
        <numFmt numFmtId="165" formatCode="0.00000"/>
      </dxf>
    </rfmt>
    <rfmt sheetId="1" sqref="I350" start="0" length="0">
      <dxf>
        <numFmt numFmtId="165" formatCode="0.00000"/>
      </dxf>
    </rfmt>
    <rfmt sheetId="1" sqref="I352" start="0" length="0">
      <dxf>
        <font>
          <i/>
          <name val="Times New Roman CYR"/>
          <family val="1"/>
        </font>
      </dxf>
    </rfmt>
    <rfmt sheetId="1" sqref="I371" start="0" length="0">
      <dxf>
        <font>
          <i/>
          <name val="Times New Roman CYR"/>
          <family val="1"/>
        </font>
      </dxf>
    </rfmt>
    <rcc rId="0" sId="1">
      <nc r="I372">
        <v>1</v>
      </nc>
    </rcc>
    <rfmt sheetId="1" sqref="I374" start="0" length="0">
      <dxf>
        <font>
          <i/>
          <name val="Times New Roman CYR"/>
          <family val="1"/>
        </font>
      </dxf>
    </rfmt>
    <rcc rId="0" sId="1">
      <nc r="I378">
        <v>1</v>
      </nc>
    </rcc>
    <rfmt sheetId="1" sqref="I381" start="0" length="0">
      <dxf>
        <numFmt numFmtId="165" formatCode="0.00000"/>
      </dxf>
    </rfmt>
    <rfmt sheetId="1" sqref="I385" start="0" length="0">
      <dxf>
        <numFmt numFmtId="165" formatCode="0.00000"/>
      </dxf>
    </rfmt>
    <rfmt sheetId="1" sqref="I386" start="0" length="0">
      <dxf>
        <numFmt numFmtId="165" formatCode="0.00000"/>
      </dxf>
    </rfmt>
    <rfmt sheetId="1" sqref="I387" start="0" length="0">
      <dxf>
        <numFmt numFmtId="165" formatCode="0.00000"/>
      </dxf>
    </rfmt>
    <rfmt sheetId="1" sqref="I388" start="0" length="0">
      <dxf>
        <numFmt numFmtId="165" formatCode="0.00000"/>
      </dxf>
    </rfmt>
    <rfmt sheetId="1" sqref="I389" start="0" length="0">
      <dxf>
        <numFmt numFmtId="165" formatCode="0.00000"/>
      </dxf>
    </rfmt>
    <rfmt sheetId="1" sqref="I390" start="0" length="0">
      <dxf>
        <numFmt numFmtId="165" formatCode="0.00000"/>
      </dxf>
    </rfmt>
    <rfmt sheetId="1" sqref="I391" start="0" length="0">
      <dxf>
        <numFmt numFmtId="165" formatCode="0.00000"/>
      </dxf>
    </rfmt>
    <rfmt sheetId="1" sqref="I392" start="0" length="0">
      <dxf>
        <numFmt numFmtId="165" formatCode="0.00000"/>
      </dxf>
    </rfmt>
    <rfmt sheetId="1" sqref="I393" start="0" length="0">
      <dxf>
        <numFmt numFmtId="165" formatCode="0.00000"/>
      </dxf>
    </rfmt>
    <rcc rId="0" sId="1" dxf="1">
      <nc r="I396">
        <f>H358+H365+H374+H380+H385+H395+H396+H398+H399+H404+H450+H458+H459+H461+H462+H421</f>
      </nc>
      <ndxf>
        <numFmt numFmtId="165" formatCode="0.00000"/>
      </ndxf>
    </rcc>
    <rfmt sheetId="1" sqref="I399" start="0" length="0">
      <dxf>
        <numFmt numFmtId="165" formatCode="0.00000"/>
      </dxf>
    </rfmt>
    <rfmt sheetId="1" sqref="I408" start="0" length="0">
      <dxf>
        <font>
          <i/>
          <name val="Times New Roman CYR"/>
          <family val="1"/>
        </font>
      </dxf>
    </rfmt>
    <rfmt sheetId="1" sqref="I411" start="0" length="0">
      <dxf>
        <numFmt numFmtId="165" formatCode="0.00000"/>
      </dxf>
    </rfmt>
    <rcc rId="0" sId="1">
      <nc r="I444">
        <v>1</v>
      </nc>
    </rcc>
    <rfmt sheetId="1" sqref="I445" start="0" length="0">
      <dxf>
        <font>
          <b/>
          <name val="Times New Roman CYR"/>
          <family val="1"/>
        </font>
      </dxf>
    </rfmt>
    <rcc rId="0" sId="1" dxf="1">
      <nc r="I452">
        <f>G360+G372+G378+G389+G409+G426+G443+G444+G452</f>
      </nc>
      <ndxf>
        <font>
          <i/>
          <name val="Times New Roman CYR"/>
          <family val="1"/>
        </font>
        <numFmt numFmtId="165" formatCode="0.00000"/>
      </ndxf>
    </rcc>
    <rfmt sheetId="1" sqref="I455" start="0" length="0">
      <dxf>
        <font>
          <i/>
          <name val="Times New Roman CYR"/>
          <family val="1"/>
        </font>
        <numFmt numFmtId="165" formatCode="0.00000"/>
      </dxf>
    </rfmt>
    <rfmt sheetId="1" sqref="I456" start="0" length="0">
      <dxf>
        <numFmt numFmtId="165" formatCode="0.00000"/>
      </dxf>
    </rfmt>
    <rfmt sheetId="1" sqref="I459" start="0" length="0">
      <dxf>
        <numFmt numFmtId="165" formatCode="0.00000"/>
      </dxf>
    </rfmt>
    <rfmt sheetId="1" sqref="I460" start="0" length="0">
      <dxf>
        <numFmt numFmtId="165" formatCode="0.00000"/>
      </dxf>
    </rfmt>
    <rfmt sheetId="1" sqref="I461" start="0" length="0">
      <dxf>
        <numFmt numFmtId="165" formatCode="0.00000"/>
      </dxf>
    </rfmt>
    <rfmt sheetId="1" sqref="I462" start="0" length="0">
      <dxf>
        <numFmt numFmtId="165" formatCode="0.00000"/>
      </dxf>
    </rfmt>
    <rfmt sheetId="1" sqref="I463" start="0" length="0">
      <dxf>
        <numFmt numFmtId="165" formatCode="0.00000"/>
      </dxf>
    </rfmt>
    <rfmt sheetId="1" sqref="I489" start="0" length="0">
      <dxf>
        <font>
          <b/>
          <name val="Times New Roman CYR"/>
          <family val="1"/>
        </font>
      </dxf>
    </rfmt>
    <rfmt sheetId="1" sqref="I501" start="0" length="0">
      <dxf>
        <font>
          <b/>
          <name val="Times New Roman CYR"/>
          <family val="1"/>
        </font>
      </dxf>
    </rfmt>
  </rrc>
  <rrc rId="2868" sId="1" ref="I1:I1048576" action="deleteCol">
    <rfmt sheetId="1" xfDxf="1" sqref="I1:I1048576" start="0" length="0">
      <dxf>
        <font>
          <name val="Times New Roman CYR"/>
          <family val="1"/>
        </font>
        <alignment wrapText="1"/>
      </dxf>
    </rfmt>
    <rfmt sheetId="1" sqref="I26" start="0" length="0">
      <dxf>
        <font>
          <b/>
          <name val="Times New Roman CYR"/>
          <family val="1"/>
        </font>
      </dxf>
    </rfmt>
    <rfmt sheetId="1" sqref="I30" start="0" length="0">
      <dxf>
        <numFmt numFmtId="165" formatCode="0.00000"/>
      </dxf>
    </rfmt>
    <rfmt sheetId="1" sqref="I31" start="0" length="0">
      <dxf>
        <numFmt numFmtId="165" formatCode="0.00000"/>
      </dxf>
    </rfmt>
    <rfmt sheetId="1" sqref="I35" start="0" length="0">
      <dxf>
        <numFmt numFmtId="165" formatCode="0.00000"/>
      </dxf>
    </rfmt>
    <rfmt sheetId="1" sqref="I36" start="0" length="0">
      <dxf>
        <numFmt numFmtId="165" formatCode="0.00000"/>
      </dxf>
    </rfmt>
    <rfmt sheetId="1" sqref="I37" start="0" length="0">
      <dxf>
        <font>
          <b/>
          <name val="Times New Roman CYR"/>
          <family val="1"/>
        </font>
        <numFmt numFmtId="165" formatCode="0.00000"/>
      </dxf>
    </rfmt>
    <rfmt sheetId="1" sqref="I38" start="0" length="0">
      <dxf>
        <font>
          <i/>
          <name val="Times New Roman CYR"/>
          <family val="1"/>
        </font>
        <numFmt numFmtId="165" formatCode="0.00000"/>
      </dxf>
    </rfmt>
    <rfmt sheetId="1" sqref="I39" start="0" length="0">
      <dxf>
        <numFmt numFmtId="165" formatCode="0.00000"/>
      </dxf>
    </rfmt>
    <rfmt sheetId="1" sqref="I43" start="0" length="0">
      <dxf>
        <font>
          <b/>
          <name val="Times New Roman CYR"/>
          <family val="1"/>
        </font>
      </dxf>
    </rfmt>
    <rfmt sheetId="1" sqref="I53" start="0" length="0">
      <dxf>
        <font>
          <i/>
          <name val="Times New Roman CYR"/>
          <family val="1"/>
        </font>
      </dxf>
    </rfmt>
    <rfmt sheetId="1" sqref="I57" start="0" length="0">
      <dxf>
        <font>
          <b/>
          <name val="Times New Roman CYR"/>
          <family val="1"/>
        </font>
      </dxf>
    </rfmt>
    <rfmt sheetId="1" sqref="I58" start="0" length="0">
      <dxf>
        <font>
          <i/>
          <name val="Times New Roman CYR"/>
          <family val="1"/>
        </font>
      </dxf>
    </rfmt>
    <rfmt sheetId="1" sqref="I61" start="0" length="0">
      <dxf>
        <font>
          <i/>
          <name val="Times New Roman CYR"/>
          <family val="1"/>
        </font>
      </dxf>
    </rfmt>
    <rfmt sheetId="1" sqref="I63" start="0" length="0">
      <dxf>
        <font>
          <b/>
          <name val="Times New Roman CYR"/>
          <family val="1"/>
        </font>
      </dxf>
    </rfmt>
    <rfmt sheetId="1" sqref="I64" start="0" length="0">
      <dxf>
        <font>
          <b/>
          <name val="Times New Roman CYR"/>
          <family val="1"/>
        </font>
      </dxf>
    </rfmt>
    <rfmt sheetId="1" sqref="I65" start="0" length="0">
      <dxf>
        <font>
          <b/>
          <name val="Times New Roman CYR"/>
          <family val="1"/>
        </font>
      </dxf>
    </rfmt>
    <rfmt sheetId="1" sqref="I66" start="0" length="0">
      <dxf>
        <font>
          <b/>
          <name val="Times New Roman CYR"/>
          <family val="1"/>
        </font>
      </dxf>
    </rfmt>
    <rfmt sheetId="1" sqref="I67" start="0" length="0">
      <dxf>
        <font>
          <b/>
          <name val="Times New Roman CYR"/>
          <family val="1"/>
        </font>
      </dxf>
    </rfmt>
    <rfmt sheetId="1" sqref="I68" start="0" length="0">
      <dxf>
        <font>
          <b/>
          <i/>
          <name val="Times New Roman CYR"/>
          <family val="1"/>
        </font>
      </dxf>
    </rfmt>
    <rfmt sheetId="1" sqref="I69" start="0" length="0">
      <dxf>
        <font>
          <b/>
          <name val="Times New Roman CYR"/>
          <family val="1"/>
        </font>
      </dxf>
    </rfmt>
    <rfmt sheetId="1" sqref="I72" start="0" length="0">
      <dxf>
        <font>
          <i/>
          <name val="Times New Roman CYR"/>
          <family val="1"/>
        </font>
      </dxf>
    </rfmt>
    <rfmt sheetId="1" sqref="I74" start="0" length="0">
      <dxf>
        <numFmt numFmtId="165" formatCode="0.00000"/>
      </dxf>
    </rfmt>
    <rfmt sheetId="1" sqref="I75" start="0" length="0">
      <dxf>
        <numFmt numFmtId="165" formatCode="0.00000"/>
      </dxf>
    </rfmt>
    <rfmt sheetId="1" sqref="I76" start="0" length="0">
      <dxf>
        <font>
          <i/>
          <name val="Times New Roman CYR"/>
          <family val="1"/>
        </font>
        <numFmt numFmtId="165" formatCode="0.00000"/>
      </dxf>
    </rfmt>
    <rfmt sheetId="1" sqref="I77" start="0" length="0">
      <dxf>
        <numFmt numFmtId="165" formatCode="0.00000"/>
      </dxf>
    </rfmt>
    <rfmt sheetId="1" sqref="I78" start="0" length="0">
      <dxf>
        <numFmt numFmtId="165" formatCode="0.00000"/>
      </dxf>
    </rfmt>
    <rfmt sheetId="1" sqref="I79" start="0" length="0">
      <dxf>
        <numFmt numFmtId="165" formatCode="0.00000"/>
      </dxf>
    </rfmt>
    <rfmt sheetId="1" sqref="I80" start="0" length="0">
      <dxf>
        <font>
          <i/>
          <name val="Times New Roman CYR"/>
          <family val="1"/>
        </font>
        <numFmt numFmtId="165" formatCode="0.00000"/>
      </dxf>
    </rfmt>
    <rfmt sheetId="1" sqref="I81" start="0" length="0">
      <dxf>
        <numFmt numFmtId="165" formatCode="0.00000"/>
      </dxf>
    </rfmt>
    <rfmt sheetId="1" sqref="I90" start="0" length="0">
      <dxf>
        <font>
          <i/>
          <name val="Times New Roman CYR"/>
          <family val="1"/>
        </font>
      </dxf>
    </rfmt>
    <rfmt sheetId="1" sqref="I95" start="0" length="0">
      <dxf>
        <numFmt numFmtId="165" formatCode="0.00000"/>
      </dxf>
    </rfmt>
    <rfmt sheetId="1" sqref="I96" start="0" length="0">
      <dxf>
        <numFmt numFmtId="165" formatCode="0.00000"/>
      </dxf>
    </rfmt>
    <rfmt sheetId="1" sqref="I98" start="0" length="0">
      <dxf>
        <font>
          <i/>
          <name val="Times New Roman CYR"/>
          <family val="1"/>
        </font>
      </dxf>
    </rfmt>
    <rfmt sheetId="1" sqref="I114" start="0" length="0">
      <dxf>
        <font>
          <i/>
          <name val="Times New Roman CYR"/>
          <family val="1"/>
        </font>
      </dxf>
    </rfmt>
    <rfmt sheetId="1" sqref="I115" start="0" length="0">
      <dxf>
        <font>
          <i/>
          <name val="Times New Roman CYR"/>
          <family val="1"/>
        </font>
      </dxf>
    </rfmt>
    <rfmt sheetId="1" sqref="I116" start="0" length="0">
      <dxf>
        <font>
          <i/>
          <name val="Times New Roman CYR"/>
          <family val="1"/>
        </font>
      </dxf>
    </rfmt>
    <rfmt sheetId="1" sqref="I117" start="0" length="0">
      <dxf>
        <font>
          <i/>
          <name val="Times New Roman CYR"/>
          <family val="1"/>
        </font>
      </dxf>
    </rfmt>
    <rfmt sheetId="1" sqref="I118" start="0" length="0">
      <dxf>
        <font>
          <i/>
          <name val="Times New Roman CYR"/>
          <family val="1"/>
        </font>
      </dxf>
    </rfmt>
    <rfmt sheetId="1" sqref="I119" start="0" length="0">
      <dxf>
        <font>
          <i/>
          <name val="Times New Roman CYR"/>
          <family val="1"/>
        </font>
      </dxf>
    </rfmt>
    <rfmt sheetId="1" sqref="I120" start="0" length="0">
      <dxf>
        <font>
          <i/>
          <name val="Times New Roman CYR"/>
          <family val="1"/>
        </font>
      </dxf>
    </rfmt>
    <rfmt sheetId="1" sqref="I121" start="0" length="0">
      <dxf>
        <font>
          <i/>
          <name val="Times New Roman CYR"/>
          <family val="1"/>
        </font>
      </dxf>
    </rfmt>
    <rfmt sheetId="1" sqref="I125" start="0" length="0">
      <dxf>
        <font>
          <i/>
          <name val="Times New Roman CYR"/>
          <family val="1"/>
        </font>
      </dxf>
    </rfmt>
    <rfmt sheetId="1" sqref="I127" start="0" length="0">
      <dxf>
        <font>
          <i/>
          <name val="Times New Roman CYR"/>
          <family val="1"/>
        </font>
      </dxf>
    </rfmt>
    <rfmt sheetId="1" sqref="I136" start="0" length="0">
      <dxf>
        <font>
          <i/>
          <name val="Times New Roman CYR"/>
          <family val="1"/>
        </font>
      </dxf>
    </rfmt>
    <rfmt sheetId="1" sqref="I139" start="0" length="0">
      <dxf>
        <font>
          <i/>
          <name val="Times New Roman CYR"/>
          <family val="1"/>
        </font>
      </dxf>
    </rfmt>
    <rfmt sheetId="1" sqref="I159" start="0" length="0">
      <dxf>
        <numFmt numFmtId="165" formatCode="0.00000"/>
      </dxf>
    </rfmt>
    <rfmt sheetId="1" sqref="I161" start="0" length="0">
      <dxf>
        <numFmt numFmtId="165" formatCode="0.00000"/>
      </dxf>
    </rfmt>
    <rfmt sheetId="1" sqref="I167" start="0" length="0">
      <dxf>
        <font>
          <i/>
          <name val="Times New Roman CYR"/>
          <family val="1"/>
        </font>
        <numFmt numFmtId="165" formatCode="0.00000"/>
      </dxf>
    </rfmt>
    <rfmt sheetId="1" sqref="I174" start="0" length="0">
      <dxf>
        <numFmt numFmtId="165" formatCode="0.00000"/>
      </dxf>
    </rfmt>
    <rfmt sheetId="1" sqref="I178" start="0" length="0">
      <dxf>
        <font>
          <i/>
          <name val="Times New Roman CYR"/>
          <family val="1"/>
        </font>
      </dxf>
    </rfmt>
    <rcc rId="0" sId="1" dxf="1">
      <nc r="I180">
        <f>G181+G185+#REF!+#REF!+G195+G197+G199+G201+#REF!+G203+G205+G206+G213+G223+G220+G231+G237+G239+G240+G247+G250+G270+G273</f>
      </nc>
      <ndxf>
        <numFmt numFmtId="165" formatCode="0.00000"/>
      </ndxf>
    </rcc>
    <rfmt sheetId="1" sqref="I181" start="0" length="0">
      <dxf>
        <numFmt numFmtId="165" formatCode="0.00000"/>
      </dxf>
    </rfmt>
    <rfmt sheetId="1" sqref="I182" start="0" length="0">
      <dxf>
        <numFmt numFmtId="165" formatCode="0.00000"/>
      </dxf>
    </rfmt>
    <rfmt sheetId="1" sqref="I183" start="0" length="0">
      <dxf>
        <numFmt numFmtId="165" formatCode="0.00000"/>
      </dxf>
    </rfmt>
    <rfmt sheetId="1" sqref="I196" start="0" length="0">
      <dxf>
        <font>
          <i/>
          <name val="Times New Roman CYR"/>
          <family val="1"/>
        </font>
      </dxf>
    </rfmt>
    <rfmt sheetId="1" sqref="I197" start="0" length="0">
      <dxf>
        <font>
          <i/>
          <name val="Times New Roman CYR"/>
          <family val="1"/>
        </font>
      </dxf>
    </rfmt>
    <rfmt sheetId="1" sqref="I201" start="0" length="0">
      <dxf>
        <numFmt numFmtId="165" formatCode="0.00000"/>
      </dxf>
    </rfmt>
    <rfmt sheetId="1" sqref="I202" start="0" length="0">
      <dxf>
        <font>
          <i/>
          <name val="Times New Roman CYR"/>
          <family val="1"/>
        </font>
      </dxf>
    </rfmt>
    <rfmt sheetId="1" sqref="I203" start="0" length="0">
      <dxf>
        <font>
          <i/>
          <name val="Times New Roman CYR"/>
          <family val="1"/>
        </font>
      </dxf>
    </rfmt>
    <rfmt sheetId="1" sqref="I204" start="0" length="0">
      <dxf>
        <font>
          <i/>
          <name val="Times New Roman CYR"/>
          <family val="1"/>
        </font>
      </dxf>
    </rfmt>
    <rfmt sheetId="1" sqref="I205" start="0" length="0">
      <dxf>
        <font>
          <i/>
          <name val="Times New Roman CYR"/>
          <family val="1"/>
        </font>
      </dxf>
    </rfmt>
    <rfmt sheetId="1" sqref="I206" start="0" length="0">
      <dxf>
        <font>
          <i/>
          <name val="Times New Roman CYR"/>
          <family val="1"/>
        </font>
      </dxf>
    </rfmt>
    <rfmt sheetId="1" sqref="I207" start="0" length="0">
      <dxf>
        <font>
          <i/>
          <name val="Times New Roman CYR"/>
          <family val="1"/>
        </font>
      </dxf>
    </rfmt>
    <rfmt sheetId="1" sqref="I208" start="0" length="0">
      <dxf>
        <font>
          <i/>
          <name val="Times New Roman CYR"/>
          <family val="1"/>
        </font>
      </dxf>
    </rfmt>
    <rfmt sheetId="1" sqref="I209" start="0" length="0">
      <dxf>
        <font>
          <i/>
          <name val="Times New Roman CYR"/>
          <family val="1"/>
        </font>
      </dxf>
    </rfmt>
    <rfmt sheetId="1" sqref="I210" start="0" length="0">
      <dxf>
        <font>
          <i/>
          <name val="Times New Roman CYR"/>
          <family val="1"/>
        </font>
      </dxf>
    </rfmt>
    <rfmt sheetId="1" sqref="I211" start="0" length="0">
      <dxf>
        <font>
          <i/>
          <name val="Times New Roman CYR"/>
          <family val="1"/>
        </font>
      </dxf>
    </rfmt>
    <rfmt sheetId="1" sqref="I212" start="0" length="0">
      <dxf>
        <font>
          <i/>
          <name val="Times New Roman CYR"/>
          <family val="1"/>
        </font>
      </dxf>
    </rfmt>
    <rfmt sheetId="1" sqref="I213" start="0" length="0">
      <dxf>
        <font>
          <i/>
          <name val="Times New Roman CYR"/>
          <family val="1"/>
        </font>
      </dxf>
    </rfmt>
    <rfmt sheetId="1" sqref="I214" start="0" length="0">
      <dxf>
        <font>
          <i/>
          <name val="Times New Roman CYR"/>
          <family val="1"/>
        </font>
      </dxf>
    </rfmt>
    <rfmt sheetId="1" sqref="I215" start="0" length="0">
      <dxf>
        <font>
          <i/>
          <name val="Times New Roman CYR"/>
          <family val="1"/>
        </font>
      </dxf>
    </rfmt>
    <rfmt sheetId="1" sqref="I216" start="0" length="0">
      <dxf>
        <font>
          <i/>
          <name val="Times New Roman CYR"/>
          <family val="1"/>
        </font>
      </dxf>
    </rfmt>
    <rfmt sheetId="1" sqref="I217" start="0" length="0">
      <dxf>
        <font>
          <i/>
          <name val="Times New Roman CYR"/>
          <family val="1"/>
        </font>
      </dxf>
    </rfmt>
    <rfmt sheetId="1" sqref="I218" start="0" length="0">
      <dxf>
        <font>
          <i/>
          <name val="Times New Roman CYR"/>
          <family val="1"/>
        </font>
      </dxf>
    </rfmt>
    <rfmt sheetId="1" sqref="I219" start="0" length="0">
      <dxf>
        <font>
          <i/>
          <name val="Times New Roman CYR"/>
          <family val="1"/>
        </font>
      </dxf>
    </rfmt>
    <rfmt sheetId="1" sqref="I220" start="0" length="0">
      <dxf>
        <font>
          <i/>
          <name val="Times New Roman CYR"/>
          <family val="1"/>
        </font>
      </dxf>
    </rfmt>
    <rfmt sheetId="1" sqref="I221" start="0" length="0">
      <dxf>
        <font>
          <i/>
          <name val="Times New Roman CYR"/>
          <family val="1"/>
        </font>
      </dxf>
    </rfmt>
    <rfmt sheetId="1" sqref="I222" start="0" length="0">
      <dxf>
        <font>
          <i/>
          <name val="Times New Roman CYR"/>
          <family val="1"/>
        </font>
      </dxf>
    </rfmt>
    <rfmt sheetId="1" sqref="I223" start="0" length="0">
      <dxf>
        <font>
          <i/>
          <name val="Times New Roman CYR"/>
          <family val="1"/>
        </font>
      </dxf>
    </rfmt>
    <rfmt sheetId="1" sqref="I224" start="0" length="0">
      <dxf>
        <font>
          <i/>
          <name val="Times New Roman CYR"/>
          <family val="1"/>
        </font>
      </dxf>
    </rfmt>
    <rfmt sheetId="1" sqref="I225" start="0" length="0">
      <dxf>
        <font>
          <i/>
          <name val="Times New Roman CYR"/>
          <family val="1"/>
        </font>
      </dxf>
    </rfmt>
    <rfmt sheetId="1" sqref="I226" start="0" length="0">
      <dxf>
        <font>
          <i/>
          <name val="Times New Roman CYR"/>
          <family val="1"/>
        </font>
      </dxf>
    </rfmt>
    <rfmt sheetId="1" sqref="I227" start="0" length="0">
      <dxf>
        <font>
          <i/>
          <name val="Times New Roman CYR"/>
          <family val="1"/>
        </font>
      </dxf>
    </rfmt>
    <rfmt sheetId="1" sqref="I228" start="0" length="0">
      <dxf>
        <font>
          <i/>
          <name val="Times New Roman CYR"/>
          <family val="1"/>
        </font>
      </dxf>
    </rfmt>
    <rfmt sheetId="1" sqref="I229" start="0" length="0">
      <dxf>
        <font>
          <i/>
          <name val="Times New Roman CYR"/>
          <family val="1"/>
        </font>
      </dxf>
    </rfmt>
    <rfmt sheetId="1" sqref="I230" start="0" length="0">
      <dxf>
        <font>
          <i/>
          <name val="Times New Roman CYR"/>
          <family val="1"/>
        </font>
      </dxf>
    </rfmt>
    <rfmt sheetId="1" sqref="I231" start="0" length="0">
      <dxf>
        <font>
          <i/>
          <name val="Times New Roman CYR"/>
          <family val="1"/>
        </font>
      </dxf>
    </rfmt>
    <rfmt sheetId="1" sqref="I232" start="0" length="0">
      <dxf>
        <font>
          <i/>
          <name val="Times New Roman CYR"/>
          <family val="1"/>
        </font>
      </dxf>
    </rfmt>
    <rfmt sheetId="1" sqref="I233" start="0" length="0">
      <dxf>
        <font>
          <i/>
          <name val="Times New Roman CYR"/>
          <family val="1"/>
        </font>
      </dxf>
    </rfmt>
    <rfmt sheetId="1" sqref="I234" start="0" length="0">
      <dxf>
        <font>
          <i/>
          <name val="Times New Roman CYR"/>
          <family val="1"/>
        </font>
      </dxf>
    </rfmt>
    <rfmt sheetId="1" sqref="I235" start="0" length="0">
      <dxf>
        <font>
          <i/>
          <name val="Times New Roman CYR"/>
          <family val="1"/>
        </font>
      </dxf>
    </rfmt>
    <rfmt sheetId="1" sqref="I236" start="0" length="0">
      <dxf>
        <font>
          <i/>
          <name val="Times New Roman CYR"/>
          <family val="1"/>
        </font>
      </dxf>
    </rfmt>
    <rfmt sheetId="1" sqref="I237" start="0" length="0">
      <dxf>
        <font>
          <i/>
          <name val="Times New Roman CYR"/>
          <family val="1"/>
        </font>
      </dxf>
    </rfmt>
    <rfmt sheetId="1" sqref="I238" start="0" length="0">
      <dxf>
        <font>
          <i/>
          <name val="Times New Roman CYR"/>
          <family val="1"/>
        </font>
      </dxf>
    </rfmt>
    <rfmt sheetId="1" sqref="I239" start="0" length="0">
      <dxf>
        <font>
          <i/>
          <name val="Times New Roman CYR"/>
          <family val="1"/>
        </font>
      </dxf>
    </rfmt>
    <rfmt sheetId="1" sqref="I240" start="0" length="0">
      <dxf>
        <font>
          <i/>
          <name val="Times New Roman CYR"/>
          <family val="1"/>
        </font>
      </dxf>
    </rfmt>
    <rfmt sheetId="1" sqref="I241" start="0" length="0">
      <dxf>
        <font>
          <i/>
          <name val="Times New Roman CYR"/>
          <family val="1"/>
        </font>
      </dxf>
    </rfmt>
    <rfmt sheetId="1" sqref="I242" start="0" length="0">
      <dxf>
        <font>
          <i/>
          <name val="Times New Roman CYR"/>
          <family val="1"/>
        </font>
      </dxf>
    </rfmt>
    <rfmt sheetId="1" sqref="I243" start="0" length="0">
      <dxf>
        <font>
          <i/>
          <name val="Times New Roman CYR"/>
          <family val="1"/>
        </font>
      </dxf>
    </rfmt>
    <rfmt sheetId="1" sqref="I244" start="0" length="0">
      <dxf>
        <font>
          <i/>
          <name val="Times New Roman CYR"/>
          <family val="1"/>
        </font>
      </dxf>
    </rfmt>
    <rfmt sheetId="1" sqref="I245" start="0" length="0">
      <dxf>
        <font>
          <i/>
          <name val="Times New Roman CYR"/>
          <family val="1"/>
        </font>
      </dxf>
    </rfmt>
    <rfmt sheetId="1" sqref="I246" start="0" length="0">
      <dxf>
        <font>
          <i/>
          <name val="Times New Roman CYR"/>
          <family val="1"/>
        </font>
      </dxf>
    </rfmt>
    <rfmt sheetId="1" sqref="I247" start="0" length="0">
      <dxf>
        <font>
          <i/>
          <name val="Times New Roman CYR"/>
          <family val="1"/>
        </font>
      </dxf>
    </rfmt>
    <rcc rId="0" sId="1" dxf="1">
      <nc r="I248">
        <f>H181+#REF!+#REF!+H194+H196+H200+#REF!+H202+H204+H206+H214+H223+H230+H236+H238+H240+H246+H251+H277</f>
      </nc>
      <ndxf>
        <font>
          <i/>
          <name val="Times New Roman CYR"/>
          <family val="1"/>
        </font>
        <numFmt numFmtId="165" formatCode="0.00000"/>
      </ndxf>
    </rcc>
    <rfmt sheetId="1" sqref="I249" start="0" length="0">
      <dxf>
        <font>
          <i/>
          <name val="Times New Roman CYR"/>
          <family val="1"/>
        </font>
      </dxf>
    </rfmt>
    <rfmt sheetId="1" sqref="I250" start="0" length="0">
      <dxf>
        <font>
          <i/>
          <name val="Times New Roman CYR"/>
          <family val="1"/>
        </font>
      </dxf>
    </rfmt>
    <rfmt sheetId="1" sqref="I251" start="0" length="0">
      <dxf>
        <font>
          <i/>
          <name val="Times New Roman CYR"/>
          <family val="1"/>
        </font>
      </dxf>
    </rfmt>
    <rfmt sheetId="1" sqref="I252" start="0" length="0">
      <dxf>
        <font>
          <i/>
          <name val="Times New Roman CYR"/>
          <family val="1"/>
        </font>
      </dxf>
    </rfmt>
    <rfmt sheetId="1" sqref="I253" start="0" length="0">
      <dxf>
        <font>
          <i/>
          <name val="Times New Roman CYR"/>
          <family val="1"/>
        </font>
      </dxf>
    </rfmt>
    <rfmt sheetId="1" sqref="I254" start="0" length="0">
      <dxf>
        <font>
          <i/>
          <name val="Times New Roman CYR"/>
          <family val="1"/>
        </font>
      </dxf>
    </rfmt>
    <rfmt sheetId="1" sqref="I255" start="0" length="0">
      <dxf>
        <font>
          <i/>
          <name val="Times New Roman CYR"/>
          <family val="1"/>
        </font>
      </dxf>
    </rfmt>
    <rfmt sheetId="1" sqref="I261" start="0" length="0">
      <dxf>
        <font>
          <i/>
          <name val="Times New Roman CYR"/>
          <family val="1"/>
        </font>
      </dxf>
    </rfmt>
    <rfmt sheetId="1" sqref="I275" start="0" length="0">
      <dxf>
        <font>
          <i/>
          <name val="Times New Roman CYR"/>
          <family val="1"/>
        </font>
        <numFmt numFmtId="165" formatCode="0.00000"/>
      </dxf>
    </rfmt>
    <rfmt sheetId="1" sqref="I277" start="0" length="0">
      <dxf>
        <font>
          <i/>
          <name val="Times New Roman CYR"/>
          <family val="1"/>
        </font>
      </dxf>
    </rfmt>
    <rfmt sheetId="1" sqref="I278" start="0" length="0">
      <dxf>
        <font>
          <b/>
          <name val="Times New Roman CYR"/>
          <family val="1"/>
        </font>
        <numFmt numFmtId="165" formatCode="0.00000"/>
      </dxf>
    </rfmt>
    <rfmt sheetId="1" sqref="I279" start="0" length="0">
      <dxf>
        <fill>
          <patternFill patternType="solid">
            <bgColor indexed="45"/>
          </patternFill>
        </fill>
      </dxf>
    </rfmt>
    <rfmt sheetId="1" sqref="I283" start="0" length="0">
      <dxf>
        <numFmt numFmtId="165" formatCode="0.00000"/>
      </dxf>
    </rfmt>
    <rfmt sheetId="1" sqref="I284" start="0" length="0">
      <dxf>
        <font>
          <i/>
          <name val="Times New Roman CYR"/>
          <family val="1"/>
        </font>
        <numFmt numFmtId="165" formatCode="0.00000"/>
      </dxf>
    </rfmt>
    <rfmt sheetId="1" sqref="I285" start="0" length="0">
      <dxf>
        <font>
          <b/>
          <name val="Times New Roman CYR"/>
          <family val="1"/>
        </font>
      </dxf>
    </rfmt>
    <rfmt sheetId="1" sqref="I286" start="0" length="0">
      <dxf>
        <font>
          <i/>
          <name val="Times New Roman CYR"/>
          <family val="1"/>
        </font>
        <numFmt numFmtId="165" formatCode="0.00000"/>
      </dxf>
    </rfmt>
    <rfmt sheetId="1" sqref="I287" start="0" length="0">
      <dxf>
        <font>
          <i/>
          <name val="Times New Roman CYR"/>
          <family val="1"/>
        </font>
        <numFmt numFmtId="165" formatCode="0.00000"/>
      </dxf>
    </rfmt>
    <rfmt sheetId="1" sqref="I28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8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300" start="0" length="0">
      <dxf>
        <font>
          <i/>
          <name val="Times New Roman CYR"/>
          <family val="1"/>
        </font>
      </dxf>
    </rfmt>
    <rfmt sheetId="1" sqref="I301" start="0" length="0">
      <dxf>
        <font>
          <i/>
          <name val="Times New Roman CYR"/>
          <family val="1"/>
        </font>
      </dxf>
    </rfmt>
    <rfmt sheetId="1" sqref="I302" start="0" length="0">
      <dxf>
        <font>
          <i/>
          <name val="Times New Roman CYR"/>
          <family val="1"/>
        </font>
      </dxf>
    </rfmt>
    <rfmt sheetId="1" sqref="I305" start="0" length="0">
      <dxf>
        <font>
          <i/>
          <name val="Times New Roman CYR"/>
          <family val="1"/>
        </font>
      </dxf>
    </rfmt>
    <rfmt sheetId="1" sqref="I318" start="0" length="0">
      <dxf>
        <font>
          <b/>
          <i/>
          <name val="Times New Roman CYR"/>
          <family val="1"/>
        </font>
      </dxf>
    </rfmt>
    <rfmt sheetId="1" sqref="I321" start="0" length="0">
      <dxf>
        <font>
          <b/>
          <i/>
          <name val="Times New Roman CYR"/>
          <family val="1"/>
        </font>
      </dxf>
    </rfmt>
    <rfmt sheetId="1" sqref="I322" start="0" length="0">
      <dxf>
        <font>
          <b/>
          <i/>
          <name val="Times New Roman CYR"/>
          <family val="1"/>
        </font>
      </dxf>
    </rfmt>
    <rfmt sheetId="1" sqref="I323" start="0" length="0">
      <dxf>
        <font>
          <b/>
          <i/>
          <name val="Times New Roman CYR"/>
          <family val="1"/>
        </font>
      </dxf>
    </rfmt>
    <rfmt sheetId="1" sqref="I332" start="0" length="0">
      <dxf>
        <font>
          <i/>
          <name val="Times New Roman CYR"/>
          <family val="1"/>
        </font>
      </dxf>
    </rfmt>
    <rfmt sheetId="1" sqref="I352" start="0" length="0">
      <dxf>
        <font>
          <i/>
          <name val="Times New Roman CYR"/>
          <family val="1"/>
        </font>
      </dxf>
    </rfmt>
    <rfmt sheetId="1" sqref="I368" start="0" length="0">
      <dxf>
        <font>
          <i/>
          <name val="Times New Roman CYR"/>
          <family val="1"/>
        </font>
      </dxf>
    </rfmt>
    <rfmt sheetId="1" sqref="I371" start="0" length="0">
      <dxf>
        <font>
          <i/>
          <name val="Times New Roman CYR"/>
          <family val="1"/>
        </font>
      </dxf>
    </rfmt>
    <rfmt sheetId="1" sqref="I374" start="0" length="0">
      <dxf>
        <font>
          <i/>
          <name val="Times New Roman CYR"/>
          <family val="1"/>
        </font>
      </dxf>
    </rfmt>
    <rcc rId="0" sId="1" dxf="1">
      <nc r="I391">
        <f>G389+G378+G372</f>
      </nc>
      <ndxf>
        <numFmt numFmtId="165" formatCode="0.00000"/>
      </ndxf>
    </rcc>
    <rfmt sheetId="1" sqref="I408" start="0" length="0">
      <dxf>
        <font>
          <i/>
          <name val="Times New Roman CYR"/>
          <family val="1"/>
        </font>
      </dxf>
    </rfmt>
    <rfmt sheetId="1" sqref="I420" start="0" length="0">
      <dxf>
        <font>
          <i/>
          <name val="Times New Roman CYR"/>
          <family val="1"/>
        </font>
      </dxf>
    </rfmt>
    <rfmt sheetId="1" sqref="I429" start="0" length="0">
      <dxf>
        <font>
          <i/>
          <name val="Times New Roman CYR"/>
          <family val="1"/>
        </font>
      </dxf>
    </rfmt>
    <rfmt sheetId="1" sqref="I445" start="0" length="0">
      <dxf>
        <font>
          <b/>
          <name val="Times New Roman CYR"/>
          <family val="1"/>
        </font>
      </dxf>
    </rfmt>
    <rcc rId="0" sId="1" dxf="1">
      <nc r="I452">
        <f>H360+H372+H378+H389+H409+H426+H443+H444+H452</f>
      </nc>
      <ndxf>
        <font>
          <i/>
          <name val="Times New Roman CYR"/>
          <family val="1"/>
        </font>
        <numFmt numFmtId="165" formatCode="0.00000"/>
      </ndxf>
    </rcc>
    <rfmt sheetId="1" sqref="I455" start="0" length="0">
      <dxf>
        <font>
          <i/>
          <name val="Times New Roman CYR"/>
          <family val="1"/>
        </font>
      </dxf>
    </rfmt>
    <rcc rId="0" sId="1" dxf="1">
      <nc r="I477">
        <f>G28+G29+G31+G32+G39+G40+G45+G46+G50+G54+G84+G85+G86+G87+G89+G90+G91+G92+G94+G95+G96+G97+G99+G102+G103+G104+G105+G106+G107+G118+G119+G121+G138+G157+G161+G162+G163+G164+G166+G167+G168+G169+G171+G172+G278+G311+G389+G409+G426+G476+G478+G479+G481+G483+G484+G487+G488</f>
      </nc>
      <ndxf>
        <numFmt numFmtId="165" formatCode="0.00000"/>
      </ndxf>
    </rcc>
    <rcc rId="0" sId="1" dxf="1">
      <nc r="I482">
        <f>H413+H353+H175</f>
      </nc>
      <ndxf>
        <numFmt numFmtId="165" formatCode="0.00000"/>
      </ndxf>
    </rcc>
    <rfmt sheetId="1" sqref="I489" start="0" length="0">
      <dxf>
        <font>
          <b/>
          <name val="Times New Roman CYR"/>
          <family val="1"/>
        </font>
      </dxf>
    </rfmt>
    <rcc rId="0" sId="1">
      <nc r="I490">
        <v>822098.89</v>
      </nc>
    </rcc>
    <rcc rId="0" sId="1">
      <nc r="I491">
        <f>356090.65-16733.39-15693.3</f>
      </nc>
    </rcc>
    <rcc rId="0" sId="1">
      <nc r="I494">
        <v>1145762.8500000001</v>
      </nc>
    </rcc>
    <rcc rId="0" sId="1" dxf="1">
      <nc r="I496">
        <f>G490-I494</f>
      </nc>
      <ndxf>
        <font>
          <b/>
          <u val="singleAccounting"/>
          <name val="Times New Roman CYR"/>
          <family val="1"/>
        </font>
        <numFmt numFmtId="167" formatCode="_-* #,##0.00000\ _₽_-;\-* #,##0.00000\ _₽_-;_-* &quot;-&quot;?????\ _₽_-;_-@_-"/>
        <fill>
          <patternFill patternType="solid">
            <bgColor rgb="FF92D050"/>
          </patternFill>
        </fill>
      </ndxf>
    </rcc>
  </rrc>
  <rrc rId="2869" sId="1" ref="I1:I1048576" action="deleteCol">
    <rfmt sheetId="1" xfDxf="1" sqref="I1:I1048576" start="0" length="0">
      <dxf>
        <font>
          <name val="Times New Roman CYR"/>
          <family val="1"/>
        </font>
        <alignment wrapText="1"/>
      </dxf>
    </rfmt>
    <rfmt sheetId="1" sqref="I26" start="0" length="0">
      <dxf>
        <font>
          <b/>
          <name val="Times New Roman CYR"/>
          <family val="1"/>
        </font>
        <numFmt numFmtId="165" formatCode="0.00000"/>
      </dxf>
    </rfmt>
    <rfmt sheetId="1" sqref="I36" start="0" length="0">
      <dxf>
        <numFmt numFmtId="165" formatCode="0.00000"/>
      </dxf>
    </rfmt>
    <rfmt sheetId="1" sqref="I37" start="0" length="0">
      <dxf>
        <font>
          <b/>
          <name val="Times New Roman CYR"/>
          <family val="1"/>
        </font>
        <numFmt numFmtId="165" formatCode="0.00000"/>
      </dxf>
    </rfmt>
    <rfmt sheetId="1" sqref="I38" start="0" length="0">
      <dxf>
        <font>
          <i/>
          <name val="Times New Roman CYR"/>
          <family val="1"/>
        </font>
      </dxf>
    </rfmt>
    <rfmt sheetId="1" sqref="I39" start="0" length="0">
      <dxf>
        <numFmt numFmtId="165" formatCode="0.00000"/>
      </dxf>
    </rfmt>
    <rfmt sheetId="1" sqref="I43" start="0" length="0">
      <dxf>
        <font>
          <b/>
          <name val="Times New Roman CYR"/>
          <family val="1"/>
        </font>
      </dxf>
    </rfmt>
    <rfmt sheetId="1" sqref="I53" start="0" length="0">
      <dxf>
        <font>
          <i/>
          <name val="Times New Roman CYR"/>
          <family val="1"/>
        </font>
      </dxf>
    </rfmt>
    <rfmt sheetId="1" sqref="I57" start="0" length="0">
      <dxf>
        <font>
          <b/>
          <name val="Times New Roman CYR"/>
          <family val="1"/>
        </font>
      </dxf>
    </rfmt>
    <rfmt sheetId="1" sqref="I58" start="0" length="0">
      <dxf>
        <font>
          <i/>
          <name val="Times New Roman CYR"/>
          <family val="1"/>
        </font>
      </dxf>
    </rfmt>
    <rfmt sheetId="1" sqref="I61" start="0" length="0">
      <dxf>
        <font>
          <i/>
          <name val="Times New Roman CYR"/>
          <family val="1"/>
        </font>
      </dxf>
    </rfmt>
    <rfmt sheetId="1" sqref="I63" start="0" length="0">
      <dxf>
        <font>
          <b/>
          <name val="Times New Roman CYR"/>
          <family val="1"/>
        </font>
      </dxf>
    </rfmt>
    <rfmt sheetId="1" sqref="I64" start="0" length="0">
      <dxf>
        <font>
          <b/>
          <name val="Times New Roman CYR"/>
          <family val="1"/>
        </font>
      </dxf>
    </rfmt>
    <rfmt sheetId="1" sqref="I65" start="0" length="0">
      <dxf>
        <font>
          <b/>
          <name val="Times New Roman CYR"/>
          <family val="1"/>
        </font>
      </dxf>
    </rfmt>
    <rfmt sheetId="1" sqref="I66" start="0" length="0">
      <dxf>
        <font>
          <b/>
          <name val="Times New Roman CYR"/>
          <family val="1"/>
        </font>
      </dxf>
    </rfmt>
    <rfmt sheetId="1" sqref="I67" start="0" length="0">
      <dxf>
        <font>
          <b/>
          <name val="Times New Roman CYR"/>
          <family val="1"/>
        </font>
      </dxf>
    </rfmt>
    <rfmt sheetId="1" sqref="I68" start="0" length="0">
      <dxf>
        <font>
          <b/>
          <i/>
          <name val="Times New Roman CYR"/>
          <family val="1"/>
        </font>
      </dxf>
    </rfmt>
    <rfmt sheetId="1" sqref="I69" start="0" length="0">
      <dxf>
        <font>
          <b/>
          <name val="Times New Roman CYR"/>
          <family val="1"/>
        </font>
      </dxf>
    </rfmt>
    <rfmt sheetId="1" sqref="I72" start="0" length="0">
      <dxf>
        <font>
          <i/>
          <name val="Times New Roman CYR"/>
          <family val="1"/>
        </font>
      </dxf>
    </rfmt>
    <rfmt sheetId="1" sqref="I76" start="0" length="0">
      <dxf>
        <font>
          <i/>
          <name val="Times New Roman CYR"/>
          <family val="1"/>
        </font>
      </dxf>
    </rfmt>
    <rfmt sheetId="1" sqref="I80" start="0" length="0">
      <dxf>
        <font>
          <i/>
          <name val="Times New Roman CYR"/>
          <family val="1"/>
        </font>
      </dxf>
    </rfmt>
    <rfmt sheetId="1" sqref="I90" start="0" length="0">
      <dxf>
        <font>
          <i/>
          <name val="Times New Roman CYR"/>
          <family val="1"/>
        </font>
      </dxf>
    </rfmt>
    <rfmt sheetId="1" sqref="I98" start="0" length="0">
      <dxf>
        <font>
          <i/>
          <name val="Times New Roman CYR"/>
          <family val="1"/>
        </font>
      </dxf>
    </rfmt>
    <rfmt sheetId="1" sqref="I114" start="0" length="0">
      <dxf>
        <font>
          <i/>
          <name val="Times New Roman CYR"/>
          <family val="1"/>
        </font>
      </dxf>
    </rfmt>
    <rfmt sheetId="1" sqref="I115" start="0" length="0">
      <dxf>
        <font>
          <i/>
          <name val="Times New Roman CYR"/>
          <family val="1"/>
        </font>
      </dxf>
    </rfmt>
    <rfmt sheetId="1" sqref="I116" start="0" length="0">
      <dxf>
        <font>
          <i/>
          <name val="Times New Roman CYR"/>
          <family val="1"/>
        </font>
      </dxf>
    </rfmt>
    <rfmt sheetId="1" sqref="I117" start="0" length="0">
      <dxf>
        <font>
          <i/>
          <name val="Times New Roman CYR"/>
          <family val="1"/>
        </font>
      </dxf>
    </rfmt>
    <rfmt sheetId="1" sqref="I118" start="0" length="0">
      <dxf>
        <font>
          <i/>
          <name val="Times New Roman CYR"/>
          <family val="1"/>
        </font>
      </dxf>
    </rfmt>
    <rfmt sheetId="1" sqref="I119" start="0" length="0">
      <dxf>
        <font>
          <i/>
          <name val="Times New Roman CYR"/>
          <family val="1"/>
        </font>
      </dxf>
    </rfmt>
    <rfmt sheetId="1" sqref="I120" start="0" length="0">
      <dxf>
        <font>
          <i/>
          <name val="Times New Roman CYR"/>
          <family val="1"/>
        </font>
      </dxf>
    </rfmt>
    <rfmt sheetId="1" sqref="I121" start="0" length="0">
      <dxf>
        <font>
          <i/>
          <name val="Times New Roman CYR"/>
          <family val="1"/>
        </font>
      </dxf>
    </rfmt>
    <rfmt sheetId="1" sqref="I125" start="0" length="0">
      <dxf>
        <font>
          <i/>
          <name val="Times New Roman CYR"/>
          <family val="1"/>
        </font>
      </dxf>
    </rfmt>
    <rfmt sheetId="1" sqref="I127" start="0" length="0">
      <dxf>
        <font>
          <i/>
          <name val="Times New Roman CYR"/>
          <family val="1"/>
        </font>
      </dxf>
    </rfmt>
    <rfmt sheetId="1" sqref="I136" start="0" length="0">
      <dxf>
        <font>
          <i/>
          <name val="Times New Roman CYR"/>
          <family val="1"/>
        </font>
      </dxf>
    </rfmt>
    <rfmt sheetId="1" sqref="I139" start="0" length="0">
      <dxf>
        <font>
          <i/>
          <name val="Times New Roman CYR"/>
          <family val="1"/>
        </font>
      </dxf>
    </rfmt>
    <rfmt sheetId="1" sqref="I161" start="0" length="0">
      <dxf>
        <numFmt numFmtId="165" formatCode="0.00000"/>
      </dxf>
    </rfmt>
    <rfmt sheetId="1" sqref="I167" start="0" length="0">
      <dxf>
        <font>
          <i/>
          <name val="Times New Roman CYR"/>
          <family val="1"/>
        </font>
      </dxf>
    </rfmt>
    <rfmt sheetId="1" sqref="I178" start="0" length="0">
      <dxf>
        <font>
          <i/>
          <name val="Times New Roman CYR"/>
          <family val="1"/>
        </font>
      </dxf>
    </rfmt>
    <rfmt sheetId="1" sqref="I181" start="0" length="0">
      <dxf>
        <numFmt numFmtId="165" formatCode="0.00000"/>
      </dxf>
    </rfmt>
    <rfmt sheetId="1" sqref="I182" start="0" length="0">
      <dxf>
        <numFmt numFmtId="165" formatCode="0.00000"/>
      </dxf>
    </rfmt>
    <rfmt sheetId="1" sqref="I183" start="0" length="0">
      <dxf>
        <numFmt numFmtId="165" formatCode="0.00000"/>
      </dxf>
    </rfmt>
    <rfmt sheetId="1" sqref="I196" start="0" length="0">
      <dxf>
        <font>
          <i/>
          <name val="Times New Roman CYR"/>
          <family val="1"/>
        </font>
      </dxf>
    </rfmt>
    <rfmt sheetId="1" sqref="I197" start="0" length="0">
      <dxf>
        <font>
          <i/>
          <name val="Times New Roman CYR"/>
          <family val="1"/>
        </font>
      </dxf>
    </rfmt>
    <rfmt sheetId="1" sqref="I202" start="0" length="0">
      <dxf>
        <font>
          <i/>
          <name val="Times New Roman CYR"/>
          <family val="1"/>
        </font>
      </dxf>
    </rfmt>
    <rfmt sheetId="1" sqref="I203" start="0" length="0">
      <dxf>
        <font>
          <i/>
          <name val="Times New Roman CYR"/>
          <family val="1"/>
        </font>
      </dxf>
    </rfmt>
    <rfmt sheetId="1" sqref="I204" start="0" length="0">
      <dxf>
        <font>
          <i/>
          <name val="Times New Roman CYR"/>
          <family val="1"/>
        </font>
      </dxf>
    </rfmt>
    <rfmt sheetId="1" sqref="I205" start="0" length="0">
      <dxf>
        <font>
          <i/>
          <name val="Times New Roman CYR"/>
          <family val="1"/>
        </font>
      </dxf>
    </rfmt>
    <rfmt sheetId="1" sqref="I206" start="0" length="0">
      <dxf>
        <font>
          <i/>
          <name val="Times New Roman CYR"/>
          <family val="1"/>
        </font>
      </dxf>
    </rfmt>
    <rfmt sheetId="1" sqref="I207" start="0" length="0">
      <dxf>
        <font>
          <i/>
          <name val="Times New Roman CYR"/>
          <family val="1"/>
        </font>
      </dxf>
    </rfmt>
    <rfmt sheetId="1" sqref="I208" start="0" length="0">
      <dxf>
        <font>
          <i/>
          <name val="Times New Roman CYR"/>
          <family val="1"/>
        </font>
      </dxf>
    </rfmt>
    <rfmt sheetId="1" sqref="I209" start="0" length="0">
      <dxf>
        <font>
          <i/>
          <name val="Times New Roman CYR"/>
          <family val="1"/>
        </font>
      </dxf>
    </rfmt>
    <rfmt sheetId="1" sqref="I210" start="0" length="0">
      <dxf>
        <font>
          <i/>
          <name val="Times New Roman CYR"/>
          <family val="1"/>
        </font>
      </dxf>
    </rfmt>
    <rfmt sheetId="1" sqref="I211" start="0" length="0">
      <dxf>
        <font>
          <i/>
          <name val="Times New Roman CYR"/>
          <family val="1"/>
        </font>
      </dxf>
    </rfmt>
    <rfmt sheetId="1" sqref="I212" start="0" length="0">
      <dxf>
        <font>
          <i/>
          <name val="Times New Roman CYR"/>
          <family val="1"/>
        </font>
      </dxf>
    </rfmt>
    <rfmt sheetId="1" sqref="I213" start="0" length="0">
      <dxf>
        <font>
          <i/>
          <name val="Times New Roman CYR"/>
          <family val="1"/>
        </font>
      </dxf>
    </rfmt>
    <rfmt sheetId="1" sqref="I214" start="0" length="0">
      <dxf>
        <font>
          <i/>
          <name val="Times New Roman CYR"/>
          <family val="1"/>
        </font>
      </dxf>
    </rfmt>
    <rfmt sheetId="1" sqref="I215" start="0" length="0">
      <dxf>
        <font>
          <i/>
          <name val="Times New Roman CYR"/>
          <family val="1"/>
        </font>
      </dxf>
    </rfmt>
    <rfmt sheetId="1" sqref="I216" start="0" length="0">
      <dxf>
        <font>
          <i/>
          <name val="Times New Roman CYR"/>
          <family val="1"/>
        </font>
      </dxf>
    </rfmt>
    <rfmt sheetId="1" sqref="I217" start="0" length="0">
      <dxf>
        <font>
          <i/>
          <name val="Times New Roman CYR"/>
          <family val="1"/>
        </font>
      </dxf>
    </rfmt>
    <rfmt sheetId="1" sqref="I218" start="0" length="0">
      <dxf>
        <font>
          <i/>
          <name val="Times New Roman CYR"/>
          <family val="1"/>
        </font>
      </dxf>
    </rfmt>
    <rfmt sheetId="1" sqref="I219" start="0" length="0">
      <dxf>
        <font>
          <i/>
          <name val="Times New Roman CYR"/>
          <family val="1"/>
        </font>
      </dxf>
    </rfmt>
    <rfmt sheetId="1" sqref="I220" start="0" length="0">
      <dxf>
        <font>
          <i/>
          <name val="Times New Roman CYR"/>
          <family val="1"/>
        </font>
      </dxf>
    </rfmt>
    <rfmt sheetId="1" sqref="I221" start="0" length="0">
      <dxf>
        <font>
          <i/>
          <name val="Times New Roman CYR"/>
          <family val="1"/>
        </font>
      </dxf>
    </rfmt>
    <rfmt sheetId="1" sqref="I222" start="0" length="0">
      <dxf>
        <font>
          <i/>
          <name val="Times New Roman CYR"/>
          <family val="1"/>
        </font>
      </dxf>
    </rfmt>
    <rfmt sheetId="1" sqref="I223" start="0" length="0">
      <dxf>
        <font>
          <i/>
          <name val="Times New Roman CYR"/>
          <family val="1"/>
        </font>
      </dxf>
    </rfmt>
    <rfmt sheetId="1" sqref="I224" start="0" length="0">
      <dxf>
        <font>
          <i/>
          <name val="Times New Roman CYR"/>
          <family val="1"/>
        </font>
      </dxf>
    </rfmt>
    <rfmt sheetId="1" sqref="I225" start="0" length="0">
      <dxf>
        <font>
          <i/>
          <name val="Times New Roman CYR"/>
          <family val="1"/>
        </font>
      </dxf>
    </rfmt>
    <rfmt sheetId="1" sqref="I226" start="0" length="0">
      <dxf>
        <font>
          <i/>
          <name val="Times New Roman CYR"/>
          <family val="1"/>
        </font>
      </dxf>
    </rfmt>
    <rfmt sheetId="1" sqref="I227" start="0" length="0">
      <dxf>
        <font>
          <i/>
          <name val="Times New Roman CYR"/>
          <family val="1"/>
        </font>
      </dxf>
    </rfmt>
    <rfmt sheetId="1" sqref="I228" start="0" length="0">
      <dxf>
        <font>
          <i/>
          <name val="Times New Roman CYR"/>
          <family val="1"/>
        </font>
      </dxf>
    </rfmt>
    <rfmt sheetId="1" sqref="I229" start="0" length="0">
      <dxf>
        <font>
          <i/>
          <name val="Times New Roman CYR"/>
          <family val="1"/>
        </font>
      </dxf>
    </rfmt>
    <rfmt sheetId="1" sqref="I230" start="0" length="0">
      <dxf>
        <font>
          <i/>
          <name val="Times New Roman CYR"/>
          <family val="1"/>
        </font>
      </dxf>
    </rfmt>
    <rfmt sheetId="1" sqref="I231" start="0" length="0">
      <dxf>
        <font>
          <i/>
          <name val="Times New Roman CYR"/>
          <family val="1"/>
        </font>
      </dxf>
    </rfmt>
    <rfmt sheetId="1" sqref="I232" start="0" length="0">
      <dxf>
        <font>
          <i/>
          <name val="Times New Roman CYR"/>
          <family val="1"/>
        </font>
      </dxf>
    </rfmt>
    <rfmt sheetId="1" sqref="I233" start="0" length="0">
      <dxf>
        <font>
          <i/>
          <name val="Times New Roman CYR"/>
          <family val="1"/>
        </font>
      </dxf>
    </rfmt>
    <rfmt sheetId="1" sqref="I234" start="0" length="0">
      <dxf>
        <font>
          <i/>
          <name val="Times New Roman CYR"/>
          <family val="1"/>
        </font>
      </dxf>
    </rfmt>
    <rfmt sheetId="1" sqref="I235" start="0" length="0">
      <dxf>
        <font>
          <i/>
          <name val="Times New Roman CYR"/>
          <family val="1"/>
        </font>
      </dxf>
    </rfmt>
    <rfmt sheetId="1" sqref="I236" start="0" length="0">
      <dxf>
        <font>
          <i/>
          <name val="Times New Roman CYR"/>
          <family val="1"/>
        </font>
      </dxf>
    </rfmt>
    <rfmt sheetId="1" sqref="I237" start="0" length="0">
      <dxf>
        <font>
          <i/>
          <name val="Times New Roman CYR"/>
          <family val="1"/>
        </font>
      </dxf>
    </rfmt>
    <rfmt sheetId="1" sqref="I238" start="0" length="0">
      <dxf>
        <font>
          <i/>
          <name val="Times New Roman CYR"/>
          <family val="1"/>
        </font>
      </dxf>
    </rfmt>
    <rfmt sheetId="1" sqref="I239" start="0" length="0">
      <dxf>
        <font>
          <i/>
          <name val="Times New Roman CYR"/>
          <family val="1"/>
        </font>
      </dxf>
    </rfmt>
    <rfmt sheetId="1" sqref="I240" start="0" length="0">
      <dxf>
        <font>
          <i/>
          <name val="Times New Roman CYR"/>
          <family val="1"/>
        </font>
      </dxf>
    </rfmt>
    <rfmt sheetId="1" sqref="I241" start="0" length="0">
      <dxf>
        <font>
          <i/>
          <name val="Times New Roman CYR"/>
          <family val="1"/>
        </font>
      </dxf>
    </rfmt>
    <rfmt sheetId="1" sqref="I242" start="0" length="0">
      <dxf>
        <font>
          <i/>
          <name val="Times New Roman CYR"/>
          <family val="1"/>
        </font>
      </dxf>
    </rfmt>
    <rfmt sheetId="1" sqref="I243" start="0" length="0">
      <dxf>
        <font>
          <i/>
          <name val="Times New Roman CYR"/>
          <family val="1"/>
        </font>
      </dxf>
    </rfmt>
    <rfmt sheetId="1" sqref="I244" start="0" length="0">
      <dxf>
        <font>
          <i/>
          <name val="Times New Roman CYR"/>
          <family val="1"/>
        </font>
      </dxf>
    </rfmt>
    <rfmt sheetId="1" sqref="I245" start="0" length="0">
      <dxf>
        <font>
          <i/>
          <name val="Times New Roman CYR"/>
          <family val="1"/>
        </font>
      </dxf>
    </rfmt>
    <rfmt sheetId="1" sqref="I246" start="0" length="0">
      <dxf>
        <font>
          <i/>
          <name val="Times New Roman CYR"/>
          <family val="1"/>
        </font>
      </dxf>
    </rfmt>
    <rfmt sheetId="1" sqref="I247" start="0" length="0">
      <dxf>
        <font>
          <i/>
          <name val="Times New Roman CYR"/>
          <family val="1"/>
        </font>
      </dxf>
    </rfmt>
    <rfmt sheetId="1" sqref="I248" start="0" length="0">
      <dxf>
        <font>
          <i/>
          <name val="Times New Roman CYR"/>
          <family val="1"/>
        </font>
      </dxf>
    </rfmt>
    <rfmt sheetId="1" sqref="I249" start="0" length="0">
      <dxf>
        <font>
          <i/>
          <name val="Times New Roman CYR"/>
          <family val="1"/>
        </font>
      </dxf>
    </rfmt>
    <rfmt sheetId="1" sqref="I250" start="0" length="0">
      <dxf>
        <font>
          <i/>
          <name val="Times New Roman CYR"/>
          <family val="1"/>
        </font>
      </dxf>
    </rfmt>
    <rfmt sheetId="1" sqref="I251" start="0" length="0">
      <dxf>
        <font>
          <i/>
          <name val="Times New Roman CYR"/>
          <family val="1"/>
        </font>
      </dxf>
    </rfmt>
    <rfmt sheetId="1" sqref="I252" start="0" length="0">
      <dxf>
        <font>
          <i/>
          <name val="Times New Roman CYR"/>
          <family val="1"/>
        </font>
      </dxf>
    </rfmt>
    <rfmt sheetId="1" sqref="I253" start="0" length="0">
      <dxf>
        <font>
          <i/>
          <name val="Times New Roman CYR"/>
          <family val="1"/>
        </font>
      </dxf>
    </rfmt>
    <rfmt sheetId="1" sqref="I254" start="0" length="0">
      <dxf>
        <font>
          <i/>
          <name val="Times New Roman CYR"/>
          <family val="1"/>
        </font>
      </dxf>
    </rfmt>
    <rfmt sheetId="1" sqref="I255" start="0" length="0">
      <dxf>
        <font>
          <i/>
          <name val="Times New Roman CYR"/>
          <family val="1"/>
        </font>
      </dxf>
    </rfmt>
    <rfmt sheetId="1" sqref="I261" start="0" length="0">
      <dxf>
        <font>
          <i/>
          <name val="Times New Roman CYR"/>
          <family val="1"/>
        </font>
      </dxf>
    </rfmt>
    <rfmt sheetId="1" sqref="I275" start="0" length="0">
      <dxf>
        <font>
          <i/>
          <name val="Times New Roman CYR"/>
          <family val="1"/>
        </font>
      </dxf>
    </rfmt>
    <rfmt sheetId="1" sqref="I277" start="0" length="0">
      <dxf>
        <font>
          <i/>
          <name val="Times New Roman CYR"/>
          <family val="1"/>
        </font>
      </dxf>
    </rfmt>
    <rfmt sheetId="1" sqref="I278" start="0" length="0">
      <dxf>
        <font>
          <b/>
          <name val="Times New Roman CYR"/>
          <family val="1"/>
        </font>
      </dxf>
    </rfmt>
    <rfmt sheetId="1" sqref="I279" start="0" length="0">
      <dxf>
        <fill>
          <patternFill patternType="solid">
            <bgColor indexed="45"/>
          </patternFill>
        </fill>
      </dxf>
    </rfmt>
    <rfmt sheetId="1" sqref="I284" start="0" length="0">
      <dxf>
        <font>
          <i/>
          <name val="Times New Roman CYR"/>
          <family val="1"/>
        </font>
      </dxf>
    </rfmt>
    <rfmt sheetId="1" sqref="I285" start="0" length="0">
      <dxf>
        <font>
          <b/>
          <name val="Times New Roman CYR"/>
          <family val="1"/>
        </font>
        <numFmt numFmtId="165" formatCode="0.00000"/>
      </dxf>
    </rfmt>
    <rfmt sheetId="1" sqref="I286" start="0" length="0">
      <dxf>
        <font>
          <i/>
          <name val="Times New Roman CYR"/>
          <family val="1"/>
        </font>
      </dxf>
    </rfmt>
    <rfmt sheetId="1" sqref="I287" start="0" length="0">
      <dxf>
        <font>
          <i/>
          <name val="Times New Roman CYR"/>
          <family val="1"/>
        </font>
      </dxf>
    </rfmt>
    <rfmt sheetId="1" sqref="I28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8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8" start="0" length="0">
      <dxf>
        <numFmt numFmtId="165" formatCode="0.00000"/>
      </dxf>
    </rfmt>
    <rfmt sheetId="1" sqref="I299" start="0" length="0">
      <dxf>
        <numFmt numFmtId="165" formatCode="0.00000"/>
      </dxf>
    </rfmt>
    <rfmt sheetId="1" sqref="I300" start="0" length="0">
      <dxf>
        <font>
          <i/>
          <name val="Times New Roman CYR"/>
          <family val="1"/>
        </font>
        <numFmt numFmtId="165" formatCode="0.00000"/>
      </dxf>
    </rfmt>
    <rfmt sheetId="1" sqref="I301" start="0" length="0">
      <dxf>
        <font>
          <i/>
          <name val="Times New Roman CYR"/>
          <family val="1"/>
        </font>
        <numFmt numFmtId="165" formatCode="0.00000"/>
      </dxf>
    </rfmt>
    <rfmt sheetId="1" sqref="I302" start="0" length="0">
      <dxf>
        <font>
          <i/>
          <name val="Times New Roman CYR"/>
          <family val="1"/>
        </font>
        <numFmt numFmtId="165" formatCode="0.00000"/>
      </dxf>
    </rfmt>
    <rfmt sheetId="1" sqref="I305" start="0" length="0">
      <dxf>
        <font>
          <i/>
          <name val="Times New Roman CYR"/>
          <family val="1"/>
        </font>
      </dxf>
    </rfmt>
    <rfmt sheetId="1" sqref="I316" start="0" length="0">
      <dxf>
        <numFmt numFmtId="165" formatCode="0.00000"/>
      </dxf>
    </rfmt>
    <rfmt sheetId="1" sqref="I317" start="0" length="0">
      <dxf>
        <numFmt numFmtId="165" formatCode="0.00000"/>
      </dxf>
    </rfmt>
    <rfmt sheetId="1" sqref="I318" start="0" length="0">
      <dxf>
        <font>
          <b/>
          <i/>
          <name val="Times New Roman CYR"/>
          <family val="1"/>
        </font>
      </dxf>
    </rfmt>
    <rfmt sheetId="1" sqref="I321" start="0" length="0">
      <dxf>
        <font>
          <b/>
          <i/>
          <name val="Times New Roman CYR"/>
          <family val="1"/>
        </font>
      </dxf>
    </rfmt>
    <rfmt sheetId="1" sqref="I322" start="0" length="0">
      <dxf>
        <font>
          <b/>
          <i/>
          <name val="Times New Roman CYR"/>
          <family val="1"/>
        </font>
      </dxf>
    </rfmt>
    <rfmt sheetId="1" sqref="I323" start="0" length="0">
      <dxf>
        <font>
          <b/>
          <i/>
          <name val="Times New Roman CYR"/>
          <family val="1"/>
        </font>
      </dxf>
    </rfmt>
    <rfmt sheetId="1" sqref="I332" start="0" length="0">
      <dxf>
        <font>
          <i/>
          <name val="Times New Roman CYR"/>
          <family val="1"/>
        </font>
      </dxf>
    </rfmt>
    <rfmt sheetId="1" sqref="I352" start="0" length="0">
      <dxf>
        <font>
          <i/>
          <name val="Times New Roman CYR"/>
          <family val="1"/>
        </font>
      </dxf>
    </rfmt>
    <rfmt sheetId="1" sqref="I368" start="0" length="0">
      <dxf>
        <font>
          <i/>
          <name val="Times New Roman CYR"/>
          <family val="1"/>
        </font>
      </dxf>
    </rfmt>
    <rfmt sheetId="1" sqref="I371" start="0" length="0">
      <dxf>
        <font>
          <i/>
          <name val="Times New Roman CYR"/>
          <family val="1"/>
        </font>
      </dxf>
    </rfmt>
    <rfmt sheetId="1" sqref="I374" start="0" length="0">
      <dxf>
        <font>
          <i/>
          <name val="Times New Roman CYR"/>
          <family val="1"/>
        </font>
      </dxf>
    </rfmt>
    <rfmt sheetId="1" sqref="I381" start="0" length="0">
      <dxf>
        <numFmt numFmtId="165" formatCode="0.00000"/>
      </dxf>
    </rfmt>
    <rfmt sheetId="1" sqref="I382" start="0" length="0">
      <dxf>
        <numFmt numFmtId="165" formatCode="0.00000"/>
      </dxf>
    </rfmt>
    <rfmt sheetId="1" sqref="I383" start="0" length="0">
      <dxf>
        <numFmt numFmtId="165" formatCode="0.00000"/>
      </dxf>
    </rfmt>
    <rfmt sheetId="1" sqref="I384" start="0" length="0">
      <dxf>
        <numFmt numFmtId="165" formatCode="0.00000"/>
      </dxf>
    </rfmt>
    <rfmt sheetId="1" sqref="I385" start="0" length="0">
      <dxf>
        <numFmt numFmtId="165" formatCode="0.00000"/>
      </dxf>
    </rfmt>
    <rfmt sheetId="1" sqref="I386" start="0" length="0">
      <dxf>
        <numFmt numFmtId="165" formatCode="0.00000"/>
      </dxf>
    </rfmt>
    <rfmt sheetId="1" sqref="I387" start="0" length="0">
      <dxf>
        <numFmt numFmtId="165" formatCode="0.00000"/>
      </dxf>
    </rfmt>
    <rfmt sheetId="1" sqref="I388" start="0" length="0">
      <dxf>
        <numFmt numFmtId="165" formatCode="0.00000"/>
      </dxf>
    </rfmt>
    <rfmt sheetId="1" sqref="I389" start="0" length="0">
      <dxf>
        <numFmt numFmtId="165" formatCode="0.00000"/>
      </dxf>
    </rfmt>
    <rfmt sheetId="1" sqref="I390" start="0" length="0">
      <dxf>
        <numFmt numFmtId="165" formatCode="0.00000"/>
      </dxf>
    </rfmt>
    <rfmt sheetId="1" sqref="I391" start="0" length="0">
      <dxf>
        <numFmt numFmtId="165" formatCode="0.00000"/>
      </dxf>
    </rfmt>
    <rfmt sheetId="1" sqref="I392" start="0" length="0">
      <dxf>
        <numFmt numFmtId="165" formatCode="0.00000"/>
      </dxf>
    </rfmt>
    <rfmt sheetId="1" sqref="I393" start="0" length="0">
      <dxf>
        <numFmt numFmtId="165" formatCode="0.00000"/>
      </dxf>
    </rfmt>
    <rfmt sheetId="1" sqref="I394" start="0" length="0">
      <dxf>
        <numFmt numFmtId="165" formatCode="0.00000"/>
      </dxf>
    </rfmt>
    <rfmt sheetId="1" sqref="I395" start="0" length="0">
      <dxf>
        <numFmt numFmtId="165" formatCode="0.00000"/>
      </dxf>
    </rfmt>
    <rfmt sheetId="1" sqref="I396" start="0" length="0">
      <dxf>
        <numFmt numFmtId="165" formatCode="0.00000"/>
      </dxf>
    </rfmt>
    <rfmt sheetId="1" sqref="I397" start="0" length="0">
      <dxf>
        <numFmt numFmtId="165" formatCode="0.00000"/>
      </dxf>
    </rfmt>
    <rfmt sheetId="1" sqref="I398" start="0" length="0">
      <dxf>
        <numFmt numFmtId="165" formatCode="0.00000"/>
      </dxf>
    </rfmt>
    <rfmt sheetId="1" sqref="I399" start="0" length="0">
      <dxf>
        <numFmt numFmtId="165" formatCode="0.00000"/>
      </dxf>
    </rfmt>
    <rfmt sheetId="1" sqref="I400" start="0" length="0">
      <dxf>
        <numFmt numFmtId="165" formatCode="0.00000"/>
      </dxf>
    </rfmt>
    <rcc rId="0" sId="1" dxf="1">
      <nc r="I408">
        <f>G411+G351+G174</f>
      </nc>
      <ndxf>
        <font>
          <i/>
          <name val="Times New Roman CYR"/>
          <family val="1"/>
        </font>
        <numFmt numFmtId="165" formatCode="0.00000"/>
      </ndxf>
    </rcc>
    <rcc rId="0" sId="1">
      <nc r="I409">
        <v>561793.30000000005</v>
      </nc>
    </rcc>
    <rcc rId="0" sId="1" dxf="1">
      <nc r="I411">
        <f>I408-I409</f>
      </nc>
      <ndxf>
        <numFmt numFmtId="165" formatCode="0.00000"/>
      </ndxf>
    </rcc>
    <rfmt sheetId="1" sqref="I420" start="0" length="0">
      <dxf>
        <font>
          <i/>
          <name val="Times New Roman CYR"/>
          <family val="1"/>
        </font>
      </dxf>
    </rfmt>
    <rfmt sheetId="1" sqref="I429" start="0" length="0">
      <dxf>
        <font>
          <i/>
          <name val="Times New Roman CYR"/>
          <family val="1"/>
        </font>
      </dxf>
    </rfmt>
    <rfmt sheetId="1" sqref="I445" start="0" length="0">
      <dxf>
        <font>
          <b/>
          <name val="Times New Roman CYR"/>
          <family val="1"/>
        </font>
      </dxf>
    </rfmt>
    <rfmt sheetId="1" sqref="I452" start="0" length="0">
      <dxf>
        <font>
          <i/>
          <name val="Times New Roman CYR"/>
          <family val="1"/>
        </font>
      </dxf>
    </rfmt>
    <rfmt sheetId="1" sqref="I453" start="0" length="0">
      <dxf>
        <numFmt numFmtId="165" formatCode="0.00000"/>
      </dxf>
    </rfmt>
    <rfmt sheetId="1" sqref="I454" start="0" length="0">
      <dxf>
        <numFmt numFmtId="165" formatCode="0.00000"/>
      </dxf>
    </rfmt>
    <rfmt sheetId="1" sqref="I455" start="0" length="0">
      <dxf>
        <font>
          <i/>
          <name val="Times New Roman CYR"/>
          <family val="1"/>
        </font>
      </dxf>
    </rfmt>
    <rcc rId="0" sId="1" dxf="1">
      <nc r="I477">
        <f>H28+H29+H31+H32+H39+H40+H45+H46+H50+H54+H84+H85+H86+H87+H89+H90+H91+H92+H94+H95+H96+H97+H99+H102+H103+H104+H105+H106+H107+H118+H119+H121+H138+H157+H161+H162+H163+H164+H166+H167+H168+H169+H171+H172+H278+H311+H389+H409+H426+H476+H478+H479+H481+H483+H484+H487+H488</f>
      </nc>
      <ndxf>
        <numFmt numFmtId="165" formatCode="0.00000"/>
      </ndxf>
    </rcc>
    <rfmt sheetId="1" sqref="I489" start="0" length="0">
      <dxf>
        <font>
          <b/>
          <name val="Times New Roman CYR"/>
          <family val="1"/>
        </font>
      </dxf>
    </rfmt>
    <rcc rId="0" sId="1">
      <nc r="I490">
        <v>861677.95</v>
      </nc>
    </rcc>
    <rcc rId="0" sId="1">
      <nc r="I491">
        <f>355207.51-17764.55-15974.1</f>
      </nc>
    </rcc>
    <rcc rId="0" sId="1">
      <nc r="I494">
        <v>1183146.81</v>
      </nc>
    </rcc>
    <rcc rId="0" sId="1" dxf="1">
      <nc r="I496">
        <f>H490-I494</f>
      </nc>
      <ndxf>
        <font>
          <b/>
          <u val="singleAccounting"/>
          <name val="Times New Roman CYR"/>
          <family val="1"/>
        </font>
        <numFmt numFmtId="167" formatCode="_-* #,##0.00000\ _₽_-;\-* #,##0.00000\ _₽_-;_-* &quot;-&quot;?????\ _₽_-;_-@_-"/>
        <fill>
          <patternFill patternType="solid">
            <bgColor rgb="FF92D050"/>
          </patternFill>
        </fill>
      </ndxf>
    </rcc>
  </rrc>
  <rrc rId="2870" sId="1" ref="I1:I1048576" action="deleteCol">
    <rfmt sheetId="1" xfDxf="1" sqref="I1:I1048576" start="0" length="0">
      <dxf>
        <font>
          <name val="Times New Roman CYR"/>
          <family val="1"/>
        </font>
        <alignment wrapText="1"/>
      </dxf>
    </rfmt>
    <rcc rId="0" sId="1">
      <nc r="I24" t="inlineStr">
        <is>
          <t>2023 год</t>
        </is>
      </nc>
    </rcc>
    <rcc rId="0" sId="1" dxf="1">
      <nc r="I26">
        <f>#REF!-#REF!-#REF!</f>
      </nc>
      <ndxf>
        <font>
          <b/>
          <name val="Times New Roman CYR"/>
          <family val="1"/>
        </font>
        <numFmt numFmtId="165" formatCode="0.00000"/>
      </ndxf>
    </rcc>
    <rcc rId="0" sId="1" dxf="1" numFmtId="4">
      <nc r="I27">
        <v>55654.9</v>
      </nc>
      <ndxf>
        <numFmt numFmtId="165" formatCode="0.00000"/>
      </ndxf>
    </rcc>
    <rcc rId="0" sId="1" dxf="1">
      <nc r="I28">
        <f>I26-I27</f>
      </nc>
      <ndxf>
        <numFmt numFmtId="165" formatCode="0.00000"/>
      </ndxf>
    </rcc>
    <rcc rId="0" sId="1">
      <nc r="I35" t="inlineStr">
        <is>
          <t>2023 год</t>
        </is>
      </nc>
    </rcc>
    <rcc rId="0" sId="1" dxf="1">
      <nc r="I36">
        <f>H33+H279+H297+H464</f>
      </nc>
      <ndxf>
        <numFmt numFmtId="165" formatCode="0.00000"/>
      </ndxf>
    </rcc>
    <rcc rId="0" sId="1" dxf="1">
      <nc r="I37">
        <v>16803.13</v>
      </nc>
      <ndxf>
        <font>
          <b/>
          <name val="Times New Roman CYR"/>
          <family val="1"/>
        </font>
      </ndxf>
    </rcc>
    <rcc rId="0" sId="1" dxf="1">
      <nc r="I38">
        <v>15998.8</v>
      </nc>
      <ndxf>
        <font>
          <i/>
          <name val="Times New Roman CYR"/>
          <family val="1"/>
        </font>
      </ndxf>
    </rcc>
    <rcc rId="0" sId="1" dxf="1">
      <nc r="I39">
        <f>I36-I37-I38</f>
      </nc>
      <ndxf>
        <numFmt numFmtId="165" formatCode="0.00000"/>
      </ndxf>
    </rcc>
    <rfmt sheetId="1" sqref="I43" start="0" length="0">
      <dxf>
        <font>
          <b/>
          <name val="Times New Roman CYR"/>
          <family val="1"/>
        </font>
      </dxf>
    </rfmt>
    <rfmt sheetId="1" sqref="I53" start="0" length="0">
      <dxf>
        <font>
          <i/>
          <name val="Times New Roman CYR"/>
          <family val="1"/>
        </font>
      </dxf>
    </rfmt>
    <rfmt sheetId="1" sqref="I57" start="0" length="0">
      <dxf>
        <font>
          <b/>
          <name val="Times New Roman CYR"/>
          <family val="1"/>
        </font>
      </dxf>
    </rfmt>
    <rfmt sheetId="1" sqref="I58" start="0" length="0">
      <dxf>
        <font>
          <i/>
          <name val="Times New Roman CYR"/>
          <family val="1"/>
        </font>
      </dxf>
    </rfmt>
    <rfmt sheetId="1" sqref="I61" start="0" length="0">
      <dxf>
        <font>
          <i/>
          <name val="Times New Roman CYR"/>
          <family val="1"/>
        </font>
      </dxf>
    </rfmt>
    <rfmt sheetId="1" sqref="I63" start="0" length="0">
      <dxf>
        <font>
          <b/>
          <name val="Times New Roman CYR"/>
          <family val="1"/>
        </font>
      </dxf>
    </rfmt>
    <rfmt sheetId="1" sqref="I64" start="0" length="0">
      <dxf>
        <font>
          <b/>
          <name val="Times New Roman CYR"/>
          <family val="1"/>
        </font>
      </dxf>
    </rfmt>
    <rfmt sheetId="1" sqref="I65" start="0" length="0">
      <dxf>
        <font>
          <b/>
          <name val="Times New Roman CYR"/>
          <family val="1"/>
        </font>
      </dxf>
    </rfmt>
    <rfmt sheetId="1" sqref="I66" start="0" length="0">
      <dxf>
        <font>
          <b/>
          <name val="Times New Roman CYR"/>
          <family val="1"/>
        </font>
      </dxf>
    </rfmt>
    <rfmt sheetId="1" sqref="I67" start="0" length="0">
      <dxf>
        <font>
          <b/>
          <name val="Times New Roman CYR"/>
          <family val="1"/>
        </font>
      </dxf>
    </rfmt>
    <rfmt sheetId="1" sqref="I68" start="0" length="0">
      <dxf>
        <font>
          <b/>
          <i/>
          <name val="Times New Roman CYR"/>
          <family val="1"/>
        </font>
      </dxf>
    </rfmt>
    <rfmt sheetId="1" sqref="I69" start="0" length="0">
      <dxf>
        <font>
          <b/>
          <name val="Times New Roman CYR"/>
          <family val="1"/>
        </font>
      </dxf>
    </rfmt>
    <rfmt sheetId="1" sqref="I72" start="0" length="0">
      <dxf>
        <font>
          <i/>
          <name val="Times New Roman CYR"/>
          <family val="1"/>
        </font>
      </dxf>
    </rfmt>
    <rfmt sheetId="1" sqref="I76" start="0" length="0">
      <dxf>
        <font>
          <i/>
          <name val="Times New Roman CYR"/>
          <family val="1"/>
        </font>
      </dxf>
    </rfmt>
    <rfmt sheetId="1" sqref="I80" start="0" length="0">
      <dxf>
        <font>
          <i/>
          <name val="Times New Roman CYR"/>
          <family val="1"/>
        </font>
      </dxf>
    </rfmt>
    <rfmt sheetId="1" sqref="I90" start="0" length="0">
      <dxf>
        <font>
          <i/>
          <name val="Times New Roman CYR"/>
          <family val="1"/>
        </font>
      </dxf>
    </rfmt>
    <rfmt sheetId="1" sqref="I98" start="0" length="0">
      <dxf>
        <font>
          <i/>
          <name val="Times New Roman CYR"/>
          <family val="1"/>
        </font>
      </dxf>
    </rfmt>
    <rfmt sheetId="1" sqref="I114" start="0" length="0">
      <dxf>
        <font>
          <i/>
          <name val="Times New Roman CYR"/>
          <family val="1"/>
        </font>
      </dxf>
    </rfmt>
    <rfmt sheetId="1" sqref="I115" start="0" length="0">
      <dxf>
        <font>
          <i/>
          <name val="Times New Roman CYR"/>
          <family val="1"/>
        </font>
      </dxf>
    </rfmt>
    <rfmt sheetId="1" sqref="I116" start="0" length="0">
      <dxf>
        <font>
          <i/>
          <name val="Times New Roman CYR"/>
          <family val="1"/>
        </font>
      </dxf>
    </rfmt>
    <rfmt sheetId="1" sqref="I117" start="0" length="0">
      <dxf>
        <font>
          <i/>
          <name val="Times New Roman CYR"/>
          <family val="1"/>
        </font>
      </dxf>
    </rfmt>
    <rfmt sheetId="1" sqref="I118" start="0" length="0">
      <dxf>
        <font>
          <i/>
          <name val="Times New Roman CYR"/>
          <family val="1"/>
        </font>
      </dxf>
    </rfmt>
    <rfmt sheetId="1" sqref="I119" start="0" length="0">
      <dxf>
        <font>
          <i/>
          <name val="Times New Roman CYR"/>
          <family val="1"/>
        </font>
      </dxf>
    </rfmt>
    <rfmt sheetId="1" sqref="I120" start="0" length="0">
      <dxf>
        <font>
          <i/>
          <name val="Times New Roman CYR"/>
          <family val="1"/>
        </font>
      </dxf>
    </rfmt>
    <rfmt sheetId="1" sqref="I121" start="0" length="0">
      <dxf>
        <font>
          <i/>
          <name val="Times New Roman CYR"/>
          <family val="1"/>
        </font>
      </dxf>
    </rfmt>
    <rfmt sheetId="1" sqref="I125" start="0" length="0">
      <dxf>
        <font>
          <i/>
          <name val="Times New Roman CYR"/>
          <family val="1"/>
        </font>
      </dxf>
    </rfmt>
    <rfmt sheetId="1" sqref="I127" start="0" length="0">
      <dxf>
        <font>
          <i/>
          <name val="Times New Roman CYR"/>
          <family val="1"/>
        </font>
      </dxf>
    </rfmt>
    <rfmt sheetId="1" sqref="I136" start="0" length="0">
      <dxf>
        <font>
          <i/>
          <name val="Times New Roman CYR"/>
          <family val="1"/>
        </font>
      </dxf>
    </rfmt>
    <rfmt sheetId="1" sqref="I139" start="0" length="0">
      <dxf>
        <font>
          <i/>
          <name val="Times New Roman CYR"/>
          <family val="1"/>
        </font>
      </dxf>
    </rfmt>
    <rfmt sheetId="1" sqref="I167" start="0" length="0">
      <dxf>
        <font>
          <i/>
          <name val="Times New Roman CYR"/>
          <family val="1"/>
        </font>
      </dxf>
    </rfmt>
    <rfmt sheetId="1" sqref="I178" start="0" length="0">
      <dxf>
        <font>
          <i/>
          <name val="Times New Roman CYR"/>
          <family val="1"/>
        </font>
      </dxf>
    </rfmt>
    <rfmt sheetId="1" sqref="I196" start="0" length="0">
      <dxf>
        <font>
          <i/>
          <name val="Times New Roman CYR"/>
          <family val="1"/>
        </font>
      </dxf>
    </rfmt>
    <rfmt sheetId="1" sqref="I197" start="0" length="0">
      <dxf>
        <font>
          <i/>
          <name val="Times New Roman CYR"/>
          <family val="1"/>
        </font>
      </dxf>
    </rfmt>
    <rfmt sheetId="1" sqref="I202" start="0" length="0">
      <dxf>
        <font>
          <i/>
          <name val="Times New Roman CYR"/>
          <family val="1"/>
        </font>
      </dxf>
    </rfmt>
    <rfmt sheetId="1" sqref="I203" start="0" length="0">
      <dxf>
        <font>
          <i/>
          <name val="Times New Roman CYR"/>
          <family val="1"/>
        </font>
      </dxf>
    </rfmt>
    <rfmt sheetId="1" sqref="I204" start="0" length="0">
      <dxf>
        <font>
          <i/>
          <name val="Times New Roman CYR"/>
          <family val="1"/>
        </font>
      </dxf>
    </rfmt>
    <rfmt sheetId="1" sqref="I205" start="0" length="0">
      <dxf>
        <font>
          <i/>
          <name val="Times New Roman CYR"/>
          <family val="1"/>
        </font>
      </dxf>
    </rfmt>
    <rfmt sheetId="1" sqref="I206" start="0" length="0">
      <dxf>
        <font>
          <i/>
          <name val="Times New Roman CYR"/>
          <family val="1"/>
        </font>
      </dxf>
    </rfmt>
    <rfmt sheetId="1" sqref="I207" start="0" length="0">
      <dxf>
        <font>
          <i/>
          <name val="Times New Roman CYR"/>
          <family val="1"/>
        </font>
      </dxf>
    </rfmt>
    <rfmt sheetId="1" sqref="I208" start="0" length="0">
      <dxf>
        <font>
          <i/>
          <name val="Times New Roman CYR"/>
          <family val="1"/>
        </font>
      </dxf>
    </rfmt>
    <rfmt sheetId="1" sqref="I209" start="0" length="0">
      <dxf>
        <font>
          <i/>
          <name val="Times New Roman CYR"/>
          <family val="1"/>
        </font>
      </dxf>
    </rfmt>
    <rfmt sheetId="1" sqref="I210" start="0" length="0">
      <dxf>
        <font>
          <i/>
          <name val="Times New Roman CYR"/>
          <family val="1"/>
        </font>
      </dxf>
    </rfmt>
    <rfmt sheetId="1" sqref="I211" start="0" length="0">
      <dxf>
        <font>
          <i/>
          <name val="Times New Roman CYR"/>
          <family val="1"/>
        </font>
      </dxf>
    </rfmt>
    <rfmt sheetId="1" sqref="I212" start="0" length="0">
      <dxf>
        <font>
          <i/>
          <name val="Times New Roman CYR"/>
          <family val="1"/>
        </font>
      </dxf>
    </rfmt>
    <rfmt sheetId="1" sqref="I213" start="0" length="0">
      <dxf>
        <font>
          <i/>
          <name val="Times New Roman CYR"/>
          <family val="1"/>
        </font>
      </dxf>
    </rfmt>
    <rfmt sheetId="1" sqref="I214" start="0" length="0">
      <dxf>
        <font>
          <i/>
          <name val="Times New Roman CYR"/>
          <family val="1"/>
        </font>
      </dxf>
    </rfmt>
    <rfmt sheetId="1" sqref="I215" start="0" length="0">
      <dxf>
        <font>
          <i/>
          <name val="Times New Roman CYR"/>
          <family val="1"/>
        </font>
      </dxf>
    </rfmt>
    <rfmt sheetId="1" sqref="I216" start="0" length="0">
      <dxf>
        <font>
          <i/>
          <name val="Times New Roman CYR"/>
          <family val="1"/>
        </font>
      </dxf>
    </rfmt>
    <rfmt sheetId="1" sqref="I217" start="0" length="0">
      <dxf>
        <font>
          <i/>
          <name val="Times New Roman CYR"/>
          <family val="1"/>
        </font>
      </dxf>
    </rfmt>
    <rfmt sheetId="1" sqref="I218" start="0" length="0">
      <dxf>
        <font>
          <i/>
          <name val="Times New Roman CYR"/>
          <family val="1"/>
        </font>
      </dxf>
    </rfmt>
    <rfmt sheetId="1" sqref="I219" start="0" length="0">
      <dxf>
        <font>
          <i/>
          <name val="Times New Roman CYR"/>
          <family val="1"/>
        </font>
      </dxf>
    </rfmt>
    <rfmt sheetId="1" sqref="I220" start="0" length="0">
      <dxf>
        <font>
          <i/>
          <name val="Times New Roman CYR"/>
          <family val="1"/>
        </font>
      </dxf>
    </rfmt>
    <rfmt sheetId="1" sqref="I221" start="0" length="0">
      <dxf>
        <font>
          <i/>
          <name val="Times New Roman CYR"/>
          <family val="1"/>
        </font>
      </dxf>
    </rfmt>
    <rfmt sheetId="1" sqref="I222" start="0" length="0">
      <dxf>
        <font>
          <i/>
          <name val="Times New Roman CYR"/>
          <family val="1"/>
        </font>
      </dxf>
    </rfmt>
    <rfmt sheetId="1" sqref="I223" start="0" length="0">
      <dxf>
        <font>
          <i/>
          <name val="Times New Roman CYR"/>
          <family val="1"/>
        </font>
      </dxf>
    </rfmt>
    <rfmt sheetId="1" sqref="I224" start="0" length="0">
      <dxf>
        <font>
          <i/>
          <name val="Times New Roman CYR"/>
          <family val="1"/>
        </font>
      </dxf>
    </rfmt>
    <rfmt sheetId="1" sqref="I225" start="0" length="0">
      <dxf>
        <font>
          <i/>
          <name val="Times New Roman CYR"/>
          <family val="1"/>
        </font>
      </dxf>
    </rfmt>
    <rfmt sheetId="1" sqref="I226" start="0" length="0">
      <dxf>
        <font>
          <i/>
          <name val="Times New Roman CYR"/>
          <family val="1"/>
        </font>
      </dxf>
    </rfmt>
    <rfmt sheetId="1" sqref="I227" start="0" length="0">
      <dxf>
        <font>
          <i/>
          <name val="Times New Roman CYR"/>
          <family val="1"/>
        </font>
      </dxf>
    </rfmt>
    <rfmt sheetId="1" sqref="I228" start="0" length="0">
      <dxf>
        <font>
          <i/>
          <name val="Times New Roman CYR"/>
          <family val="1"/>
        </font>
      </dxf>
    </rfmt>
    <rfmt sheetId="1" sqref="I229" start="0" length="0">
      <dxf>
        <font>
          <i/>
          <name val="Times New Roman CYR"/>
          <family val="1"/>
        </font>
      </dxf>
    </rfmt>
    <rfmt sheetId="1" sqref="I230" start="0" length="0">
      <dxf>
        <font>
          <i/>
          <name val="Times New Roman CYR"/>
          <family val="1"/>
        </font>
      </dxf>
    </rfmt>
    <rfmt sheetId="1" sqref="I231" start="0" length="0">
      <dxf>
        <font>
          <i/>
          <name val="Times New Roman CYR"/>
          <family val="1"/>
        </font>
      </dxf>
    </rfmt>
    <rfmt sheetId="1" sqref="I232" start="0" length="0">
      <dxf>
        <font>
          <i/>
          <name val="Times New Roman CYR"/>
          <family val="1"/>
        </font>
      </dxf>
    </rfmt>
    <rfmt sheetId="1" sqref="I233" start="0" length="0">
      <dxf>
        <font>
          <i/>
          <name val="Times New Roman CYR"/>
          <family val="1"/>
        </font>
      </dxf>
    </rfmt>
    <rfmt sheetId="1" sqref="I234" start="0" length="0">
      <dxf>
        <font>
          <i/>
          <name val="Times New Roman CYR"/>
          <family val="1"/>
        </font>
      </dxf>
    </rfmt>
    <rfmt sheetId="1" sqref="I235" start="0" length="0">
      <dxf>
        <font>
          <i/>
          <name val="Times New Roman CYR"/>
          <family val="1"/>
        </font>
      </dxf>
    </rfmt>
    <rfmt sheetId="1" sqref="I236" start="0" length="0">
      <dxf>
        <font>
          <i/>
          <name val="Times New Roman CYR"/>
          <family val="1"/>
        </font>
      </dxf>
    </rfmt>
    <rfmt sheetId="1" sqref="I237" start="0" length="0">
      <dxf>
        <font>
          <i/>
          <name val="Times New Roman CYR"/>
          <family val="1"/>
        </font>
      </dxf>
    </rfmt>
    <rfmt sheetId="1" sqref="I238" start="0" length="0">
      <dxf>
        <font>
          <i/>
          <name val="Times New Roman CYR"/>
          <family val="1"/>
        </font>
      </dxf>
    </rfmt>
    <rfmt sheetId="1" sqref="I239" start="0" length="0">
      <dxf>
        <font>
          <i/>
          <name val="Times New Roman CYR"/>
          <family val="1"/>
        </font>
      </dxf>
    </rfmt>
    <rfmt sheetId="1" sqref="I240" start="0" length="0">
      <dxf>
        <font>
          <i/>
          <name val="Times New Roman CYR"/>
          <family val="1"/>
        </font>
      </dxf>
    </rfmt>
    <rfmt sheetId="1" sqref="I241" start="0" length="0">
      <dxf>
        <font>
          <i/>
          <name val="Times New Roman CYR"/>
          <family val="1"/>
        </font>
      </dxf>
    </rfmt>
    <rfmt sheetId="1" sqref="I242" start="0" length="0">
      <dxf>
        <font>
          <i/>
          <name val="Times New Roman CYR"/>
          <family val="1"/>
        </font>
      </dxf>
    </rfmt>
    <rfmt sheetId="1" sqref="I243" start="0" length="0">
      <dxf>
        <font>
          <i/>
          <name val="Times New Roman CYR"/>
          <family val="1"/>
        </font>
      </dxf>
    </rfmt>
    <rfmt sheetId="1" sqref="I244" start="0" length="0">
      <dxf>
        <font>
          <i/>
          <name val="Times New Roman CYR"/>
          <family val="1"/>
        </font>
      </dxf>
    </rfmt>
    <rfmt sheetId="1" sqref="I245" start="0" length="0">
      <dxf>
        <font>
          <i/>
          <name val="Times New Roman CYR"/>
          <family val="1"/>
        </font>
      </dxf>
    </rfmt>
    <rfmt sheetId="1" sqref="I246" start="0" length="0">
      <dxf>
        <font>
          <i/>
          <name val="Times New Roman CYR"/>
          <family val="1"/>
        </font>
      </dxf>
    </rfmt>
    <rfmt sheetId="1" sqref="I247" start="0" length="0">
      <dxf>
        <font>
          <i/>
          <name val="Times New Roman CYR"/>
          <family val="1"/>
        </font>
      </dxf>
    </rfmt>
    <rfmt sheetId="1" sqref="I248" start="0" length="0">
      <dxf>
        <font>
          <i/>
          <name val="Times New Roman CYR"/>
          <family val="1"/>
        </font>
      </dxf>
    </rfmt>
    <rfmt sheetId="1" sqref="I249" start="0" length="0">
      <dxf>
        <font>
          <i/>
          <name val="Times New Roman CYR"/>
          <family val="1"/>
        </font>
      </dxf>
    </rfmt>
    <rfmt sheetId="1" sqref="I250" start="0" length="0">
      <dxf>
        <font>
          <i/>
          <name val="Times New Roman CYR"/>
          <family val="1"/>
        </font>
      </dxf>
    </rfmt>
    <rfmt sheetId="1" sqref="I251" start="0" length="0">
      <dxf>
        <font>
          <i/>
          <name val="Times New Roman CYR"/>
          <family val="1"/>
        </font>
      </dxf>
    </rfmt>
    <rfmt sheetId="1" sqref="I252" start="0" length="0">
      <dxf>
        <font>
          <i/>
          <name val="Times New Roman CYR"/>
          <family val="1"/>
        </font>
      </dxf>
    </rfmt>
    <rfmt sheetId="1" sqref="I253" start="0" length="0">
      <dxf>
        <font>
          <i/>
          <name val="Times New Roman CYR"/>
          <family val="1"/>
        </font>
      </dxf>
    </rfmt>
    <rfmt sheetId="1" sqref="I254" start="0" length="0">
      <dxf>
        <font>
          <i/>
          <name val="Times New Roman CYR"/>
          <family val="1"/>
        </font>
      </dxf>
    </rfmt>
    <rfmt sheetId="1" sqref="I255" start="0" length="0">
      <dxf>
        <font>
          <i/>
          <name val="Times New Roman CYR"/>
          <family val="1"/>
        </font>
      </dxf>
    </rfmt>
    <rfmt sheetId="1" sqref="I261" start="0" length="0">
      <dxf>
        <font>
          <i/>
          <name val="Times New Roman CYR"/>
          <family val="1"/>
        </font>
      </dxf>
    </rfmt>
    <rfmt sheetId="1" sqref="I275" start="0" length="0">
      <dxf>
        <font>
          <i/>
          <name val="Times New Roman CYR"/>
          <family val="1"/>
        </font>
      </dxf>
    </rfmt>
    <rfmt sheetId="1" sqref="I277" start="0" length="0">
      <dxf>
        <font>
          <i/>
          <name val="Times New Roman CYR"/>
          <family val="1"/>
        </font>
      </dxf>
    </rfmt>
    <rfmt sheetId="1" sqref="I278" start="0" length="0">
      <dxf>
        <font>
          <b/>
          <name val="Times New Roman CYR"/>
          <family val="1"/>
        </font>
      </dxf>
    </rfmt>
    <rfmt sheetId="1" sqref="I279" start="0" length="0">
      <dxf>
        <fill>
          <patternFill patternType="solid">
            <bgColor indexed="45"/>
          </patternFill>
        </fill>
      </dxf>
    </rfmt>
    <rfmt sheetId="1" sqref="I284" start="0" length="0">
      <dxf>
        <font>
          <i/>
          <name val="Times New Roman CYR"/>
          <family val="1"/>
        </font>
      </dxf>
    </rfmt>
    <rfmt sheetId="1" sqref="I285" start="0" length="0">
      <dxf>
        <font>
          <b/>
          <name val="Times New Roman CYR"/>
          <family val="1"/>
        </font>
      </dxf>
    </rfmt>
    <rfmt sheetId="1" sqref="I286" start="0" length="0">
      <dxf>
        <font>
          <i/>
          <name val="Times New Roman CYR"/>
          <family val="1"/>
        </font>
      </dxf>
    </rfmt>
    <rfmt sheetId="1" sqref="I287" start="0" length="0">
      <dxf>
        <font>
          <i/>
          <name val="Times New Roman CYR"/>
          <family val="1"/>
        </font>
      </dxf>
    </rfmt>
    <rfmt sheetId="1" sqref="I28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8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8" start="0" length="0">
      <dxf>
        <numFmt numFmtId="165" formatCode="0.00000"/>
      </dxf>
    </rfmt>
    <rfmt sheetId="1" sqref="I299" start="0" length="0">
      <dxf>
        <numFmt numFmtId="165" formatCode="0.00000"/>
      </dxf>
    </rfmt>
    <rfmt sheetId="1" sqref="I300" start="0" length="0">
      <dxf>
        <font>
          <i/>
          <name val="Times New Roman CYR"/>
          <family val="1"/>
        </font>
        <numFmt numFmtId="165" formatCode="0.00000"/>
      </dxf>
    </rfmt>
    <rfmt sheetId="1" sqref="I301" start="0" length="0">
      <dxf>
        <font>
          <i/>
          <name val="Times New Roman CYR"/>
          <family val="1"/>
        </font>
        <numFmt numFmtId="165" formatCode="0.00000"/>
      </dxf>
    </rfmt>
    <rfmt sheetId="1" sqref="I302" start="0" length="0">
      <dxf>
        <font>
          <i/>
          <name val="Times New Roman CYR"/>
          <family val="1"/>
        </font>
        <numFmt numFmtId="165" formatCode="0.00000"/>
      </dxf>
    </rfmt>
    <rfmt sheetId="1" sqref="I305" start="0" length="0">
      <dxf>
        <font>
          <i/>
          <name val="Times New Roman CYR"/>
          <family val="1"/>
        </font>
      </dxf>
    </rfmt>
    <rfmt sheetId="1" sqref="I316" start="0" length="0">
      <dxf>
        <numFmt numFmtId="165" formatCode="0.00000"/>
      </dxf>
    </rfmt>
    <rfmt sheetId="1" sqref="I317" start="0" length="0">
      <dxf>
        <numFmt numFmtId="165" formatCode="0.00000"/>
      </dxf>
    </rfmt>
    <rfmt sheetId="1" sqref="I318" start="0" length="0">
      <dxf>
        <font>
          <b/>
          <i/>
          <name val="Times New Roman CYR"/>
          <family val="1"/>
        </font>
      </dxf>
    </rfmt>
    <rfmt sheetId="1" sqref="I321" start="0" length="0">
      <dxf>
        <font>
          <b/>
          <i/>
          <name val="Times New Roman CYR"/>
          <family val="1"/>
        </font>
      </dxf>
    </rfmt>
    <rfmt sheetId="1" sqref="I322" start="0" length="0">
      <dxf>
        <font>
          <b/>
          <i/>
          <name val="Times New Roman CYR"/>
          <family val="1"/>
        </font>
      </dxf>
    </rfmt>
    <rfmt sheetId="1" sqref="I323" start="0" length="0">
      <dxf>
        <font>
          <b/>
          <i/>
          <name val="Times New Roman CYR"/>
          <family val="1"/>
        </font>
      </dxf>
    </rfmt>
    <rfmt sheetId="1" sqref="I332" start="0" length="0">
      <dxf>
        <font>
          <i/>
          <name val="Times New Roman CYR"/>
          <family val="1"/>
        </font>
      </dxf>
    </rfmt>
    <rfmt sheetId="1" sqref="I352" start="0" length="0">
      <dxf>
        <font>
          <i/>
          <name val="Times New Roman CYR"/>
          <family val="1"/>
        </font>
      </dxf>
    </rfmt>
    <rfmt sheetId="1" sqref="I368" start="0" length="0">
      <dxf>
        <font>
          <i/>
          <name val="Times New Roman CYR"/>
          <family val="1"/>
        </font>
      </dxf>
    </rfmt>
    <rfmt sheetId="1" sqref="I371" start="0" length="0">
      <dxf>
        <font>
          <i/>
          <name val="Times New Roman CYR"/>
          <family val="1"/>
        </font>
      </dxf>
    </rfmt>
    <rfmt sheetId="1" sqref="I374" start="0" length="0">
      <dxf>
        <font>
          <i/>
          <name val="Times New Roman CYR"/>
          <family val="1"/>
        </font>
      </dxf>
    </rfmt>
    <rfmt sheetId="1" sqref="I408" start="0" length="0">
      <dxf>
        <font>
          <i/>
          <name val="Times New Roman CYR"/>
          <family val="1"/>
        </font>
      </dxf>
    </rfmt>
    <rfmt sheetId="1" sqref="I420" start="0" length="0">
      <dxf>
        <font>
          <i/>
          <name val="Times New Roman CYR"/>
          <family val="1"/>
        </font>
      </dxf>
    </rfmt>
    <rfmt sheetId="1" sqref="I429" start="0" length="0">
      <dxf>
        <font>
          <i/>
          <name val="Times New Roman CYR"/>
          <family val="1"/>
        </font>
      </dxf>
    </rfmt>
    <rfmt sheetId="1" sqref="I445" start="0" length="0">
      <dxf>
        <font>
          <b/>
          <name val="Times New Roman CYR"/>
          <family val="1"/>
        </font>
      </dxf>
    </rfmt>
    <rfmt sheetId="1" sqref="I452" start="0" length="0">
      <dxf>
        <font>
          <i/>
          <name val="Times New Roman CYR"/>
          <family val="1"/>
        </font>
      </dxf>
    </rfmt>
    <rfmt sheetId="1" sqref="I455" start="0" length="0">
      <dxf>
        <font>
          <i/>
          <name val="Times New Roman CYR"/>
          <family val="1"/>
        </font>
      </dxf>
    </rfmt>
    <rfmt sheetId="1" sqref="I489" start="0" length="0">
      <dxf>
        <font>
          <b/>
          <name val="Times New Roman CYR"/>
          <family val="1"/>
        </font>
      </dxf>
    </rfmt>
  </rrc>
</revisions>
</file>

<file path=xl/revisions/revisionLog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1" sId="1" numFmtId="4">
    <oc r="G441">
      <v>233.1</v>
    </oc>
    <nc r="G441">
      <v>233.13</v>
    </nc>
  </rcc>
  <rcc rId="702" sId="1" numFmtId="4">
    <oc r="H441">
      <v>233.1</v>
    </oc>
    <nc r="H441">
      <v>233.13</v>
    </nc>
  </rcc>
  <rcc rId="703" sId="1" numFmtId="4">
    <oc r="H103">
      <v>20</v>
    </oc>
    <nc r="H103">
      <v>20.029299999999999</v>
    </nc>
  </rcc>
  <rcc rId="704" sId="1" numFmtId="4">
    <oc r="H123">
      <v>130.7139</v>
    </oc>
    <nc r="H123">
      <v>130713.9</v>
    </nc>
  </rcc>
  <rcc rId="705" sId="1" numFmtId="4">
    <oc r="G154">
      <f>14180+283.6+14.5</f>
    </oc>
    <nc r="G154">
      <v>14478.09729</v>
    </nc>
  </rcc>
  <rcc rId="706" sId="1" numFmtId="4">
    <oc r="H154">
      <f>15755.6+315.1+16.1</f>
    </oc>
    <nc r="H154">
      <v>16086.76713</v>
    </nc>
  </rcc>
  <rcc rId="707" sId="1" numFmtId="4">
    <oc r="G227">
      <f>8362.1+1011.7</f>
    </oc>
    <nc r="G227">
      <v>9373.7900000000009</v>
    </nc>
  </rcc>
  <rcc rId="708" sId="1" numFmtId="4">
    <oc r="H227">
      <f>8362.1+1011.7</f>
    </oc>
    <nc r="H227">
      <v>9373.7900000000009</v>
    </nc>
  </rcc>
</revisions>
</file>

<file path=xl/revisions/revisionLog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1" sId="1" odxf="1" dxf="1">
    <oc r="E471" t="inlineStr">
      <is>
        <t>06007 00000</t>
      </is>
    </oc>
    <nc r="E471" t="inlineStr">
      <is>
        <t>06010 00000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872" sId="1" odxf="1" dxf="1">
    <oc r="E472" t="inlineStr">
      <is>
        <t>06007 82900</t>
      </is>
    </oc>
    <nc r="E472" t="inlineStr">
      <is>
        <t>06010 82900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873" sId="1" odxf="1" dxf="1">
    <oc r="E473" t="inlineStr">
      <is>
        <t>06007 82900</t>
      </is>
    </oc>
    <nc r="E473" t="inlineStr">
      <is>
        <t>06010 82900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874" sId="1" odxf="1" dxf="1">
    <oc r="E468" t="inlineStr">
      <is>
        <t>06004 00000</t>
      </is>
    </oc>
    <nc r="E468" t="inlineStr">
      <is>
        <t>06040 00000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875" sId="1" odxf="1" dxf="1">
    <oc r="E469" t="inlineStr">
      <is>
        <t>06004 L5760</t>
      </is>
    </oc>
    <nc r="E469" t="inlineStr">
      <is>
        <t>06040 L5760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876" sId="1" odxf="1" dxf="1">
    <oc r="E470" t="inlineStr">
      <is>
        <t>06004 L5760</t>
      </is>
    </oc>
    <nc r="E470" t="inlineStr">
      <is>
        <t>06040 L5760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B468" start="0" length="2147483647">
    <dxf>
      <font>
        <b val="0"/>
      </font>
    </dxf>
  </rfmt>
  <rfmt sheetId="1" sqref="B468" start="0" length="2147483647">
    <dxf>
      <font>
        <i/>
      </font>
    </dxf>
  </rfmt>
</revisions>
</file>

<file path=xl/revisions/revisionLog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7" sId="1">
    <oc r="C467" t="inlineStr">
      <is>
        <t>04</t>
      </is>
    </oc>
    <nc r="C467" t="inlineStr">
      <is>
        <t>10</t>
      </is>
    </nc>
  </rcc>
  <rcc rId="2878" sId="1">
    <oc r="D467" t="inlineStr">
      <is>
        <t>05</t>
      </is>
    </oc>
    <nc r="D467" t="inlineStr">
      <is>
        <t>03</t>
      </is>
    </nc>
  </rcc>
  <rcc rId="2879" sId="1">
    <oc r="F470" t="inlineStr">
      <is>
        <t>322</t>
      </is>
    </oc>
    <nc r="F470" t="inlineStr">
      <is>
        <t>244</t>
      </is>
    </nc>
  </rcc>
  <rrc rId="2880" sId="1" ref="A474:XFD475" action="insertRow"/>
  <rcc rId="2881" sId="1" odxf="1" dxf="1">
    <nc r="A474" t="inlineStr">
      <is>
        <t>НАЦИОНАЛЬНАЯ ЭКОНОМИКА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15"/>
        </patternFill>
      </fill>
    </ndxf>
  </rcc>
  <rcc rId="2882" sId="1" odxf="1" dxf="1">
    <nc r="B474" t="inlineStr">
      <is>
        <t>976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2883" sId="1" odxf="1" dxf="1">
    <nc r="C474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47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474" start="0" length="0">
    <dxf>
      <font>
        <b/>
        <name val="Times New Roman"/>
        <family val="1"/>
      </font>
      <fill>
        <patternFill>
          <bgColor indexed="15"/>
        </patternFill>
      </fill>
    </dxf>
  </rfmt>
  <rfmt sheetId="1" sqref="F47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2884" sId="1" odxf="1" dxf="1">
    <nc r="G474">
      <f>G475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2885" sId="1" odxf="1" dxf="1">
    <nc r="H474">
      <f>H475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2886" sId="1" odxf="1" dxf="1">
    <nc r="A475" t="inlineStr">
      <is>
        <t>Сельское хозяйство и рыболовство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41"/>
        </patternFill>
      </fill>
    </ndxf>
  </rcc>
  <rcc rId="2887" sId="1" odxf="1" dxf="1">
    <nc r="B475" t="inlineStr">
      <is>
        <t>976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indexed="41"/>
        </patternFill>
      </fill>
    </ndxf>
  </rcc>
  <rcc rId="2888" sId="1" odxf="1" dxf="1">
    <nc r="C475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2889" sId="1" odxf="1" dxf="1">
    <nc r="D475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475" start="0" length="0">
    <dxf>
      <font>
        <b/>
        <name val="Times New Roman"/>
        <family val="1"/>
      </font>
      <fill>
        <patternFill>
          <bgColor indexed="41"/>
        </patternFill>
      </fill>
    </dxf>
  </rfmt>
  <rfmt sheetId="1" sqref="F47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G47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H47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2890" sId="1">
    <nc r="G475">
      <f>G476</f>
    </nc>
  </rcc>
  <rcc rId="2891" sId="1">
    <nc r="H475">
      <f>H476</f>
    </nc>
  </rcc>
  <rcc rId="2892" sId="1">
    <oc r="C466" t="inlineStr">
      <is>
        <t>04</t>
      </is>
    </oc>
    <nc r="C466" t="inlineStr">
      <is>
        <t>10</t>
      </is>
    </nc>
  </rcc>
  <rcc rId="2893" sId="1">
    <oc r="D466" t="inlineStr">
      <is>
        <t>05</t>
      </is>
    </oc>
    <nc r="D466" t="inlineStr">
      <is>
        <t>03</t>
      </is>
    </nc>
  </rcc>
  <rcc rId="2894" sId="1">
    <oc r="C465" t="inlineStr">
      <is>
        <t>04</t>
      </is>
    </oc>
    <nc r="C465" t="inlineStr">
      <is>
        <t>10</t>
      </is>
    </nc>
  </rcc>
  <rcc rId="2895" sId="1">
    <oc r="A465" t="inlineStr">
      <is>
        <t>НАЦИОНАЛЬНАЯ ЭКОНОМИКА</t>
      </is>
    </oc>
    <nc r="A465" t="inlineStr">
      <is>
        <t>СОЦИАЛЬНАЯ ПОЛИТИКА</t>
      </is>
    </nc>
  </rcc>
  <rcc rId="2896" sId="1" odxf="1" dxf="1">
    <oc r="A466" t="inlineStr">
      <is>
        <t>Сельское хозяйство и рыболовство</t>
      </is>
    </oc>
    <nc r="A466" t="inlineStr">
      <is>
        <t>Социальное обеспечение населения</t>
      </is>
    </nc>
    <odxf>
      <alignment horizontal="left"/>
    </odxf>
    <ndxf>
      <alignment horizontal="general"/>
    </ndxf>
  </rcc>
  <rcc rId="2897" sId="1">
    <oc r="G466">
      <f>G467+G476</f>
    </oc>
    <nc r="G466">
      <f>G467</f>
    </nc>
  </rcc>
  <rcc rId="2898" sId="1">
    <oc r="H466">
      <f>H467+H476</f>
    </oc>
    <nc r="H466">
      <f>H467</f>
    </nc>
  </rcc>
  <rcc rId="2899" sId="1">
    <oc r="G464">
      <f>G465</f>
    </oc>
    <nc r="G464">
      <f>G465+G474</f>
    </nc>
  </rcc>
  <rcc rId="2900" sId="1">
    <oc r="H464">
      <f>H465</f>
    </oc>
    <nc r="H464">
      <f>H465+H474</f>
    </nc>
  </rcc>
  <rrc rId="2901" sId="1" ref="A491:XFD499" action="insertRow"/>
  <rm rId="2902" sheetId="1" source="A465:XFD473" destination="A491:XFD499" sourceSheetId="1">
    <rfmt sheetId="1" xfDxf="1" sqref="A491:XFD491" start="0" length="0">
      <dxf>
        <font>
          <name val="Times New Roman CYR"/>
          <family val="1"/>
        </font>
        <alignment wrapText="1"/>
      </dxf>
    </rfmt>
    <rfmt sheetId="1" xfDxf="1" sqref="A492:XFD492" start="0" length="0">
      <dxf>
        <font>
          <name val="Times New Roman CYR"/>
          <family val="1"/>
        </font>
        <alignment wrapText="1"/>
      </dxf>
    </rfmt>
    <rfmt sheetId="1" xfDxf="1" sqref="A493:XFD493" start="0" length="0">
      <dxf>
        <font>
          <name val="Times New Roman CYR"/>
          <family val="1"/>
        </font>
        <alignment wrapText="1"/>
      </dxf>
    </rfmt>
    <rfmt sheetId="1" xfDxf="1" sqref="A494:XFD494" start="0" length="0">
      <dxf>
        <font>
          <name val="Times New Roman CYR"/>
          <family val="1"/>
        </font>
        <alignment wrapText="1"/>
      </dxf>
    </rfmt>
    <rfmt sheetId="1" xfDxf="1" sqref="A495:XFD495" start="0" length="0">
      <dxf>
        <font>
          <name val="Times New Roman CYR"/>
          <family val="1"/>
        </font>
        <alignment wrapText="1"/>
      </dxf>
    </rfmt>
    <rfmt sheetId="1" xfDxf="1" sqref="A496:XFD496" start="0" length="0">
      <dxf>
        <font>
          <name val="Times New Roman CYR"/>
          <family val="1"/>
        </font>
        <alignment wrapText="1"/>
      </dxf>
    </rfmt>
    <rfmt sheetId="1" xfDxf="1" sqref="A497:XFD497" start="0" length="0">
      <dxf>
        <font>
          <name val="Times New Roman CYR"/>
          <family val="1"/>
        </font>
        <alignment wrapText="1"/>
      </dxf>
    </rfmt>
    <rfmt sheetId="1" xfDxf="1" sqref="A498:XFD498" start="0" length="0">
      <dxf>
        <font>
          <name val="Times New Roman CYR"/>
          <family val="1"/>
        </font>
        <alignment wrapText="1"/>
      </dxf>
    </rfmt>
    <rfmt sheetId="1" xfDxf="1" sqref="A499:XFD499" start="0" length="0">
      <dxf>
        <font>
          <name val="Times New Roman CYR"/>
          <family val="1"/>
        </font>
        <alignment wrapText="1"/>
      </dxf>
    </rfmt>
    <rfmt sheetId="1" sqref="A491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92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93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94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95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96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97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98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99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903" sId="1" ref="A465:XFD465" action="deleteRow">
    <rfmt sheetId="1" xfDxf="1" sqref="A465:XFD465" start="0" length="0">
      <dxf>
        <font>
          <name val="Times New Roman CYR"/>
          <family val="1"/>
        </font>
        <alignment wrapText="1"/>
      </dxf>
    </rfmt>
  </rrc>
  <rrc rId="2904" sId="1" ref="A465:XFD465" action="deleteRow">
    <rfmt sheetId="1" xfDxf="1" sqref="A465:XFD465" start="0" length="0">
      <dxf>
        <font>
          <name val="Times New Roman CYR"/>
          <family val="1"/>
        </font>
        <alignment wrapText="1"/>
      </dxf>
    </rfmt>
  </rrc>
  <rrc rId="2905" sId="1" ref="A465:XFD465" action="deleteRow">
    <rfmt sheetId="1" xfDxf="1" sqref="A465:XFD465" start="0" length="0">
      <dxf>
        <font>
          <name val="Times New Roman CYR"/>
          <family val="1"/>
        </font>
        <alignment wrapText="1"/>
      </dxf>
    </rfmt>
  </rrc>
  <rrc rId="2906" sId="1" ref="A465:XFD465" action="deleteRow">
    <rfmt sheetId="1" xfDxf="1" sqref="A465:XFD465" start="0" length="0">
      <dxf>
        <font>
          <name val="Times New Roman CYR"/>
          <family val="1"/>
        </font>
        <alignment wrapText="1"/>
      </dxf>
    </rfmt>
  </rrc>
  <rrc rId="2907" sId="1" ref="A465:XFD465" action="deleteRow">
    <rfmt sheetId="1" xfDxf="1" sqref="A465:XFD465" start="0" length="0">
      <dxf>
        <font>
          <name val="Times New Roman CYR"/>
          <family val="1"/>
        </font>
        <alignment wrapText="1"/>
      </dxf>
    </rfmt>
  </rrc>
  <rrc rId="2908" sId="1" ref="A465:XFD465" action="deleteRow">
    <rfmt sheetId="1" xfDxf="1" sqref="A465:XFD465" start="0" length="0">
      <dxf>
        <font>
          <name val="Times New Roman CYR"/>
          <family val="1"/>
        </font>
        <alignment wrapText="1"/>
      </dxf>
    </rfmt>
  </rrc>
  <rrc rId="2909" sId="1" ref="A465:XFD465" action="deleteRow">
    <rfmt sheetId="1" xfDxf="1" sqref="A465:XFD465" start="0" length="0">
      <dxf>
        <font>
          <name val="Times New Roman CYR"/>
          <family val="1"/>
        </font>
        <alignment wrapText="1"/>
      </dxf>
    </rfmt>
  </rrc>
  <rrc rId="2910" sId="1" ref="A465:XFD465" action="deleteRow">
    <rfmt sheetId="1" xfDxf="1" sqref="A465:XFD465" start="0" length="0">
      <dxf>
        <font>
          <name val="Times New Roman CYR"/>
          <family val="1"/>
        </font>
        <alignment wrapText="1"/>
      </dxf>
    </rfmt>
  </rrc>
  <rrc rId="2911" sId="1" ref="A465:XFD465" action="deleteRow">
    <rfmt sheetId="1" xfDxf="1" sqref="A465:XFD465" start="0" length="0">
      <dxf>
        <font>
          <name val="Times New Roman CYR"/>
          <family val="1"/>
        </font>
        <alignment wrapText="1"/>
      </dxf>
    </rfmt>
  </rrc>
  <rrc rId="2912" sId="1" ref="A485:XFD487" action="insertRow"/>
  <rm rId="2913" sheetId="1" source="A491:XFD493" destination="A485:XFD487" sourceSheetId="1">
    <rfmt sheetId="1" xfDxf="1" sqref="A485:XFD485" start="0" length="0">
      <dxf>
        <font>
          <name val="Times New Roman CYR"/>
          <family val="1"/>
        </font>
        <alignment wrapText="1"/>
      </dxf>
    </rfmt>
    <rfmt sheetId="1" xfDxf="1" sqref="A486:XFD486" start="0" length="0">
      <dxf>
        <font>
          <name val="Times New Roman CYR"/>
          <family val="1"/>
        </font>
        <alignment wrapText="1"/>
      </dxf>
    </rfmt>
    <rfmt sheetId="1" xfDxf="1" sqref="A487:XFD487" start="0" length="0">
      <dxf>
        <font>
          <name val="Times New Roman CYR"/>
          <family val="1"/>
        </font>
        <alignment wrapText="1"/>
      </dxf>
    </rfmt>
    <rfmt sheetId="1" sqref="A485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8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8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8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8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85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85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86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8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8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8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8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86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86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87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8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8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8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8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87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87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914" sId="1" ref="A491:XFD491" action="deleteRow">
    <rfmt sheetId="1" xfDxf="1" sqref="A491:XFD491" start="0" length="0">
      <dxf>
        <font>
          <name val="Times New Roman CYR"/>
          <family val="1"/>
        </font>
        <alignment wrapText="1"/>
      </dxf>
    </rfmt>
  </rrc>
  <rrc rId="2915" sId="1" ref="A491:XFD491" action="deleteRow">
    <rfmt sheetId="1" xfDxf="1" sqref="A491:XFD491" start="0" length="0">
      <dxf>
        <font>
          <name val="Times New Roman CYR"/>
          <family val="1"/>
        </font>
        <alignment wrapText="1"/>
      </dxf>
    </rfmt>
  </rrc>
  <rrc rId="2916" sId="1" ref="A491:XFD491" action="deleteRow">
    <rfmt sheetId="1" xfDxf="1" sqref="A491:XFD491" start="0" length="0">
      <dxf>
        <font>
          <name val="Times New Roman CYR"/>
          <family val="1"/>
        </font>
        <alignment wrapText="1"/>
      </dxf>
    </rfmt>
  </rrc>
  <rcv guid="{E50FE2FB-E2CD-42FB-A643-54AB564D1B47}" action="delete"/>
  <rdn rId="0" localSheetId="1" customView="1" name="Z_E50FE2FB_E2CD_42FB_A643_54AB564D1B47_.wvu.PrintArea" hidden="1" oldHidden="1">
    <formula>Ведом.структура!$A$5:$H$492</formula>
    <oldFormula>Ведом.структура!$A$5:$H$492</oldFormula>
  </rdn>
  <rdn rId="0" localSheetId="1" customView="1" name="Z_E50FE2FB_E2CD_42FB_A643_54AB564D1B47_.wvu.FilterData" hidden="1" oldHidden="1">
    <formula>Ведом.структура!$A$21:$M$495</formula>
    <oldFormula>Ведом.структура!$A$21:$M$495</oldFormula>
  </rdn>
  <rcv guid="{E50FE2FB-E2CD-42FB-A643-54AB564D1B47}" action="add"/>
</revisions>
</file>

<file path=xl/revisions/revisionLog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9" sId="1" odxf="1" dxf="1">
    <oc r="A490" t="inlineStr">
      <is>
        <t>Субсидии гражданам на приобретение жилья</t>
      </is>
    </oc>
    <nc r="A490" t="inlineStr">
      <is>
        <t>Прочая закупка товаров, работ и услуг для обеспечения государственных (муниципальных) нужд</t>
      </is>
    </nc>
    <odxf>
      <fill>
        <patternFill patternType="solid">
          <bgColor theme="0"/>
        </patternFill>
      </fill>
      <alignment vertical="center"/>
    </odxf>
    <ndxf>
      <fill>
        <patternFill patternType="none">
          <bgColor indexed="65"/>
        </patternFill>
      </fill>
      <alignment vertical="top"/>
    </ndxf>
  </rcc>
</revisions>
</file>

<file path=xl/revisions/revisionLog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20" sId="1" ref="A122:XFD128" action="insertRow"/>
  <rcc rId="2921" sId="1" odxf="1" dxf="1">
    <nc r="A122" t="inlineStr">
      <is>
        <t>Сельское хозяйство и рыболовство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</odxf>
    <ndxf>
      <font>
        <b/>
        <color indexed="8"/>
        <name val="Times New Roman"/>
        <family val="1"/>
      </font>
      <fill>
        <patternFill patternType="solid">
          <bgColor indexed="41"/>
        </patternFill>
      </fill>
    </ndxf>
  </rcc>
  <rcc rId="2922" sId="1" odxf="1" dxf="1">
    <nc r="B122" t="inlineStr">
      <is>
        <t>968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indexed="41"/>
        </patternFill>
      </fill>
    </ndxf>
  </rcc>
  <rcc rId="2923" sId="1" odxf="1" dxf="1">
    <nc r="C122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12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122" start="0" length="0">
    <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dxf>
  </rfmt>
  <rfmt sheetId="1" sqref="F122" start="0" length="0">
    <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dxf>
  </rfmt>
  <rcc rId="2924" sId="1" odxf="1" dxf="1">
    <nc r="G122">
      <f>G123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2925" sId="1" odxf="1" dxf="1">
    <nc r="H122">
      <f>H123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fmt sheetId="1" sqref="A123" start="0" length="0">
    <dxf>
      <font>
        <b/>
        <color indexed="8"/>
        <name val="Times New Roman"/>
        <family val="1"/>
      </font>
      <alignment horizontal="general" vertical="top"/>
    </dxf>
  </rfmt>
  <rcc rId="2926" sId="1" odxf="1" dxf="1">
    <nc r="B123" t="inlineStr">
      <is>
        <t>968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123" start="0" length="0">
    <dxf>
      <font>
        <b/>
        <name val="Times New Roman"/>
        <family val="1"/>
      </font>
    </dxf>
  </rfmt>
  <rfmt sheetId="1" sqref="D123" start="0" length="0">
    <dxf>
      <font>
        <b/>
        <name val="Times New Roman"/>
        <family val="1"/>
      </font>
    </dxf>
  </rfmt>
  <rfmt sheetId="1" sqref="E123" start="0" length="0">
    <dxf>
      <font>
        <b/>
        <name val="Times New Roman"/>
        <family val="1"/>
      </font>
    </dxf>
  </rfmt>
  <rfmt sheetId="1" sqref="F123" start="0" length="0">
    <dxf>
      <font>
        <b/>
        <name val="Times New Roman"/>
        <family val="1"/>
      </font>
      <numFmt numFmtId="0" formatCode="General"/>
      <alignment horizontal="general" vertical="top"/>
    </dxf>
  </rfmt>
  <rfmt sheetId="1" sqref="G123" start="0" length="0">
    <dxf>
      <font>
        <b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H123" start="0" length="0">
    <dxf>
      <font>
        <b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A124" start="0" length="0">
    <dxf>
      <font>
        <i/>
        <color indexed="8"/>
        <name val="Times New Roman"/>
        <family val="1"/>
      </font>
    </dxf>
  </rfmt>
  <rfmt sheetId="1" sqref="B124" start="0" length="0">
    <dxf>
      <font>
        <i/>
        <name val="Times New Roman"/>
        <family val="1"/>
      </font>
    </dxf>
  </rfmt>
  <rfmt sheetId="1" sqref="C124" start="0" length="0">
    <dxf>
      <font>
        <i/>
        <name val="Times New Roman"/>
        <family val="1"/>
      </font>
    </dxf>
  </rfmt>
  <rfmt sheetId="1" sqref="D124" start="0" length="0">
    <dxf>
      <font>
        <i/>
        <name val="Times New Roman"/>
        <family val="1"/>
      </font>
    </dxf>
  </rfmt>
  <rfmt sheetId="1" sqref="E124" start="0" length="0">
    <dxf>
      <font>
        <i/>
        <name val="Times New Roman"/>
        <family val="1"/>
      </font>
    </dxf>
  </rfmt>
  <rfmt sheetId="1" sqref="F124" start="0" length="0">
    <dxf>
      <font>
        <i/>
        <name val="Times New Roman"/>
        <family val="1"/>
      </font>
    </dxf>
  </rfmt>
  <rfmt sheetId="1" sqref="G124" start="0" length="0">
    <dxf>
      <font>
        <i/>
        <name val="Times New Roman"/>
        <family val="1"/>
      </font>
    </dxf>
  </rfmt>
  <rfmt sheetId="1" sqref="H124" start="0" length="0">
    <dxf>
      <font>
        <i/>
        <name val="Times New Roman"/>
        <family val="1"/>
      </font>
    </dxf>
  </rfmt>
  <rfmt sheetId="1" sqref="A125" start="0" length="0">
    <dxf>
      <font>
        <color indexed="8"/>
        <name val="Times New Roman"/>
        <family val="1"/>
      </font>
      <numFmt numFmtId="30" formatCode="@"/>
      <alignment vertical="top"/>
    </dxf>
  </rfmt>
  <rcc rId="2927" sId="1">
    <nc r="B125" t="inlineStr">
      <is>
        <t>968</t>
      </is>
    </nc>
  </rcc>
  <rfmt sheetId="1" sqref="A127" start="0" length="0">
    <dxf>
      <font>
        <i/>
        <color indexed="8"/>
        <name val="Times New Roman"/>
        <family val="1"/>
      </font>
      <alignment horizontal="general"/>
    </dxf>
  </rfmt>
  <rfmt sheetId="1" sqref="B127" start="0" length="0">
    <dxf>
      <font>
        <i/>
        <name val="Times New Roman"/>
        <family val="1"/>
      </font>
    </dxf>
  </rfmt>
  <rfmt sheetId="1" sqref="C127" start="0" length="0">
    <dxf>
      <font>
        <i/>
        <name val="Times New Roman"/>
        <family val="1"/>
      </font>
    </dxf>
  </rfmt>
  <rfmt sheetId="1" sqref="D127" start="0" length="0">
    <dxf>
      <font>
        <i/>
        <name val="Times New Roman"/>
        <family val="1"/>
      </font>
    </dxf>
  </rfmt>
  <rfmt sheetId="1" sqref="E127" start="0" length="0">
    <dxf>
      <font>
        <i/>
        <name val="Times New Roman"/>
        <family val="1"/>
      </font>
    </dxf>
  </rfmt>
  <rfmt sheetId="1" sqref="F127" start="0" length="0">
    <dxf>
      <font>
        <i/>
        <name val="Times New Roman"/>
        <family val="1"/>
      </font>
    </dxf>
  </rfmt>
  <rfmt sheetId="1" sqref="G127" start="0" length="0">
    <dxf>
      <font>
        <i/>
        <name val="Times New Roman"/>
        <family val="1"/>
      </font>
    </dxf>
  </rfmt>
  <rfmt sheetId="1" sqref="H127" start="0" length="0">
    <dxf>
      <font>
        <i/>
        <name val="Times New Roman"/>
        <family val="1"/>
      </font>
    </dxf>
  </rfmt>
  <rcc rId="2928" sId="1">
    <nc r="D122" t="inlineStr">
      <is>
        <t>09</t>
      </is>
    </nc>
  </rcc>
  <rcc rId="2929" sId="1">
    <nc r="A123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nc>
  </rcc>
  <rcc rId="2930" sId="1" odxf="1" dxf="1">
    <nc r="A124" t="inlineStr">
      <is>
        <t>Подпрограмма "Развитие дорожной сети в Селенгинском районе"</t>
      </is>
    </nc>
    <ndxf>
      <font>
        <b/>
        <color indexed="8"/>
        <name val="Times New Roman"/>
        <family val="1"/>
      </font>
      <alignment horizontal="general" vertical="top"/>
    </ndxf>
  </rcc>
  <rcc rId="2931" sId="1" odxf="1" dxf="1">
    <nc r="A125" t="inlineStr">
      <is>
        <t>Основное мероприятие "Содержание автомобильных дорог общего пользования местного значения"</t>
      </is>
    </nc>
    <ndxf>
      <font>
        <i/>
        <name val="Times New Roman"/>
        <family val="1"/>
      </font>
      <numFmt numFmtId="0" formatCode="General"/>
      <alignment horizontal="general"/>
    </ndxf>
  </rcc>
  <rcc rId="2932" sId="1">
    <nc r="C123" t="inlineStr">
      <is>
        <t>04</t>
      </is>
    </nc>
  </rcc>
  <rcc rId="2933" sId="1">
    <nc r="D123" t="inlineStr">
      <is>
        <t>09</t>
      </is>
    </nc>
  </rcc>
  <rcc rId="2934" sId="1">
    <nc r="E123" t="inlineStr">
      <is>
        <t>04000 00000</t>
      </is>
    </nc>
  </rcc>
  <rcc rId="2935" sId="1" odxf="1" dxf="1">
    <nc r="C124" t="inlineStr">
      <is>
        <t>04</t>
      </is>
    </nc>
    <ndxf>
      <font>
        <b/>
        <name val="Times New Roman"/>
        <family val="1"/>
      </font>
    </ndxf>
  </rcc>
  <rcc rId="2936" sId="1" odxf="1" dxf="1">
    <nc r="D124" t="inlineStr">
      <is>
        <t>09</t>
      </is>
    </nc>
    <ndxf>
      <font>
        <b/>
        <name val="Times New Roman"/>
        <family val="1"/>
      </font>
    </ndxf>
  </rcc>
  <rcc rId="2937" sId="1" odxf="1" dxf="1">
    <nc r="E124" t="inlineStr">
      <is>
        <t>04300 00000</t>
      </is>
    </nc>
    <ndxf>
      <font>
        <b/>
        <name val="Times New Roman"/>
        <family val="1"/>
      </font>
    </ndxf>
  </rcc>
  <rcc rId="2938" sId="1" odxf="1" dxf="1">
    <nc r="C125" t="inlineStr">
      <is>
        <t>04</t>
      </is>
    </nc>
    <ndxf>
      <font>
        <i/>
        <name val="Times New Roman"/>
        <family val="1"/>
      </font>
    </ndxf>
  </rcc>
  <rcc rId="2939" sId="1" odxf="1" dxf="1">
    <nc r="D125" t="inlineStr">
      <is>
        <t>09</t>
      </is>
    </nc>
    <ndxf>
      <font>
        <i/>
        <name val="Times New Roman"/>
        <family val="1"/>
      </font>
    </ndxf>
  </rcc>
  <rcc rId="2940" sId="1" odxf="1" dxf="1">
    <nc r="E125" t="inlineStr">
      <is>
        <t>04304 00000</t>
      </is>
    </nc>
    <ndxf>
      <font>
        <i/>
        <name val="Times New Roman"/>
        <family val="1"/>
      </font>
    </ndxf>
  </rcc>
  <rcc rId="2941" sId="1" odxf="1" dxf="1">
    <nc r="B124" t="inlineStr">
      <is>
        <t>968</t>
      </is>
    </nc>
    <ndxf>
      <font>
        <b/>
        <name val="Times New Roman"/>
        <family val="1"/>
      </font>
    </ndxf>
  </rcc>
  <rfmt sheetId="1" sqref="B125" start="0" length="2147483647">
    <dxf>
      <font>
        <i/>
      </font>
    </dxf>
  </rfmt>
  <rcc rId="2942" sId="1" odxf="1" dxf="1">
    <nc r="A126" t="inlineStr">
      <is>
        <t>На дорожную деятельность в отношении автомобильных дорог общего пользования местного значения</t>
      </is>
    </nc>
    <ndxf>
      <font>
        <i/>
        <color indexed="8"/>
        <name val="Times New Roman"/>
        <family val="1"/>
      </font>
      <fill>
        <patternFill patternType="solid">
          <bgColor indexed="9"/>
        </patternFill>
      </fill>
    </ndxf>
  </rcc>
  <rfmt sheetId="1" sqref="B126" start="0" length="0">
    <dxf>
      <font>
        <i/>
        <name val="Times New Roman"/>
        <family val="1"/>
      </font>
      <fill>
        <patternFill patternType="solid">
          <bgColor indexed="9"/>
        </patternFill>
      </fill>
    </dxf>
  </rfmt>
  <rcc rId="2943" sId="1" odxf="1" dxf="1">
    <nc r="C126" t="inlineStr">
      <is>
        <t>04</t>
      </is>
    </nc>
    <ndxf>
      <font>
        <i/>
        <name val="Times New Roman"/>
        <family val="1"/>
      </font>
      <fill>
        <patternFill patternType="solid">
          <bgColor indexed="9"/>
        </patternFill>
      </fill>
    </ndxf>
  </rcc>
  <rcc rId="2944" sId="1" odxf="1" dxf="1">
    <nc r="D126" t="inlineStr">
      <is>
        <t>09</t>
      </is>
    </nc>
    <ndxf>
      <font>
        <i/>
        <name val="Times New Roman"/>
        <family val="1"/>
      </font>
      <fill>
        <patternFill patternType="solid">
          <bgColor indexed="9"/>
        </patternFill>
      </fill>
    </ndxf>
  </rcc>
  <rfmt sheetId="1" sqref="E126" start="0" length="0">
    <dxf>
      <font>
        <i/>
        <name val="Times New Roman"/>
        <family val="1"/>
      </font>
      <fill>
        <patternFill patternType="solid">
          <bgColor indexed="9"/>
        </patternFill>
      </fill>
    </dxf>
  </rfmt>
  <rfmt sheetId="1" sqref="F126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A127" start="0" length="0">
    <dxf>
      <font>
        <i val="0"/>
        <name val="Times New Roman"/>
        <family val="1"/>
      </font>
      <alignment horizontal="left"/>
    </dxf>
  </rfmt>
  <rfmt sheetId="1" sqref="B127" start="0" length="0">
    <dxf>
      <font>
        <i val="0"/>
        <name val="Times New Roman"/>
        <family val="1"/>
      </font>
      <fill>
        <patternFill patternType="solid">
          <bgColor indexed="9"/>
        </patternFill>
      </fill>
    </dxf>
  </rfmt>
  <rcc rId="2945" sId="1" odxf="1" dxf="1">
    <nc r="C127" t="inlineStr">
      <is>
        <t>04</t>
      </is>
    </nc>
    <ndxf>
      <font>
        <i val="0"/>
        <name val="Times New Roman"/>
        <family val="1"/>
      </font>
      <fill>
        <patternFill patternType="solid">
          <bgColor indexed="9"/>
        </patternFill>
      </fill>
    </ndxf>
  </rcc>
  <rcc rId="2946" sId="1" odxf="1" dxf="1">
    <nc r="D127" t="inlineStr">
      <is>
        <t>09</t>
      </is>
    </nc>
    <ndxf>
      <font>
        <i val="0"/>
        <name val="Times New Roman"/>
        <family val="1"/>
      </font>
      <fill>
        <patternFill patternType="solid">
          <bgColor indexed="9"/>
        </patternFill>
      </fill>
    </ndxf>
  </rcc>
  <rfmt sheetId="1" sqref="E127" start="0" length="0">
    <dxf>
      <font>
        <i val="0"/>
        <name val="Times New Roman"/>
        <family val="1"/>
      </font>
      <fill>
        <patternFill patternType="solid">
          <bgColor indexed="9"/>
        </patternFill>
      </fill>
    </dxf>
  </rfmt>
  <rfmt sheetId="1" sqref="F127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2947" sId="1">
    <nc r="E126" t="inlineStr">
      <is>
        <t>04304 S21Д0</t>
      </is>
    </nc>
  </rcc>
  <rcc rId="2948" sId="1">
    <nc r="E127" t="inlineStr">
      <is>
        <t>04304 S21Д0</t>
      </is>
    </nc>
  </rcc>
  <rcc rId="2949" sId="1">
    <nc r="F127" t="inlineStr">
      <is>
        <t>540</t>
      </is>
    </nc>
  </rcc>
  <rcc rId="2950" sId="1" numFmtId="4">
    <nc r="G127">
      <v>50000</v>
    </nc>
  </rcc>
  <rcc rId="2951" sId="1" numFmtId="4">
    <nc r="H127">
      <v>0</v>
    </nc>
  </rcc>
  <rcc rId="2952" sId="1">
    <nc r="F128" t="inlineStr">
      <is>
        <t>622</t>
      </is>
    </nc>
  </rcc>
  <rcc rId="2953" sId="1" numFmtId="4">
    <nc r="G128">
      <v>51020.41</v>
    </nc>
  </rcc>
  <rcc rId="2954" sId="1" numFmtId="4">
    <nc r="H128">
      <v>51020.41</v>
    </nc>
  </rcc>
  <rcc rId="2955" sId="1">
    <nc r="B126" t="inlineStr">
      <is>
        <t>968</t>
      </is>
    </nc>
  </rcc>
  <rcc rId="2956" sId="1">
    <nc r="B127" t="inlineStr">
      <is>
        <t>968</t>
      </is>
    </nc>
  </rcc>
  <rcc rId="2957" sId="1">
    <nc r="G126">
      <f>SUM(G127:G128)</f>
    </nc>
  </rcc>
  <rcc rId="2958" sId="1" numFmtId="4">
    <nc r="H126">
      <f>SUM(H127:H128)</f>
    </nc>
  </rcc>
  <rcc rId="2959" sId="1" numFmtId="4">
    <nc r="G125">
      <f>G126</f>
    </nc>
  </rcc>
  <rcc rId="2960" sId="1">
    <nc r="G124">
      <f>G125</f>
    </nc>
  </rcc>
  <rcc rId="2961" sId="1" numFmtId="4">
    <nc r="H125">
      <f>H126</f>
    </nc>
  </rcc>
  <rcc rId="2962" sId="1">
    <nc r="H124">
      <f>H125</f>
    </nc>
  </rcc>
  <rcc rId="2963" sId="1">
    <nc r="G123">
      <f>G124</f>
    </nc>
  </rcc>
  <rcc rId="2964" sId="1">
    <nc r="H123">
      <f>H124</f>
    </nc>
  </rcc>
  <rrc rId="2965" sId="1" ref="A129:XFD129" action="insertRow"/>
  <rrc rId="2966" sId="1" ref="A129:XFD129" action="insertRow"/>
  <rcc rId="2967" sId="1" odxf="1" dxf="1">
    <nc r="B128" t="inlineStr">
      <is>
        <t>968</t>
      </is>
    </nc>
    <ndxf>
      <fill>
        <patternFill patternType="solid">
          <bgColor indexed="9"/>
        </patternFill>
      </fill>
    </ndxf>
  </rcc>
  <rcc rId="2968" sId="1" odxf="1" dxf="1">
    <nc r="C128" t="inlineStr">
      <is>
        <t>04</t>
      </is>
    </nc>
    <ndxf>
      <fill>
        <patternFill patternType="solid">
          <bgColor indexed="9"/>
        </patternFill>
      </fill>
    </ndxf>
  </rcc>
  <rcc rId="2969" sId="1" odxf="1" dxf="1">
    <nc r="D128" t="inlineStr">
      <is>
        <t>09</t>
      </is>
    </nc>
    <ndxf>
      <fill>
        <patternFill patternType="solid">
          <bgColor indexed="9"/>
        </patternFill>
      </fill>
    </ndxf>
  </rcc>
  <rcc rId="2970" sId="1" odxf="1" dxf="1">
    <nc r="E128" t="inlineStr">
      <is>
        <t>04304 S21Д0</t>
      </is>
    </nc>
    <ndxf>
      <fill>
        <patternFill patternType="solid">
          <bgColor indexed="9"/>
        </patternFill>
      </fill>
    </ndxf>
  </rcc>
  <rrc rId="2971" sId="1" ref="A129:XFD129" action="deleteRow">
    <rfmt sheetId="1" xfDxf="1" sqref="A129:XFD129" start="0" length="0">
      <dxf>
        <font>
          <i/>
          <name val="Times New Roman CYR"/>
          <family val="1"/>
        </font>
        <alignment wrapText="1"/>
      </dxf>
    </rfmt>
    <rfmt sheetId="1" sqref="A129" start="0" length="0">
      <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9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72" sId="1" ref="A129:XFD129" action="deleteRow">
    <rfmt sheetId="1" xfDxf="1" sqref="A129:XFD129" start="0" length="0">
      <dxf>
        <font>
          <i/>
          <name val="Times New Roman CYR"/>
          <family val="1"/>
        </font>
        <alignment wrapText="1"/>
      </dxf>
    </rfmt>
    <rfmt sheetId="1" sqref="A129" start="0" length="0">
      <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9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973" sId="1">
    <nc r="A127" t="inlineStr">
      <is>
        <t>Иные межбюджетные трансферты</t>
      </is>
    </nc>
  </rcc>
  <rcc rId="2974" sId="1" odxf="1" dxf="1">
    <nc r="A128" t="inlineStr">
      <is>
        <t>Субсидии автономным учреждениям на иные цели</t>
      </is>
    </nc>
    <ndxf>
      <font>
        <color indexed="8"/>
        <name val="Times New Roman"/>
        <family val="1"/>
      </font>
    </ndxf>
  </rcc>
</revisions>
</file>

<file path=xl/revisions/revisionLog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5" sId="1">
    <oc r="G114">
      <f>G129+G115</f>
    </oc>
    <nc r="G114">
      <f>G129+G115+G122</f>
    </nc>
  </rcc>
  <rcc rId="2976" sId="1">
    <oc r="A122" t="inlineStr">
      <is>
        <t>Сельское хозяйство и рыболовство</t>
      </is>
    </oc>
    <nc r="A122" t="inlineStr">
      <is>
        <t>Дорожное хозяйство (дорожные фонды)</t>
      </is>
    </nc>
  </rcc>
</revisions>
</file>

<file path=xl/revisions/revisionLog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7" sId="1" odxf="1" dxf="1">
    <oc r="A321" t="inlineStr">
      <is>
        <t>Муниципальная программа «Развитие дорожной сети в Селенгинском районе на 2020 - 2024 годы»</t>
      </is>
    </oc>
    <nc r="A321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78" sId="1" odxf="1" dxf="1">
    <oc r="A322" t="inlineStr">
      <is>
        <t>Основное мероприятие "Реконструкция, строительство и содержание автомобильных дорог общего пользования местного значения"</t>
      </is>
    </oc>
    <nc r="A322" t="inlineStr">
      <is>
        <t>Подпрограмма "Развитие дорожной сети в Селенгинском районе"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2979" sId="1" odxf="1" dxf="1">
    <oc r="A323" t="inlineStr">
      <is>
        <t>Развитие транспортной инфраструктуры на сельских территориях</t>
      </is>
    </oc>
    <nc r="A323" t="inlineStr">
      <is>
        <t>Основное мероприятие "Содержание автомобильных дорог общего пользования местного значения"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980" sId="1">
    <oc r="E321" t="inlineStr">
      <is>
        <t>11000 00000</t>
      </is>
    </oc>
    <nc r="E321" t="inlineStr">
      <is>
        <t>04000 00000</t>
      </is>
    </nc>
  </rcc>
  <rfmt sheetId="1" sqref="C322" start="0" length="0">
    <dxf>
      <font>
        <b/>
        <name val="Times New Roman"/>
        <family val="1"/>
      </font>
    </dxf>
  </rfmt>
  <rfmt sheetId="1" sqref="D322" start="0" length="0">
    <dxf>
      <font>
        <b/>
        <name val="Times New Roman"/>
        <family val="1"/>
      </font>
    </dxf>
  </rfmt>
  <rcc rId="2981" sId="1" odxf="1" dxf="1">
    <oc r="E322" t="inlineStr">
      <is>
        <t>11001 00000</t>
      </is>
    </oc>
    <nc r="E322" t="inlineStr">
      <is>
        <t>04300 00000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323" start="0" length="0">
    <dxf>
      <fill>
        <patternFill patternType="none">
          <bgColor indexed="65"/>
        </patternFill>
      </fill>
    </dxf>
  </rfmt>
  <rfmt sheetId="1" sqref="D323" start="0" length="0">
    <dxf>
      <fill>
        <patternFill patternType="none">
          <bgColor indexed="65"/>
        </patternFill>
      </fill>
    </dxf>
  </rfmt>
  <rcc rId="2982" sId="1" odxf="1" dxf="1">
    <oc r="E323" t="inlineStr">
      <is>
        <t>11001 R3720</t>
      </is>
    </oc>
    <nc r="E323" t="inlineStr">
      <is>
        <t>04304 00000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B322" start="0" length="0">
    <dxf>
      <font>
        <b/>
        <name val="Times New Roman"/>
        <family val="1"/>
      </font>
    </dxf>
  </rfmt>
  <rrc rId="2983" sId="1" ref="A324:XFD324" action="insertRow"/>
  <rfmt sheetId="1" sqref="A324" start="0" length="0">
    <dxf>
      <font>
        <i val="0"/>
        <name val="Times New Roman"/>
        <family val="1"/>
      </font>
      <alignment horizontal="left" vertical="center"/>
    </dxf>
  </rfmt>
  <rcc rId="2984" sId="1" odxf="1" dxf="1">
    <nc r="B324" t="inlineStr">
      <is>
        <t>971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985" sId="1" odxf="1" dxf="1">
    <nc r="C324" t="inlineStr">
      <is>
        <t>04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2986" sId="1" odxf="1" dxf="1">
    <nc r="D324" t="inlineStr">
      <is>
        <t>09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fmt sheetId="1" sqref="E324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rc rId="2987" sId="1" ref="A324:XFD325" action="insertRow"/>
  <rcc rId="2988" sId="1" odxf="1" dxf="1">
    <nc r="B324" t="inlineStr">
      <is>
        <t>971</t>
      </is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2989" sId="1">
    <nc r="C324" t="inlineStr">
      <is>
        <t>04</t>
      </is>
    </nc>
  </rcc>
  <rcc rId="2990" sId="1">
    <nc r="D324" t="inlineStr">
      <is>
        <t>09</t>
      </is>
    </nc>
  </rcc>
  <rfmt sheetId="1" sqref="G324" start="0" length="0">
    <dxf>
      <fill>
        <patternFill patternType="none">
          <bgColor indexed="65"/>
        </patternFill>
      </fill>
    </dxf>
  </rfmt>
  <rfmt sheetId="1" sqref="H324" start="0" length="0">
    <dxf>
      <fill>
        <patternFill patternType="none">
          <bgColor indexed="65"/>
        </patternFill>
      </fill>
    </dxf>
  </rfmt>
  <rfmt sheetId="1" sqref="I324" start="0" length="0">
    <dxf>
      <numFmt numFmtId="0" formatCode="General"/>
    </dxf>
  </rfmt>
  <rcc rId="2991" sId="1" odxf="1" dxf="1">
    <nc r="A325" t="inlineStr">
      <is>
        <t>Прочие закупки товаров, работ и услуг для государственных (муниципальных) нужд</t>
      </is>
    </nc>
    <odxf>
      <font>
        <i/>
        <name val="Times New Roman"/>
        <family val="1"/>
      </font>
      <fill>
        <patternFill patternType="none"/>
      </fill>
      <alignment horizontal="general" vertical="top"/>
    </odxf>
    <ndxf>
      <font>
        <i val="0"/>
        <color indexed="8"/>
        <name val="Times New Roman"/>
        <family val="1"/>
      </font>
      <fill>
        <patternFill patternType="solid"/>
      </fill>
      <alignment horizontal="left" vertical="center"/>
    </ndxf>
  </rcc>
  <rcc rId="2992" sId="1" odxf="1" dxf="1">
    <nc r="B325" t="inlineStr">
      <is>
        <t>971</t>
      </is>
    </nc>
    <odxf>
      <font>
        <i/>
        <name val="Times New Roman"/>
        <family val="1"/>
      </font>
      <fill>
        <patternFill patternType="solid">
          <bgColor indexed="9"/>
        </patternFill>
      </fill>
    </odxf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2993" sId="1" odxf="1" dxf="1">
    <nc r="C325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994" sId="1" odxf="1" dxf="1">
    <nc r="D325" t="inlineStr">
      <is>
        <t>09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325" start="0" length="0">
    <dxf>
      <font>
        <i val="0"/>
        <name val="Times New Roman"/>
        <family val="1"/>
      </font>
    </dxf>
  </rfmt>
  <rcc rId="2995" sId="1" odxf="1" dxf="1">
    <nc r="F325" t="inlineStr">
      <is>
        <t>244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G325" start="0" length="0">
    <dxf>
      <font>
        <i val="0"/>
        <name val="Times New Roman"/>
        <family val="1"/>
      </font>
    </dxf>
  </rfmt>
  <rfmt sheetId="1" sqref="H325" start="0" length="0">
    <dxf>
      <font>
        <i val="0"/>
        <name val="Times New Roman"/>
        <family val="1"/>
      </font>
    </dxf>
  </rfmt>
  <rfmt sheetId="1" sqref="I325" start="0" length="0">
    <dxf>
      <font>
        <b/>
        <i/>
        <name val="Times New Roman CYR"/>
        <family val="1"/>
      </font>
      <numFmt numFmtId="0" formatCode="General"/>
    </dxf>
  </rfmt>
  <rfmt sheetId="1" sqref="A325:XFD325" start="0" length="0">
    <dxf>
      <font>
        <b/>
        <i/>
        <name val="Times New Roman CYR"/>
        <family val="1"/>
      </font>
    </dxf>
  </rfmt>
  <rcc rId="2996" sId="1">
    <nc r="E324" t="inlineStr">
      <is>
        <t>04304 82200</t>
      </is>
    </nc>
  </rcc>
  <rcc rId="2997" sId="1">
    <nc r="E325" t="inlineStr">
      <is>
        <t>04304 82200</t>
      </is>
    </nc>
  </rcc>
  <rcc rId="2998" sId="1" numFmtId="4">
    <nc r="G325">
      <v>3685.3006</v>
    </nc>
  </rcc>
  <rcc rId="2999" sId="1" numFmtId="4">
    <nc r="H325">
      <v>4134.22</v>
    </nc>
  </rcc>
  <rrc rId="3000" sId="1" ref="A326:XFD326" action="insertRow"/>
  <rcc rId="3001" sId="1">
    <nc r="B326" t="inlineStr">
      <is>
        <t>971</t>
      </is>
    </nc>
  </rcc>
  <rcc rId="3002" sId="1">
    <nc r="C326" t="inlineStr">
      <is>
        <t>04</t>
      </is>
    </nc>
  </rcc>
  <rcc rId="3003" sId="1">
    <nc r="D326" t="inlineStr">
      <is>
        <t>09</t>
      </is>
    </nc>
  </rcc>
  <rcc rId="3004" sId="1">
    <nc r="E326" t="inlineStr">
      <is>
        <t>04304 82200</t>
      </is>
    </nc>
  </rcc>
  <rcc rId="3005" sId="1">
    <nc r="F326" t="inlineStr">
      <is>
        <t>540</t>
      </is>
    </nc>
  </rcc>
  <rcc rId="3006" sId="1" numFmtId="4">
    <nc r="G326">
      <v>12013.404</v>
    </nc>
  </rcc>
  <rcc rId="3007" sId="1" numFmtId="4">
    <nc r="H326">
      <v>12595.35</v>
    </nc>
  </rcc>
  <rcc rId="3008" sId="1">
    <nc r="G324">
      <f>SUM(G325:G326)</f>
    </nc>
  </rcc>
  <rcc rId="3009" sId="1">
    <nc r="H324">
      <f>SUM(H325:H326)</f>
    </nc>
  </rcc>
  <rcc rId="3010" sId="1" odxf="1" dxf="1">
    <nc r="A326" t="inlineStr">
      <is>
        <t>Иные межбюджетные трансферты</t>
      </is>
    </nc>
    <ndxf>
      <font>
        <color indexed="8"/>
        <name val="Times New Roman"/>
        <family val="1"/>
      </font>
      <fill>
        <patternFill patternType="none"/>
      </fill>
    </ndxf>
  </rcc>
  <rcc rId="3011" sId="1">
    <nc r="E327" t="inlineStr">
      <is>
        <t>04304 R3720</t>
      </is>
    </nc>
  </rcc>
  <rcc rId="3012" sId="1">
    <oc r="E328" t="inlineStr">
      <is>
        <t>11001 R3720</t>
      </is>
    </oc>
    <nc r="E328" t="inlineStr">
      <is>
        <t>04304 R3720</t>
      </is>
    </nc>
  </rcc>
  <rcc rId="3013" sId="1">
    <oc r="F328" t="inlineStr">
      <is>
        <t>414</t>
      </is>
    </oc>
    <nc r="F328" t="inlineStr">
      <is>
        <t>244</t>
      </is>
    </nc>
  </rcc>
  <rcc rId="3014" sId="1" odxf="1" dxf="1">
    <oc r="A328" t="inlineStr">
      <is>
        <t>Бюджетные инвестиции в объекты капитального строительства государственной (муниципальной) собственности</t>
      </is>
    </oc>
    <nc r="A328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3015" sId="1">
    <nc r="G327">
      <f>G328</f>
    </nc>
  </rcc>
  <rcc rId="3016" sId="1">
    <nc r="H327">
      <f>H328</f>
    </nc>
  </rcc>
  <rcc rId="3017" sId="1">
    <oc r="F330" t="inlineStr">
      <is>
        <t>414</t>
      </is>
    </oc>
    <nc r="F330" t="inlineStr">
      <is>
        <t>244</t>
      </is>
    </nc>
  </rcc>
  <rcc rId="3018" sId="1" odxf="1" dxf="1">
    <oc r="A330" t="inlineStr">
      <is>
        <t>Бюджетные инвестиции в объекты капитального строительства государственной (муниципальной) собственности</t>
      </is>
    </oc>
    <nc r="A330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3019" sId="1" numFmtId="4">
    <oc r="G330">
      <f>100713.9</f>
    </oc>
    <nc r="G330">
      <v>728.47</v>
    </nc>
  </rcc>
  <rcc rId="3020" sId="1" numFmtId="4">
    <oc r="H330">
      <v>50713.9</v>
    </oc>
    <nc r="H330">
      <v>728.47</v>
    </nc>
  </rcc>
  <rcc rId="3021" sId="1" numFmtId="4">
    <oc r="G332">
      <v>16733.39</v>
    </oc>
    <nc r="G332"/>
  </rcc>
  <rcc rId="3022" sId="1" numFmtId="4">
    <oc r="H332">
      <v>17764.55</v>
    </oc>
    <nc r="H332"/>
  </rcc>
  <rrc rId="3023" sId="1" ref="A331:XFD331" action="deleteRow">
    <undo index="65535" exp="ref" v="1" dr="H331" r="H322" sId="1"/>
    <undo index="65535" exp="ref" v="1" dr="G331" r="G322" sId="1"/>
    <rfmt sheetId="1" xfDxf="1" sqref="A331:XFD331" start="0" length="0">
      <dxf>
        <font>
          <name val="Times New Roman CYR"/>
          <family val="1"/>
        </font>
        <alignment wrapText="1"/>
      </dxf>
    </rfmt>
    <rcc rId="0" sId="1" dxf="1">
      <nc r="A331" t="inlineStr">
        <is>
          <t>Содержание автомобильных дорог общего пользования местного значения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1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1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1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31" t="inlineStr">
        <is>
          <t>11001 82200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31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31">
        <f>G332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31">
        <f>H332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24" sId="1" ref="A331:XFD331" action="deleteRow">
    <rfmt sheetId="1" xfDxf="1" sqref="A331:XFD331" start="0" length="0">
      <dxf>
        <font>
          <b/>
          <i/>
          <name val="Times New Roman CYR"/>
          <family val="1"/>
        </font>
        <alignment wrapText="1"/>
      </dxf>
    </rfmt>
    <rcc rId="0" sId="1" dxf="1">
      <nc r="A331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1" t="inlineStr">
        <is>
          <t>971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1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1" t="inlineStr">
        <is>
          <t>09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31" t="inlineStr">
        <is>
          <t>11001 82200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31" t="inlineStr">
        <is>
          <t>244</t>
        </is>
      </nc>
      <ndxf>
        <font>
          <b val="0"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31" start="0" length="0">
      <dxf>
        <font>
          <b val="0"/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1" start="0" length="0">
      <dxf>
        <font>
          <b val="0"/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025" sId="1">
    <oc r="E329" t="inlineStr">
      <is>
        <t>11001 S21Д0</t>
      </is>
    </oc>
    <nc r="E329" t="inlineStr">
      <is>
        <t>04304 S21Д0</t>
      </is>
    </nc>
  </rcc>
  <rcc rId="3026" sId="1">
    <oc r="E330" t="inlineStr">
      <is>
        <t>11001 S21Д0</t>
      </is>
    </oc>
    <nc r="E330" t="inlineStr">
      <is>
        <t>04304 S21Д0</t>
      </is>
    </nc>
  </rcc>
  <rcc rId="3027" sId="1">
    <oc r="E331" t="inlineStr">
      <is>
        <t>110R1 722Д0</t>
      </is>
    </oc>
    <nc r="E331" t="inlineStr">
      <is>
        <t>043R1 722Д0</t>
      </is>
    </nc>
  </rcc>
  <rcc rId="3028" sId="1">
    <oc r="E332" t="inlineStr">
      <is>
        <t>110R1 722Д0</t>
      </is>
    </oc>
    <nc r="E332" t="inlineStr">
      <is>
        <t>043R1 722Д0</t>
      </is>
    </nc>
  </rcc>
  <rcc rId="3029" sId="1">
    <oc r="F332" t="inlineStr">
      <is>
        <t>414</t>
      </is>
    </oc>
    <nc r="F332" t="inlineStr">
      <is>
        <t>244</t>
      </is>
    </nc>
  </rcc>
  <rcc rId="3030" sId="1" odxf="1" dxf="1">
    <oc r="A332" t="inlineStr">
      <is>
        <t>Бюджетные инвестиции в объекты капитального строительства государственной (муниципальной) собственности</t>
      </is>
    </oc>
    <nc r="A332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3031" sId="1">
    <oc r="G323">
      <f>G328</f>
    </oc>
    <nc r="G323">
      <f>G324+G327+G329+G331</f>
    </nc>
  </rcc>
  <rcc rId="3032" sId="1">
    <oc r="G322">
      <f>G323+G329+#REF!+G331</f>
    </oc>
    <nc r="G322">
      <f>G323</f>
    </nc>
  </rcc>
  <rcc rId="3033" sId="1">
    <oc r="H322">
      <f>H323+H329+#REF!+H331</f>
    </oc>
    <nc r="H322">
      <f>H323</f>
    </nc>
  </rcc>
  <rfmt sheetId="1" sqref="A327:H327" start="0" length="2147483647">
    <dxf>
      <font>
        <i/>
      </font>
    </dxf>
  </rfmt>
  <rcc rId="3034" sId="1">
    <oc r="H323">
      <f>H328</f>
    </oc>
    <nc r="H323">
      <f>H324+H327+H329+H331</f>
    </nc>
  </rcc>
  <rcc rId="3035" sId="1" xfDxf="1" dxf="1">
    <nc r="A327" t="inlineStr">
      <is>
        <t>Развитие транспортной инфраструктуры на сельских территориях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36" sId="1">
    <nc r="A324" t="inlineStr">
      <is>
        <t xml:space="preserve">Расходы на содержание автомобильных дорог общего пользования местного значения </t>
      </is>
    </nc>
  </rcc>
  <rcv guid="{E50FE2FB-E2CD-42FB-A643-54AB564D1B47}" action="delete"/>
  <rdn rId="0" localSheetId="1" customView="1" name="Z_E50FE2FB_E2CD_42FB_A643_54AB564D1B47_.wvu.PrintArea" hidden="1" oldHidden="1">
    <formula>Ведом.структура!$A$5:$H$501</formula>
    <oldFormula>Ведом.структура!$A$5:$H$501</oldFormula>
  </rdn>
  <rdn rId="0" localSheetId="1" customView="1" name="Z_E50FE2FB_E2CD_42FB_A643_54AB564D1B47_.wvu.FilterData" hidden="1" oldHidden="1">
    <formula>Ведом.структура!$A$21:$M$504</formula>
    <oldFormula>Ведом.структура!$A$21:$M$504</oldFormula>
  </rdn>
  <rcv guid="{E50FE2FB-E2CD-42FB-A643-54AB564D1B47}" action="add"/>
</revisions>
</file>

<file path=xl/revisions/revisionLog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9" sId="1" numFmtId="4">
    <oc r="G325">
      <v>3685.3006</v>
    </oc>
    <nc r="G325">
      <v>3685.0059999999999</v>
    </nc>
  </rcc>
  <rcc rId="3040" sId="1">
    <oc r="H319">
      <f>H333+H320</f>
    </oc>
    <nc r="H319">
      <f>H333+H320</f>
    </nc>
  </rcc>
  <rcc rId="3041" sId="1">
    <oc r="H321">
      <f>H322</f>
    </oc>
    <nc r="H321">
      <f>H322</f>
    </nc>
  </rcc>
  <rcc rId="3042" sId="1">
    <oc r="H114">
      <f>H129+H115</f>
    </oc>
    <nc r="H114">
      <f>H129+H115+H122</f>
    </nc>
  </rcc>
</revisions>
</file>

<file path=xl/revisions/revisionLog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47" sId="1" ref="A82:XFD85" action="insertRow"/>
  <rfmt sheetId="1" sqref="A82" start="0" length="0">
    <dxf>
      <font>
        <b/>
        <color indexed="8"/>
        <name val="Times New Roman"/>
        <family val="1"/>
      </font>
      <alignment horizontal="general" vertical="top"/>
      <border outline="0">
        <left/>
        <right/>
        <top/>
        <bottom/>
      </border>
    </dxf>
  </rfmt>
  <rcc rId="3048" sId="1" odxf="1" dxf="1" numFmtId="30">
    <nc r="B82">
      <v>968</v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82" start="0" length="0">
    <dxf>
      <font>
        <b/>
        <name val="Times New Roman"/>
        <family val="1"/>
      </font>
    </dxf>
  </rfmt>
  <rfmt sheetId="1" sqref="D82" start="0" length="0">
    <dxf>
      <font>
        <b/>
        <name val="Times New Roman"/>
        <family val="1"/>
      </font>
    </dxf>
  </rfmt>
  <rfmt sheetId="1" sqref="E82" start="0" length="0">
    <dxf>
      <font>
        <b/>
        <name val="Times New Roman"/>
        <family val="1"/>
      </font>
    </dxf>
  </rfmt>
  <rfmt sheetId="1" sqref="F82" start="0" length="0">
    <dxf>
      <font>
        <b/>
        <name val="Times New Roman"/>
        <family val="1"/>
      </font>
    </dxf>
  </rfmt>
  <rcc rId="3049" sId="1" odxf="1" dxf="1">
    <nc r="G82">
      <f>G83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050" sId="1" odxf="1" dxf="1">
    <nc r="H82">
      <f>H83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A83" start="0" length="0">
    <dxf>
      <font>
        <i/>
        <color indexed="8"/>
        <name val="Times New Roman"/>
        <family val="1"/>
      </font>
      <fill>
        <patternFill patternType="solid">
          <bgColor indexed="9"/>
        </patternFill>
      </fill>
    </dxf>
  </rfmt>
  <rcc rId="3051" sId="1" odxf="1" dxf="1" numFmtId="30">
    <nc r="B83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83" start="0" length="0">
    <dxf>
      <font>
        <i/>
        <name val="Times New Roman"/>
        <family val="1"/>
      </font>
    </dxf>
  </rfmt>
  <rfmt sheetId="1" sqref="D83" start="0" length="0">
    <dxf>
      <font>
        <i/>
        <name val="Times New Roman"/>
        <family val="1"/>
      </font>
    </dxf>
  </rfmt>
  <rfmt sheetId="1" sqref="E83" start="0" length="0">
    <dxf>
      <font>
        <i/>
        <name val="Times New Roman"/>
        <family val="1"/>
      </font>
    </dxf>
  </rfmt>
  <rfmt sheetId="1" sqref="F83" start="0" length="0">
    <dxf>
      <font>
        <i/>
        <name val="Times New Roman"/>
        <family val="1"/>
      </font>
    </dxf>
  </rfmt>
  <rcc rId="3052" sId="1" odxf="1" dxf="1">
    <nc r="G83">
      <f>G84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053" sId="1" odxf="1" dxf="1">
    <nc r="H83">
      <f>H84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84" start="0" length="0">
    <dxf>
      <font>
        <i/>
        <color indexed="8"/>
        <name val="Times New Roman"/>
        <family val="1"/>
      </font>
      <alignment horizontal="general" vertical="top"/>
    </dxf>
  </rfmt>
  <rcc rId="3054" sId="1" odxf="1" dxf="1">
    <nc r="B84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84" start="0" length="0">
    <dxf>
      <font>
        <i/>
        <name val="Times New Roman"/>
        <family val="1"/>
      </font>
    </dxf>
  </rfmt>
  <rfmt sheetId="1" sqref="D84" start="0" length="0">
    <dxf>
      <font>
        <i/>
        <name val="Times New Roman"/>
        <family val="1"/>
      </font>
    </dxf>
  </rfmt>
  <rfmt sheetId="1" sqref="E84" start="0" length="0">
    <dxf>
      <font>
        <i/>
        <name val="Times New Roman"/>
        <family val="1"/>
      </font>
    </dxf>
  </rfmt>
  <rfmt sheetId="1" sqref="F84" start="0" length="0">
    <dxf>
      <font>
        <i/>
        <name val="Times New Roman"/>
        <family val="1"/>
      </font>
    </dxf>
  </rfmt>
  <rcc rId="3055" sId="1" odxf="1" dxf="1">
    <nc r="G84">
      <f>G85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056" sId="1" odxf="1" dxf="1">
    <nc r="H84">
      <f>H85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I84" start="0" length="0">
    <dxf>
      <font>
        <i/>
        <name val="Times New Roman CYR"/>
        <family val="1"/>
      </font>
    </dxf>
  </rfmt>
  <rfmt sheetId="1" sqref="J84" start="0" length="0">
    <dxf>
      <font>
        <i/>
        <name val="Times New Roman CYR"/>
        <family val="1"/>
      </font>
    </dxf>
  </rfmt>
  <rfmt sheetId="1" sqref="K84" start="0" length="0">
    <dxf>
      <font>
        <i/>
        <name val="Times New Roman CYR"/>
        <family val="1"/>
      </font>
    </dxf>
  </rfmt>
  <rfmt sheetId="1" sqref="L84" start="0" length="0">
    <dxf>
      <font>
        <i/>
        <name val="Times New Roman CYR"/>
        <family val="1"/>
      </font>
    </dxf>
  </rfmt>
  <rfmt sheetId="1" sqref="M84" start="0" length="0">
    <dxf>
      <font>
        <i/>
        <name val="Times New Roman CYR"/>
        <family val="1"/>
      </font>
    </dxf>
  </rfmt>
  <rfmt sheetId="1" sqref="A84:XFD84" start="0" length="0">
    <dxf>
      <font>
        <i/>
        <name val="Times New Roman CYR"/>
        <family val="1"/>
      </font>
    </dxf>
  </rfmt>
  <rcc rId="3057" sId="1">
    <nc r="B85" t="inlineStr">
      <is>
        <t>968</t>
      </is>
    </nc>
  </rcc>
  <rcc rId="3058" sId="1">
    <nc r="A82" t="inlineStr">
      <is>
        <t>Муниципальная программа "Охрана окружающей среды в муниципальном образовании "Селенгинский район" на 2023-2025гг."</t>
      </is>
    </nc>
  </rcc>
  <rcc rId="3059" sId="1">
    <nc r="A83" t="inlineStr">
      <is>
        <t>Основное мероприятие "Проведение мониторинга несанкционированных свалок"</t>
      </is>
    </nc>
  </rcc>
  <rcc rId="3060" sId="1">
    <nc r="A84" t="inlineStr">
      <is>
        <t>Прочие мероприятия , связанные с выполнением обязательств ОМСУ</t>
      </is>
    </nc>
  </rcc>
  <rcc rId="3061" sId="1">
    <nc r="A85" t="inlineStr">
      <is>
        <t>Прочие закупки товаров, работ и услуг для государственных (муниципальных) нужд</t>
      </is>
    </nc>
  </rcc>
  <rcc rId="3062" sId="1">
    <nc r="C82" t="inlineStr">
      <is>
        <t>01</t>
      </is>
    </nc>
  </rcc>
  <rcc rId="3063" sId="1">
    <nc r="D82" t="inlineStr">
      <is>
        <t>13</t>
      </is>
    </nc>
  </rcc>
  <rcc rId="3064" sId="1">
    <nc r="E82" t="inlineStr">
      <is>
        <t>25000 00000</t>
      </is>
    </nc>
  </rcc>
  <rcc rId="3065" sId="1">
    <nc r="C83" t="inlineStr">
      <is>
        <t>01</t>
      </is>
    </nc>
  </rcc>
  <rcc rId="3066" sId="1">
    <nc r="D83" t="inlineStr">
      <is>
        <t>13</t>
      </is>
    </nc>
  </rcc>
  <rcc rId="3067" sId="1">
    <nc r="E83" t="inlineStr">
      <is>
        <t>25001 00000</t>
      </is>
    </nc>
  </rcc>
  <rcc rId="3068" sId="1">
    <nc r="C84" t="inlineStr">
      <is>
        <t>01</t>
      </is>
    </nc>
  </rcc>
  <rcc rId="3069" sId="1">
    <nc r="D84" t="inlineStr">
      <is>
        <t>13</t>
      </is>
    </nc>
  </rcc>
  <rcc rId="3070" sId="1">
    <nc r="E84" t="inlineStr">
      <is>
        <t>25001 82900</t>
      </is>
    </nc>
  </rcc>
  <rcc rId="3071" sId="1">
    <nc r="C85" t="inlineStr">
      <is>
        <t>01</t>
      </is>
    </nc>
  </rcc>
  <rcc rId="3072" sId="1">
    <nc r="D85" t="inlineStr">
      <is>
        <t>13</t>
      </is>
    </nc>
  </rcc>
  <rcc rId="3073" sId="1">
    <nc r="E85" t="inlineStr">
      <is>
        <t>25001 82900</t>
      </is>
    </nc>
  </rcc>
  <rcc rId="3074" sId="1">
    <nc r="F85" t="inlineStr">
      <is>
        <t>244</t>
      </is>
    </nc>
  </rcc>
  <rcc rId="3075" sId="1" numFmtId="4">
    <nc r="G85">
      <v>330</v>
    </nc>
  </rcc>
  <rcc rId="3076" sId="1" numFmtId="4">
    <nc r="H85">
      <v>350</v>
    </nc>
  </rcc>
  <rcc rId="3077" sId="1">
    <oc r="G55">
      <f>G56+G66+G70+G74+G78+G86</f>
    </oc>
    <nc r="G55">
      <f>G56+G66+G70+G74+G78+G86+G82</f>
    </nc>
  </rcc>
  <rcc rId="3078" sId="1">
    <oc r="H55">
      <f>H56+H66+H70+H74+H78+H86</f>
    </oc>
    <nc r="H55">
      <f>H56+H66+H70+H74+H78+H86+H82</f>
    </nc>
  </rcc>
  <rcc rId="3079" sId="1" numFmtId="4">
    <oc r="G88">
      <v>403</v>
    </oc>
    <nc r="G88">
      <v>438.2</v>
    </nc>
  </rcc>
  <rcc rId="3080" sId="1" numFmtId="4">
    <oc r="G89">
      <v>121.8</v>
    </oc>
    <nc r="G89">
      <v>132.4</v>
    </nc>
  </rcc>
  <rcc rId="3081" sId="1" numFmtId="4">
    <oc r="H88">
      <v>403</v>
    </oc>
    <nc r="H88">
      <v>438.2</v>
    </nc>
  </rcc>
  <rcc rId="3082" sId="1" numFmtId="4">
    <oc r="H89">
      <v>121.8</v>
    </oc>
    <nc r="H89">
      <v>132.4</v>
    </nc>
  </rcc>
  <rcc rId="3083" sId="1" numFmtId="4">
    <oc r="G93">
      <v>455.6</v>
    </oc>
    <nc r="G93">
      <v>501.3</v>
    </nc>
  </rcc>
  <rcc rId="3084" sId="1" numFmtId="4">
    <oc r="G94">
      <v>137.6</v>
    </oc>
    <nc r="G94">
      <v>151.4</v>
    </nc>
  </rcc>
  <rcc rId="3085" sId="1" numFmtId="4">
    <oc r="H93">
      <v>455.6</v>
    </oc>
    <nc r="H93">
      <v>501.3</v>
    </nc>
  </rcc>
  <rcc rId="3086" sId="1" numFmtId="4">
    <oc r="H94">
      <v>137.6</v>
    </oc>
    <nc r="H94">
      <v>151.4</v>
    </nc>
  </rcc>
  <rcc rId="3087" sId="1" numFmtId="4">
    <oc r="G98">
      <v>329.3</v>
    </oc>
    <nc r="G98">
      <v>358.95</v>
    </nc>
  </rcc>
  <rcc rId="3088" sId="1" numFmtId="4">
    <oc r="G99">
      <v>99.39</v>
    </oc>
    <nc r="G99">
      <v>108.34</v>
    </nc>
  </rcc>
  <rcc rId="3089" sId="1" numFmtId="4">
    <oc r="H98">
      <v>329.3</v>
    </oc>
    <nc r="H98">
      <v>358.95</v>
    </nc>
  </rcc>
  <rcc rId="3090" sId="1" numFmtId="4">
    <oc r="H99">
      <v>99.39</v>
    </oc>
    <nc r="H99">
      <v>108.34</v>
    </nc>
  </rcc>
  <rcc rId="3091" sId="1" numFmtId="4">
    <oc r="H106">
      <v>18344.5</v>
    </oc>
    <nc r="H106">
      <v>8344.5</v>
    </nc>
  </rcc>
  <rcc rId="3092" sId="1" numFmtId="4">
    <oc r="H132">
      <v>51020.41</v>
    </oc>
    <nc r="H132">
      <v>134445.41099999999</v>
    </nc>
  </rcc>
  <rcc rId="3093" sId="1" numFmtId="4">
    <oc r="G149">
      <v>3.2</v>
    </oc>
    <nc r="G149">
      <v>3.8</v>
    </nc>
  </rcc>
  <rcc rId="3094" sId="1" numFmtId="4">
    <oc r="H149">
      <v>3.2</v>
    </oc>
    <nc r="H149">
      <v>3.8</v>
    </nc>
  </rcc>
  <rcc rId="3095" sId="1" numFmtId="4">
    <oc r="G172">
      <v>1083.47</v>
    </oc>
    <nc r="G172">
      <v>1174.8699999999999</v>
    </nc>
  </rcc>
  <rcc rId="3096" sId="1" numFmtId="4">
    <oc r="G173">
      <v>346.71</v>
    </oc>
    <nc r="G173">
      <v>374.31</v>
    </nc>
  </rcc>
  <rcc rId="3097" sId="1" numFmtId="4">
    <oc r="H172">
      <v>1083.47</v>
    </oc>
    <nc r="H172">
      <v>1174.8699999999999</v>
    </nc>
  </rcc>
  <rcc rId="3098" sId="1" numFmtId="4">
    <oc r="H173">
      <v>346.71</v>
    </oc>
    <nc r="H173">
      <v>374.31</v>
    </nc>
  </rcc>
  <rcc rId="3099" sId="1" numFmtId="4">
    <oc r="G177">
      <v>1626.34</v>
    </oc>
    <nc r="G177">
      <v>1778.74</v>
    </nc>
  </rcc>
  <rcc rId="3100" sId="1" numFmtId="4">
    <oc r="G178">
      <v>490.8</v>
    </oc>
    <nc r="G178">
      <v>536.79999999999995</v>
    </nc>
  </rcc>
  <rcc rId="3101" sId="1" numFmtId="4">
    <oc r="H177">
      <v>1626.34</v>
    </oc>
    <nc r="H177">
      <v>1778.74</v>
    </nc>
  </rcc>
  <rcc rId="3102" sId="1" numFmtId="4">
    <oc r="H178">
      <v>490.8</v>
    </oc>
    <nc r="H178">
      <v>536.79999999999995</v>
    </nc>
  </rcc>
  <rcc rId="3103" sId="1" numFmtId="4">
    <oc r="G192">
      <v>123392.6</v>
    </oc>
    <nc r="G192">
      <v>131777.20000000001</v>
    </nc>
  </rcc>
  <rcc rId="3104" sId="1" numFmtId="4">
    <oc r="H192">
      <v>122660.5</v>
    </oc>
    <nc r="H192">
      <v>131045.1</v>
    </nc>
  </rcc>
  <rcc rId="3105" sId="1" numFmtId="4">
    <oc r="G196">
      <f>22427.6</f>
    </oc>
    <nc r="G196">
      <v>22258.6</v>
    </nc>
  </rcc>
  <rcc rId="3106" sId="1" numFmtId="4">
    <oc r="H196">
      <f>22427.6</f>
    </oc>
    <nc r="H196">
      <v>7258.6</v>
    </nc>
  </rcc>
  <rcc rId="3107" sId="1" numFmtId="4">
    <oc r="G198">
      <f>71577+1431.5</f>
    </oc>
    <nc r="G198">
      <v>81458</v>
    </nc>
  </rcc>
  <rcc rId="3108" sId="1" numFmtId="4">
    <oc r="H198">
      <f>71577+1431.5</f>
    </oc>
    <nc r="H198">
      <v>81458</v>
    </nc>
  </rcc>
  <rcc rId="3109" sId="1" numFmtId="4">
    <oc r="G206">
      <v>256485.6</v>
    </oc>
    <nc r="G206">
      <v>266218.90000000002</v>
    </nc>
  </rcc>
  <rcc rId="3110" sId="1" numFmtId="4">
    <oc r="H206">
      <v>256485.6</v>
    </oc>
    <nc r="H206">
      <v>266218.90000000002</v>
    </nc>
  </rcc>
  <rcc rId="3111" sId="1" numFmtId="4">
    <oc r="G210">
      <v>32512.2</v>
    </oc>
    <nc r="G210">
      <v>20596.84</v>
    </nc>
  </rcc>
  <rcc rId="3112" sId="1" numFmtId="4">
    <oc r="H210">
      <v>32512.2</v>
    </oc>
    <nc r="H210">
      <v>10171.839</v>
    </nc>
  </rcc>
  <rcc rId="3113" sId="1" numFmtId="4">
    <oc r="G216">
      <f>108242.8+5715.8</f>
    </oc>
    <nc r="G216">
      <v>122150.8</v>
    </nc>
  </rcc>
  <rcc rId="3114" sId="1" numFmtId="4">
    <oc r="H216">
      <f>108242.8+5715.8</f>
    </oc>
    <nc r="H216">
      <v>122150.8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v guid="{E9E577B3-C457-4984-949A-B5AD6CE2E229}" action="delete"/>
  <rdn rId="0" localSheetId="1" customView="1" name="Z_E9E577B3_C457_4984_949A_B5AD6CE2E229_.wvu.PrintArea" hidden="1" oldHidden="1">
    <formula>Ведом.структура!$A$1:$H$494</formula>
    <oldFormula>Ведом.структура!$A$1:$H$494</oldFormula>
  </rdn>
  <rdn rId="0" localSheetId="1" customView="1" name="Z_E9E577B3_C457_4984_949A_B5AD6CE2E229_.wvu.FilterData" hidden="1" oldHidden="1">
    <formula>Ведом.структура!$A$18:$I$497</formula>
    <oldFormula>Ведом.структура!$A$18:$I$497</oldFormula>
  </rdn>
  <rcv guid="{E9E577B3-C457-4984-949A-B5AD6CE2E229}" action="add"/>
</revisions>
</file>

<file path=xl/revisions/revisionLog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5" sId="1" numFmtId="4">
    <oc r="G269">
      <v>7871.4</v>
    </oc>
    <nc r="G269">
      <v>7730.3</v>
    </nc>
  </rcc>
  <rcc rId="3116" sId="1" numFmtId="4">
    <oc r="H269">
      <v>7871.4</v>
    </oc>
    <nc r="H269">
      <v>7730.3</v>
    </nc>
  </rcc>
  <rcc rId="3117" sId="1" numFmtId="4">
    <oc r="G270">
      <v>2377.1999999999998</v>
    </oc>
    <nc r="G270">
      <v>2334.6</v>
    </nc>
  </rcc>
  <rcc rId="3118" sId="1" numFmtId="4">
    <oc r="H270">
      <v>2377.1999999999998</v>
    </oc>
    <nc r="H270">
      <v>2334.6</v>
    </nc>
  </rcc>
  <rcc rId="3119" sId="1" numFmtId="4">
    <oc r="G276">
      <f>21490.9+429.9</f>
    </oc>
    <nc r="G276">
      <v>28977.9</v>
    </nc>
  </rcc>
  <rcc rId="3120" sId="1" numFmtId="4">
    <oc r="H276">
      <f>21490.9+429.9</f>
    </oc>
    <nc r="H276">
      <v>28977.9</v>
    </nc>
  </rcc>
  <rcc rId="3121" sId="1" numFmtId="4">
    <oc r="G277">
      <f>6490.3+129.8</f>
    </oc>
    <nc r="G277">
      <v>8750.9</v>
    </nc>
  </rcc>
  <rcc rId="3122" sId="1" numFmtId="4">
    <oc r="H277">
      <f>6490.3+129.8</f>
    </oc>
    <nc r="H277">
      <v>8750.9</v>
    </nc>
  </rcc>
  <rcc rId="3123" sId="1">
    <oc r="F281" t="inlineStr">
      <is>
        <t>244</t>
      </is>
    </oc>
    <nc r="F281" t="inlineStr">
      <is>
        <t>612</t>
      </is>
    </nc>
  </rcc>
  <rcc rId="3124" sId="1" odxf="1" dxf="1">
    <oc r="A281" t="inlineStr">
      <is>
        <t>Прочие закупки товаров, работ и услуг для государственных (муниципальных) нужд</t>
      </is>
    </oc>
    <nc r="A281" t="inlineStr">
      <is>
        <t>Субсидии бюджетным учреждениям на иные цели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3125" sId="1" numFmtId="4">
    <oc r="G322">
      <f>10869+1207.7</f>
    </oc>
    <nc r="G322">
      <v>10649.7</v>
    </nc>
  </rcc>
  <rcc rId="3126" sId="1" numFmtId="4">
    <oc r="H322">
      <f>10869+1207.7</f>
    </oc>
    <nc r="H322">
      <v>10528.7</v>
    </nc>
  </rcc>
  <rcc rId="3127" sId="1" numFmtId="4">
    <oc r="G371">
      <v>16513</v>
    </oc>
    <nc r="G371">
      <v>10483</v>
    </nc>
  </rcc>
  <rcc rId="3128" sId="1" numFmtId="4">
    <oc r="H371">
      <v>16513</v>
    </oc>
    <nc r="H371">
      <v>1513</v>
    </nc>
  </rcc>
  <rcc rId="3129" sId="1" numFmtId="4">
    <oc r="G373">
      <v>13716.3</v>
    </oc>
    <nc r="G373">
      <v>13342.1</v>
    </nc>
  </rcc>
  <rcc rId="3130" sId="1" numFmtId="4">
    <oc r="H373">
      <v>13716.3</v>
    </oc>
    <nc r="H373">
      <v>13342.1</v>
    </nc>
  </rcc>
  <rcc rId="3131" sId="1" numFmtId="4">
    <oc r="G385">
      <v>5621</v>
    </oc>
    <nc r="G385">
      <v>8125.77</v>
    </nc>
  </rcc>
  <rcc rId="3132" sId="1" numFmtId="4">
    <oc r="H385">
      <v>5621</v>
    </oc>
    <nc r="H385">
      <v>8125.77</v>
    </nc>
  </rcc>
  <rcc rId="3133" sId="1" numFmtId="4">
    <oc r="G391">
      <v>9391.7000000000007</v>
    </oc>
    <nc r="G391">
      <v>13509.28</v>
    </nc>
  </rcc>
  <rcc rId="3134" sId="1" numFmtId="4">
    <oc r="H391">
      <v>9391.7000000000007</v>
    </oc>
    <nc r="H391">
      <v>13509.28</v>
    </nc>
  </rcc>
  <rcc rId="3135" sId="1" numFmtId="4">
    <oc r="G393">
      <v>18710.7</v>
    </oc>
    <nc r="G393">
      <v>12680.7</v>
    </nc>
  </rcc>
  <rcc rId="3136" sId="1" numFmtId="4">
    <oc r="H393">
      <v>18710.7</v>
    </oc>
    <nc r="H393">
      <v>3710.7</v>
    </nc>
  </rcc>
  <rcc rId="3137" sId="1" numFmtId="4">
    <nc r="G397">
      <v>0</v>
    </nc>
  </rcc>
  <rcc rId="3138" sId="1" numFmtId="4">
    <nc r="H397">
      <v>0</v>
    </nc>
  </rcc>
  <rcc rId="3139" sId="1" numFmtId="4">
    <nc r="G399">
      <v>0</v>
    </nc>
  </rcc>
  <rcc rId="3140" sId="1" numFmtId="4">
    <nc r="H399">
      <v>0</v>
    </nc>
  </rcc>
  <rcc rId="3141" sId="1" numFmtId="4">
    <oc r="G402">
      <v>5031.7</v>
    </oc>
    <nc r="G402">
      <v>7284.95</v>
    </nc>
  </rcc>
  <rcc rId="3142" sId="1" numFmtId="4">
    <oc r="H402">
      <v>5031.7</v>
    </oc>
    <nc r="H402">
      <v>7284.95</v>
    </nc>
  </rcc>
  <rcc rId="3143" sId="1" numFmtId="4">
    <oc r="G456">
      <f>676.8+1954.4</f>
    </oc>
    <nc r="G456">
      <v>2666.6</v>
    </nc>
  </rcc>
  <rcc rId="3144" sId="1" numFmtId="4">
    <oc r="G457">
      <f>204.4+590.2</f>
    </oc>
    <nc r="G457">
      <v>805.3</v>
    </nc>
  </rcc>
  <rcc rId="3145" sId="1" numFmtId="4">
    <oc r="H456">
      <f>676.8+1954.4</f>
    </oc>
    <nc r="H456">
      <v>2666.6</v>
    </nc>
  </rcc>
  <rcc rId="3146" sId="1" numFmtId="4">
    <oc r="H457">
      <f>204.4+590.2</f>
    </oc>
    <nc r="H457">
      <v>805.3</v>
    </nc>
  </rcc>
  <rcc rId="3147" sId="1" numFmtId="4">
    <oc r="H463">
      <f>32631.1-13957.62</f>
    </oc>
    <nc r="H463">
      <v>3673.48</v>
    </nc>
  </rcc>
  <rcc rId="3148" sId="1" numFmtId="34">
    <oc r="G507">
      <v>1940471.1567899999</v>
    </oc>
    <nc r="G507">
      <v>1991648.3567900001</v>
    </nc>
  </rcc>
  <rcc rId="3149" sId="1" numFmtId="34">
    <oc r="H507">
      <v>1289450.34142</v>
    </oc>
    <nc r="H507">
      <v>1340506.5414199999</v>
    </nc>
  </rcc>
</revisions>
</file>

<file path=xl/revisions/revisionLog171.xml><?xml version="1.0" encoding="utf-8"?>
<revisions xmlns="http://schemas.openxmlformats.org/spreadsheetml/2006/main" xmlns:r="http://schemas.openxmlformats.org/officeDocument/2006/relationships">
  <rcc rId="2139" sId="1">
    <oc r="G183">
      <f>71669.6+13536.3-13152.34</f>
    </oc>
    <nc r="G183">
      <f>71669.6+13536.3-13152.34-8902.27</f>
    </nc>
  </rcc>
  <rcc rId="2140" sId="1">
    <oc r="H183">
      <f>71669.6+13536.3-18902.94</f>
    </oc>
    <nc r="H183">
      <f>71669.6+13536.3-18902.94-17760.38</f>
    </nc>
  </rcc>
  <rcc rId="2141" sId="1" numFmtId="34">
    <nc r="G450">
      <v>8902.27</v>
    </nc>
  </rcc>
  <rcc rId="2142" sId="1" numFmtId="34">
    <nc r="H450">
      <v>17760.38</v>
    </nc>
  </rcc>
</revisions>
</file>

<file path=xl/revisions/revisionLog17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9" sId="1" numFmtId="4">
    <oc r="G101">
      <v>250</v>
    </oc>
    <nc r="G101">
      <v>250.03637000000001</v>
    </nc>
  </rcc>
  <rcc rId="710" sId="1" numFmtId="4">
    <oc r="G317">
      <v>108.6</v>
    </oc>
    <nc r="G317">
      <v>108.60599000000001</v>
    </nc>
  </rcc>
  <rcc rId="711" sId="1" numFmtId="4">
    <oc r="H317">
      <v>112.9</v>
    </oc>
    <nc r="H317">
      <v>112.9457</v>
    </nc>
  </rcc>
  <rcc rId="712" sId="1" numFmtId="4">
    <oc r="G435">
      <v>3917.87248</v>
    </oc>
    <nc r="G435">
      <v>2185.4862400000002</v>
    </nc>
  </rcc>
  <rcc rId="713" sId="1" numFmtId="4">
    <oc r="H435">
      <v>3945.3</v>
    </oc>
    <nc r="H435">
      <v>2199.25099</v>
    </nc>
  </rcc>
  <rcc rId="714" sId="1" numFmtId="4">
    <oc r="G498">
      <v>146.69999999999999</v>
    </oc>
    <nc r="G498">
      <v>146.73500000000001</v>
    </nc>
  </rcc>
  <rcc rId="715" sId="1" numFmtId="4">
    <oc r="H498">
      <v>146.69999999999999</v>
    </oc>
    <nc r="H498">
      <v>146.73500000000001</v>
    </nc>
  </rcc>
  <rcc rId="716" sId="1" numFmtId="4">
    <oc r="G500">
      <v>16.899999999999999</v>
    </oc>
    <nc r="G500">
      <v>16.905000000000001</v>
    </nc>
  </rcc>
  <rcc rId="717" sId="1" numFmtId="4">
    <oc r="H500">
      <v>16.899999999999999</v>
    </oc>
    <nc r="H500">
      <v>16.905000000000001</v>
    </nc>
  </rcc>
  <rcc rId="718" sId="1" numFmtId="4">
    <oc r="G501">
      <v>5.0999999999999996</v>
    </oc>
    <nc r="G501">
      <v>5.1050000000000004</v>
    </nc>
  </rcc>
  <rcc rId="719" sId="1" numFmtId="4">
    <oc r="H501">
      <v>5.0999999999999996</v>
    </oc>
    <nc r="H501">
      <v>5.1050000000000004</v>
    </nc>
  </rcc>
  <rcc rId="720" sId="1">
    <oc r="G508">
      <v>1309371.03</v>
    </oc>
    <nc r="G508">
      <v>1321872.3748900001</v>
    </nc>
  </rcc>
  <rcc rId="721" sId="1">
    <oc r="H508">
      <v>1212964.33</v>
    </oc>
    <nc r="H508">
      <v>1219698.56412</v>
    </nc>
  </rcc>
</revisions>
</file>

<file path=xl/revisions/revisionLog1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50" sId="1" ref="A364:XFD366" action="insertRow"/>
  <rcc rId="3151" sId="1" odxf="1" dxf="1">
    <nc r="A364" t="inlineStr">
      <is>
        <t>Непрограммные расходы</t>
      </is>
    </nc>
    <odxf>
      <font>
        <b val="0"/>
        <color indexed="8"/>
        <name val="Times New Roman"/>
        <family val="1"/>
      </font>
    </odxf>
    <ndxf>
      <font>
        <b/>
        <color indexed="8"/>
        <name val="Times New Roman"/>
        <family val="1"/>
      </font>
    </ndxf>
  </rcc>
  <rcc rId="3152" sId="1" odxf="1" dxf="1">
    <nc r="B364" t="inlineStr">
      <is>
        <t>971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364" start="0" length="0">
    <dxf>
      <font>
        <b/>
        <name val="Times New Roman"/>
        <family val="1"/>
      </font>
    </dxf>
  </rfmt>
  <rfmt sheetId="1" sqref="D364" start="0" length="0">
    <dxf>
      <font>
        <b/>
        <name val="Times New Roman"/>
        <family val="1"/>
      </font>
    </dxf>
  </rfmt>
  <rcc rId="3153" sId="1" odxf="1" dxf="1">
    <nc r="E364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364" start="0" length="0">
    <dxf>
      <font>
        <b/>
        <name val="Times New Roman"/>
        <family val="1"/>
      </font>
    </dxf>
  </rfmt>
  <rcc rId="3154" sId="1" odxf="1" dxf="1">
    <nc r="G364">
      <f>G365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155" sId="1" odxf="1" dxf="1">
    <nc r="H364">
      <f>H365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156" sId="1" odxf="1" dxf="1">
    <nc r="A365" t="inlineStr">
      <is>
        <t>Реализация первоочередных мероприятий по модернизации, капитальному ремонту и подготовке к отопительному сезону объектов коммунальной инфраструктуры, находящихся в муниципальной собственности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3157" sId="1" odxf="1" dxf="1" numFmtId="30">
    <nc r="B365">
      <v>971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365" start="0" length="0">
    <dxf>
      <font>
        <i/>
        <name val="Times New Roman"/>
        <family val="1"/>
      </font>
    </dxf>
  </rfmt>
  <rfmt sheetId="1" sqref="D365" start="0" length="0">
    <dxf>
      <font>
        <i/>
        <name val="Times New Roman"/>
        <family val="1"/>
      </font>
    </dxf>
  </rfmt>
  <rfmt sheetId="1" sqref="E365" start="0" length="0">
    <dxf>
      <font>
        <i/>
        <name val="Times New Roman"/>
        <family val="1"/>
      </font>
    </dxf>
  </rfmt>
  <rfmt sheetId="1" sqref="F365" start="0" length="0">
    <dxf>
      <font>
        <i/>
        <name val="Times New Roman"/>
        <family val="1"/>
      </font>
    </dxf>
  </rfmt>
  <rcc rId="3158" sId="1" odxf="1" dxf="1">
    <nc r="G365">
      <f>G366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159" sId="1" odxf="1" dxf="1">
    <nc r="H365">
      <f>H366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160" sId="1" odxf="1" dxf="1">
    <nc r="A366" t="inlineStr">
      <is>
        <t>Закупка товаров, работ, услуг в целях капитального ремонта государственного (муниципального) имущества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3161" sId="1" numFmtId="30">
    <nc r="B366">
      <v>971</v>
    </nc>
  </rcc>
  <rfmt sheetId="1" sqref="G366" start="0" length="0">
    <dxf>
      <fill>
        <patternFill patternType="solid">
          <bgColor theme="0"/>
        </patternFill>
      </fill>
    </dxf>
  </rfmt>
  <rfmt sheetId="1" sqref="H366" start="0" length="0">
    <dxf>
      <fill>
        <patternFill patternType="solid">
          <bgColor theme="0"/>
        </patternFill>
      </fill>
    </dxf>
  </rfmt>
  <rcc rId="3162" sId="1">
    <nc r="C364" t="inlineStr">
      <is>
        <t>11</t>
      </is>
    </nc>
  </rcc>
  <rcc rId="3163" sId="1">
    <nc r="D364" t="inlineStr">
      <is>
        <t>02</t>
      </is>
    </nc>
  </rcc>
  <rcc rId="3164" sId="1">
    <nc r="C365" t="inlineStr">
      <is>
        <t>11</t>
      </is>
    </nc>
  </rcc>
  <rcc rId="3165" sId="1">
    <nc r="D365" t="inlineStr">
      <is>
        <t>02</t>
      </is>
    </nc>
  </rcc>
  <rcc rId="3166" sId="1">
    <nc r="C366" t="inlineStr">
      <is>
        <t>11</t>
      </is>
    </nc>
  </rcc>
  <rcc rId="3167" sId="1">
    <nc r="D366" t="inlineStr">
      <is>
        <t>02</t>
      </is>
    </nc>
  </rcc>
  <rcc rId="3168" sId="1">
    <nc r="E365" t="inlineStr">
      <is>
        <t>99900 S2140</t>
      </is>
    </nc>
  </rcc>
  <rcc rId="3169" sId="1">
    <nc r="E366" t="inlineStr">
      <is>
        <t>99900 S2140</t>
      </is>
    </nc>
  </rcc>
  <rcc rId="3170" sId="1">
    <nc r="F366" t="inlineStr">
      <is>
        <t>414</t>
      </is>
    </nc>
  </rcc>
  <rcc rId="3171" sId="1" numFmtId="4">
    <nc r="G366">
      <v>12060</v>
    </nc>
  </rcc>
  <rcc rId="3172" sId="1" numFmtId="4">
    <nc r="H366">
      <v>0</v>
    </nc>
  </rcc>
  <rcc rId="3173" sId="1">
    <oc r="G358">
      <f>G359</f>
    </oc>
    <nc r="G358">
      <f>G359+G364</f>
    </nc>
  </rcc>
  <rcc rId="3174" sId="1">
    <oc r="H358">
      <f>H359</f>
    </oc>
    <nc r="H358">
      <f>H359+H364</f>
    </nc>
  </rcc>
</revisions>
</file>

<file path=xl/revisions/revisionLog1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75" sId="1" ref="A163:XFD166" action="insertRow"/>
  <rfmt sheetId="1" sqref="A163" start="0" length="0">
    <dxf>
      <font>
        <b/>
        <color indexed="8"/>
        <name val="Times New Roman"/>
        <family val="1"/>
      </font>
      <alignment horizontal="general" vertical="top"/>
      <border outline="0">
        <left/>
        <right/>
        <top/>
        <bottom/>
      </border>
    </dxf>
  </rfmt>
  <rcc rId="3176" sId="1" odxf="1" dxf="1">
    <nc r="B163" t="inlineStr">
      <is>
        <t>968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C163" start="0" length="0">
    <dxf>
      <font>
        <b/>
        <name val="Times New Roman"/>
        <family val="1"/>
      </font>
    </dxf>
  </rfmt>
  <rfmt sheetId="1" sqref="D163" start="0" length="0">
    <dxf>
      <font>
        <b/>
        <name val="Times New Roman"/>
        <family val="1"/>
      </font>
    </dxf>
  </rfmt>
  <rfmt sheetId="1" sqref="E163" start="0" length="0">
    <dxf>
      <font>
        <b/>
        <name val="Times New Roman"/>
        <family val="1"/>
      </font>
    </dxf>
  </rfmt>
  <rfmt sheetId="1" sqref="F163" start="0" length="0">
    <dxf>
      <font>
        <b/>
        <name val="Times New Roman"/>
        <family val="1"/>
      </font>
    </dxf>
  </rfmt>
  <rfmt sheetId="1" sqref="G163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H163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A164" start="0" length="0">
    <dxf>
      <font>
        <i/>
        <color indexed="8"/>
        <name val="Times New Roman"/>
        <family val="1"/>
      </font>
    </dxf>
  </rfmt>
  <rcc rId="3177" sId="1" odxf="1" dxf="1" numFmtId="30">
    <nc r="B164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64" start="0" length="0">
    <dxf>
      <font>
        <i/>
        <name val="Times New Roman"/>
        <family val="1"/>
      </font>
    </dxf>
  </rfmt>
  <rfmt sheetId="1" sqref="D164" start="0" length="0">
    <dxf>
      <font>
        <i/>
        <name val="Times New Roman"/>
        <family val="1"/>
      </font>
    </dxf>
  </rfmt>
  <rfmt sheetId="1" sqref="E164" start="0" length="0">
    <dxf>
      <font>
        <i/>
        <name val="Times New Roman"/>
        <family val="1"/>
      </font>
    </dxf>
  </rfmt>
  <rfmt sheetId="1" sqref="F164" start="0" length="0">
    <dxf>
      <font>
        <i/>
        <name val="Times New Roman"/>
        <family val="1"/>
      </font>
      <numFmt numFmtId="0" formatCode="General"/>
      <alignment horizontal="general" vertical="top"/>
    </dxf>
  </rfmt>
  <rcc rId="3178" sId="1" odxf="1" dxf="1">
    <nc r="G164">
      <f>G165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3179" sId="1" odxf="1" dxf="1">
    <nc r="H164">
      <f>H165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A165" start="0" length="0">
    <dxf>
      <font>
        <i/>
        <color indexed="8"/>
        <name val="Times New Roman"/>
        <family val="1"/>
      </font>
    </dxf>
  </rfmt>
  <rcc rId="3180" sId="1" odxf="1" dxf="1" numFmtId="30">
    <nc r="B165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65" start="0" length="0">
    <dxf>
      <font>
        <i/>
        <name val="Times New Roman"/>
        <family val="1"/>
      </font>
    </dxf>
  </rfmt>
  <rfmt sheetId="1" sqref="D165" start="0" length="0">
    <dxf>
      <font>
        <i/>
        <name val="Times New Roman"/>
        <family val="1"/>
      </font>
    </dxf>
  </rfmt>
  <rfmt sheetId="1" sqref="E165" start="0" length="0">
    <dxf>
      <font>
        <i/>
        <name val="Times New Roman"/>
        <family val="1"/>
      </font>
    </dxf>
  </rfmt>
  <rfmt sheetId="1" sqref="F165" start="0" length="0">
    <dxf>
      <font>
        <i/>
        <name val="Times New Roman"/>
        <family val="1"/>
      </font>
      <numFmt numFmtId="0" formatCode="General"/>
      <alignment horizontal="general" vertical="top"/>
    </dxf>
  </rfmt>
  <rfmt sheetId="1" sqref="G165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H165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3181" sId="1" numFmtId="30">
    <nc r="B166">
      <v>968</v>
    </nc>
  </rcc>
  <rcc rId="3182" sId="1" odxf="1" dxf="1">
    <nc r="A163" t="inlineStr">
      <is>
        <t>Муниципальная программа "Охрана окружающей среды в муниципальном образовании "Селенгинский район" на 2023-2025гг."</t>
      </is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83" sId="1" odxf="1" dxf="1">
    <nc r="A164" t="inlineStr">
      <is>
        <t>Основное мероприятие "Выполнение работ по санитарной очистке территорий Селенгинского района"</t>
      </is>
    </nc>
    <ndxf>
      <alignment horizontal="general" vertical="top"/>
    </ndxf>
  </rcc>
  <rcc rId="3184" sId="1" odxf="1" dxf="1">
    <nc r="A165" t="inlineStr">
      <is>
        <t>Иные межбюджетные трансферты</t>
      </is>
    </nc>
    <ndxf>
      <font>
        <i val="0"/>
        <color indexed="8"/>
        <name val="Times New Roman"/>
        <family val="1"/>
      </font>
    </ndxf>
  </rcc>
  <rrc rId="3185" sId="1" ref="A166:XFD166" action="insertRow"/>
  <rcc rId="3186" sId="1" odxf="1" dxf="1">
    <nc r="A166" t="inlineStr">
      <is>
        <t>Основное мероприятие "Повышение уровня благоустройства территории"</t>
      </is>
    </nc>
    <odxf>
      <font>
        <i val="0"/>
        <color indexed="8"/>
        <name val="Times New Roman"/>
        <family val="1"/>
      </font>
      <alignment horizontal="left" vertical="center"/>
    </odxf>
    <ndxf>
      <font>
        <i/>
        <color indexed="8"/>
        <name val="Times New Roman"/>
        <family val="1"/>
      </font>
      <alignment horizontal="general" vertical="top"/>
    </ndxf>
  </rcc>
  <rcc rId="3187" sId="1">
    <nc r="A167" t="inlineStr">
      <is>
        <t>Иные межбюджетные трансферты</t>
      </is>
    </nc>
  </rcc>
  <rcc rId="3188" sId="1">
    <nc r="C163" t="inlineStr">
      <is>
        <t>05</t>
      </is>
    </nc>
  </rcc>
  <rcc rId="3189" sId="1">
    <nc r="D163" t="inlineStr">
      <is>
        <t>03</t>
      </is>
    </nc>
  </rcc>
  <rcc rId="3190" sId="1">
    <nc r="E163" t="inlineStr">
      <is>
        <t>25000 00000</t>
      </is>
    </nc>
  </rcc>
  <rcc rId="3191" sId="1">
    <nc r="C164" t="inlineStr">
      <is>
        <t>05</t>
      </is>
    </nc>
  </rcc>
  <rcc rId="3192" sId="1">
    <nc r="D164" t="inlineStr">
      <is>
        <t>03</t>
      </is>
    </nc>
  </rcc>
  <rcc rId="3193" sId="1">
    <nc r="E164" t="inlineStr">
      <is>
        <t>25002 00000</t>
      </is>
    </nc>
  </rcc>
  <rfmt sheetId="1" sqref="F164" start="0" length="0">
    <dxf>
      <numFmt numFmtId="30" formatCode="@"/>
      <alignment horizontal="center" vertical="center"/>
    </dxf>
  </rfmt>
  <rcc rId="3194" sId="1" odxf="1" dxf="1">
    <nc r="C165" t="inlineStr">
      <is>
        <t>05</t>
      </is>
    </nc>
    <ndxf>
      <font>
        <i val="0"/>
        <name val="Times New Roman"/>
        <family val="1"/>
      </font>
    </ndxf>
  </rcc>
  <rcc rId="3195" sId="1" odxf="1" dxf="1">
    <nc r="D165" t="inlineStr">
      <is>
        <t>03</t>
      </is>
    </nc>
    <ndxf>
      <font>
        <i val="0"/>
        <name val="Times New Roman"/>
        <family val="1"/>
      </font>
    </ndxf>
  </rcc>
  <rcc rId="3196" sId="1" odxf="1" dxf="1">
    <nc r="E165" t="inlineStr">
      <is>
        <t>25002 82900</t>
      </is>
    </nc>
    <ndxf>
      <font>
        <i val="0"/>
        <name val="Times New Roman"/>
        <family val="1"/>
      </font>
    </ndxf>
  </rcc>
  <rcc rId="3197" sId="1" odxf="1" dxf="1">
    <nc r="F165" t="inlineStr">
      <is>
        <t>540</t>
      </is>
    </nc>
    <ndxf>
      <font>
        <i val="0"/>
        <name val="Times New Roman"/>
        <family val="1"/>
      </font>
      <numFmt numFmtId="30" formatCode="@"/>
      <alignment horizontal="center" vertical="center"/>
    </ndxf>
  </rcc>
  <rcc rId="3198" sId="1">
    <nc r="C166" t="inlineStr">
      <is>
        <t>05</t>
      </is>
    </nc>
  </rcc>
  <rcc rId="3199" sId="1">
    <nc r="D166" t="inlineStr">
      <is>
        <t>03</t>
      </is>
    </nc>
  </rcc>
  <rcc rId="3200" sId="1">
    <nc r="E166" t="inlineStr">
      <is>
        <t>25003 00000</t>
      </is>
    </nc>
  </rcc>
  <rfmt sheetId="1" sqref="F166" start="0" length="0">
    <dxf>
      <numFmt numFmtId="30" formatCode="@"/>
      <alignment horizontal="center" vertical="center"/>
    </dxf>
  </rfmt>
  <rcc rId="3201" sId="1">
    <nc r="C167" t="inlineStr">
      <is>
        <t>05</t>
      </is>
    </nc>
  </rcc>
  <rcc rId="3202" sId="1">
    <nc r="D167" t="inlineStr">
      <is>
        <t>03</t>
      </is>
    </nc>
  </rcc>
  <rcc rId="3203" sId="1">
    <nc r="E167" t="inlineStr">
      <is>
        <t>25003 82900</t>
      </is>
    </nc>
  </rcc>
  <rcc rId="3204" sId="1">
    <nc r="F167" t="inlineStr">
      <is>
        <t>540</t>
      </is>
    </nc>
  </rcc>
  <rcc rId="3205" sId="1">
    <nc r="B166" t="inlineStr">
      <is>
        <t>968</t>
      </is>
    </nc>
  </rcc>
  <rcc rId="3206" sId="1">
    <nc r="G166">
      <f>G167</f>
    </nc>
  </rcc>
  <rcc rId="3207" sId="1">
    <nc r="H166">
      <f>H167</f>
    </nc>
  </rcc>
  <rcc rId="3208" sId="1" numFmtId="4">
    <nc r="G165">
      <v>11465.36</v>
    </nc>
  </rcc>
  <rcc rId="3209" sId="1" numFmtId="4">
    <nc r="H165">
      <v>11435.36</v>
    </nc>
  </rcc>
  <rcc rId="3210" sId="1" numFmtId="4">
    <nc r="G167">
      <v>120</v>
    </nc>
  </rcc>
  <rcc rId="3211" sId="1" numFmtId="4">
    <nc r="H167">
      <v>130</v>
    </nc>
  </rcc>
  <rcc rId="3212" sId="1">
    <nc r="G163">
      <f>G164+G166</f>
    </nc>
  </rcc>
  <rcc rId="3213" sId="1">
    <nc r="H163">
      <f>H164+H166</f>
    </nc>
  </rcc>
  <rfmt sheetId="1" sqref="A165:H165" start="0" length="2147483647">
    <dxf>
      <font>
        <i/>
      </font>
    </dxf>
  </rfmt>
  <rfmt sheetId="1" sqref="A165:H165" start="0" length="2147483647">
    <dxf>
      <font>
        <i val="0"/>
      </font>
    </dxf>
  </rfmt>
  <rcc rId="3214" sId="1">
    <oc r="G158">
      <f>G159</f>
    </oc>
    <nc r="G158">
      <f>G159+G163</f>
    </nc>
  </rcc>
  <rcc rId="3215" sId="1">
    <oc r="H158">
      <f>H159</f>
    </oc>
    <nc r="H158">
      <f>H159+H163</f>
    </nc>
  </rcc>
  <rcc rId="3216" sId="1" numFmtId="4">
    <oc r="H107">
      <v>5540</v>
    </oc>
    <nc r="H107">
      <v>2540</v>
    </nc>
  </rcc>
</revisions>
</file>

<file path=xl/revisions/revisionLog1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17" sId="1" ref="A165:XFD165" action="insertRow"/>
  <rrc rId="3218" sId="1" ref="A168:XFD168" action="insertRow"/>
  <rfmt sheetId="1" sqref="A165" start="0" length="0">
    <dxf>
      <font>
        <i val="0"/>
        <color indexed="8"/>
        <name val="Times New Roman"/>
        <family val="1"/>
      </font>
      <alignment horizontal="left" vertical="center"/>
    </dxf>
  </rfmt>
  <rcc rId="3219" sId="1" odxf="1" dxf="1" numFmtId="30">
    <nc r="B165">
      <v>968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220" sId="1" odxf="1" dxf="1">
    <nc r="C165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221" sId="1" odxf="1" dxf="1">
    <nc r="D165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222" sId="1" odxf="1" dxf="1">
    <nc r="E165" t="inlineStr">
      <is>
        <t>25002 82900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165" start="0" length="0">
    <dxf>
      <font>
        <i val="0"/>
        <name val="Times New Roman"/>
        <family val="1"/>
      </font>
    </dxf>
  </rfmt>
  <rfmt sheetId="1" sqref="G165" start="0" length="0">
    <dxf>
      <font>
        <i val="0"/>
        <name val="Times New Roman"/>
        <family val="1"/>
      </font>
    </dxf>
  </rfmt>
  <rfmt sheetId="1" sqref="H165" start="0" length="0">
    <dxf>
      <font>
        <i val="0"/>
        <name val="Times New Roman"/>
        <family val="1"/>
      </font>
    </dxf>
  </rfmt>
  <rfmt sheetId="1" sqref="A168" start="0" length="0">
    <dxf>
      <font>
        <i val="0"/>
        <color indexed="8"/>
        <name val="Times New Roman"/>
        <family val="1"/>
      </font>
      <alignment horizontal="left" vertical="center"/>
    </dxf>
  </rfmt>
  <rcc rId="3223" sId="1" odxf="1" dxf="1" numFmtId="30">
    <nc r="B168">
      <v>968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224" sId="1" odxf="1" dxf="1">
    <nc r="C168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225" sId="1" odxf="1" dxf="1">
    <nc r="D168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226" sId="1" odxf="1" dxf="1">
    <nc r="E168" t="inlineStr">
      <is>
        <t>25003 82900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168" start="0" length="0">
    <dxf>
      <font>
        <i val="0"/>
        <name val="Times New Roman"/>
        <family val="1"/>
      </font>
    </dxf>
  </rfmt>
  <rfmt sheetId="1" sqref="G168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fmt sheetId="1" sqref="H168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3227" sId="1" numFmtId="4">
    <nc r="G168">
      <f>G169</f>
    </nc>
  </rcc>
  <rcc rId="3228" sId="1">
    <oc r="G167">
      <f>G169</f>
    </oc>
    <nc r="G167">
      <f>G168</f>
    </nc>
  </rcc>
  <rcc rId="3229" sId="1" numFmtId="4">
    <nc r="H168">
      <f>H169</f>
    </nc>
  </rcc>
  <rcc rId="3230" sId="1">
    <oc r="H167">
      <f>H169</f>
    </oc>
    <nc r="H167">
      <f>H168</f>
    </nc>
  </rcc>
  <rcc rId="3231" sId="1" numFmtId="4">
    <nc r="G165">
      <f>G166</f>
    </nc>
  </rcc>
  <rcc rId="3232" sId="1">
    <oc r="G164">
      <f>G166</f>
    </oc>
    <nc r="G164">
      <f>G165</f>
    </nc>
  </rcc>
  <rcc rId="3233" sId="1" numFmtId="4">
    <nc r="H165">
      <f>H166</f>
    </nc>
  </rcc>
  <rcc rId="3234" sId="1">
    <oc r="H164">
      <f>H166</f>
    </oc>
    <nc r="H164">
      <f>H165</f>
    </nc>
  </rcc>
</revisions>
</file>

<file path=xl/revisions/revisionLog1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5" sId="1" odxf="1" dxf="1">
    <nc r="A165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cc rId="3236" sId="1" odxf="1" dxf="1">
    <nc r="A168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</revisions>
</file>

<file path=xl/revisions/revisionLog1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9" sId="1">
    <oc r="H3" t="inlineStr">
      <is>
        <t>от     марта2023  № ____</t>
      </is>
    </oc>
    <nc r="H3" t="inlineStr">
      <is>
        <t>от 17  марта 2023  № 245</t>
      </is>
    </nc>
  </rcc>
  <rcv guid="{E50FE2FB-E2CD-42FB-A643-54AB564D1B47}" action="delete"/>
  <rdn rId="0" localSheetId="1" customView="1" name="Z_E50FE2FB_E2CD_42FB_A643_54AB564D1B47_.wvu.PrintArea" hidden="1" oldHidden="1">
    <formula>Ведом.структура!$A$1:$H$515</formula>
    <oldFormula>Ведом.структура!$A$5:$H$515</oldFormula>
  </rdn>
  <rdn rId="0" localSheetId="1" customView="1" name="Z_E50FE2FB_E2CD_42FB_A643_54AB564D1B47_.wvu.FilterData" hidden="1" oldHidden="1">
    <formula>Ведом.структура!$A$21:$M$518</formula>
    <oldFormula>Ведом.структура!$A$21:$M$518</oldFormula>
  </rdn>
  <rcv guid="{E50FE2FB-E2CD-42FB-A643-54AB564D1B47}" action="add"/>
</revisions>
</file>

<file path=xl/revisions/revisionLog177.xml><?xml version="1.0" encoding="utf-8"?>
<revisions xmlns="http://schemas.openxmlformats.org/spreadsheetml/2006/main" xmlns:r="http://schemas.openxmlformats.org/officeDocument/2006/relationships">
  <rcc rId="3044" sId="1">
    <oc r="H3" t="inlineStr">
      <is>
        <t>от ___ января 2023  № ___</t>
      </is>
    </oc>
    <nc r="H3" t="inlineStr">
      <is>
        <t>от 23 января 2023  № 236</t>
      </is>
    </nc>
  </rcc>
</revisions>
</file>

<file path=xl/revisions/revisionLog17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2" sId="1" numFmtId="4">
    <oc r="G322">
      <v>5719.6</v>
    </oc>
    <nc r="G322">
      <v>5718.62</v>
    </nc>
  </rcc>
  <rcc rId="3243" sId="1" numFmtId="4">
    <oc r="G329">
      <v>10649.7</v>
    </oc>
    <nc r="G329">
      <v>12076.7</v>
    </nc>
  </rcc>
  <rcc rId="3244" sId="1" numFmtId="4">
    <oc r="H329">
      <v>10528.7</v>
    </oc>
    <nc r="H329">
      <v>12076.7</v>
    </nc>
  </rcc>
  <rcc rId="3245" sId="1" numFmtId="4">
    <oc r="H132">
      <v>134445.41099999999</v>
    </oc>
    <nc r="H132">
      <v>141763.05900000001</v>
    </nc>
  </rcc>
  <rcc rId="3246" sId="1" numFmtId="4">
    <oc r="G142">
      <v>430</v>
    </oc>
    <nc r="G142">
      <v>400</v>
    </nc>
  </rcc>
  <rcc rId="3247" sId="1" numFmtId="4">
    <oc r="H142">
      <v>430</v>
    </oc>
    <nc r="H142">
      <v>400</v>
    </nc>
  </rcc>
  <rcc rId="3248" sId="1" numFmtId="4">
    <oc r="G108">
      <v>99.983099999999993</v>
    </oc>
    <nc r="G108">
      <f>99.9831+30</f>
    </nc>
  </rcc>
  <rcc rId="3249" sId="1" numFmtId="4">
    <oc r="H108">
      <v>100</v>
    </oc>
    <nc r="H108">
      <v>130</v>
    </nc>
  </rcc>
  <rcc rId="3250" sId="1" numFmtId="4">
    <oc r="G217">
      <v>20596.84</v>
    </oc>
    <nc r="G217">
      <v>20568.672999999999</v>
    </nc>
  </rcc>
  <rcc rId="3251" sId="1" numFmtId="4">
    <oc r="H217">
      <v>10171.839</v>
    </oc>
    <nc r="H217">
      <v>10143.672</v>
    </nc>
  </rcc>
  <rcc rId="3252" sId="1" numFmtId="4">
    <oc r="G225">
      <f>427.2+8.7</f>
    </oc>
    <nc r="G225">
      <v>8.6999999999999993</v>
    </nc>
  </rcc>
  <rcc rId="3253" sId="1" numFmtId="4">
    <oc r="H225">
      <f>402.1+8.2</f>
    </oc>
    <nc r="H225">
      <v>8.1999999999999993</v>
    </nc>
  </rcc>
  <rcc rId="3254" sId="1">
    <oc r="F227" t="inlineStr">
      <is>
        <t>611</t>
      </is>
    </oc>
    <nc r="F227" t="inlineStr">
      <is>
        <t>612</t>
      </is>
    </nc>
  </rcc>
  <rrc rId="3255" sId="1" ref="A226:XFD227" action="insertRow"/>
  <rfmt sheetId="1" sqref="A226" start="0" length="0">
    <dxf>
      <font>
        <i/>
        <color indexed="8"/>
        <name val="Times New Roman"/>
        <family val="1"/>
      </font>
    </dxf>
  </rfmt>
  <rcc rId="3256" sId="1" odxf="1" dxf="1">
    <nc r="B226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257" sId="1" odxf="1" dxf="1">
    <nc r="C226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258" sId="1" odxf="1" dxf="1">
    <nc r="D226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26" start="0" length="0">
    <dxf>
      <font>
        <i/>
        <name val="Times New Roman"/>
        <family val="1"/>
      </font>
    </dxf>
  </rfmt>
  <rfmt sheetId="1" sqref="F226" start="0" length="0">
    <dxf>
      <font>
        <i/>
        <name val="Times New Roman"/>
        <family val="1"/>
      </font>
    </dxf>
  </rfmt>
  <rcc rId="3259" sId="1" odxf="1" dxf="1">
    <nc r="G226">
      <f>G227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3260" sId="1" odxf="1" dxf="1">
    <nc r="H226">
      <f>H227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3261" sId="1">
    <nc r="B227" t="inlineStr">
      <is>
        <t>969</t>
      </is>
    </nc>
  </rcc>
  <rcc rId="3262" sId="1">
    <nc r="C227" t="inlineStr">
      <is>
        <t>07</t>
      </is>
    </nc>
  </rcc>
  <rcc rId="3263" sId="1">
    <nc r="D227" t="inlineStr">
      <is>
        <t>02</t>
      </is>
    </nc>
  </rcc>
  <rcc rId="3264" sId="1">
    <nc r="F227" t="inlineStr">
      <is>
        <t>612</t>
      </is>
    </nc>
  </rcc>
  <rcc rId="3265" sId="1" numFmtId="4">
    <nc r="G227">
      <v>1408.367</v>
    </nc>
  </rcc>
  <rcc rId="3266" sId="1" numFmtId="4">
    <nc r="H227">
      <v>1408.367</v>
    </nc>
  </rcc>
  <rcc rId="3267" sId="1">
    <nc r="A226" t="inlineStr">
      <is>
        <t>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    </is>
    </nc>
  </rcc>
  <rcc rId="3268" sId="1">
    <nc r="A227" t="inlineStr">
      <is>
        <t>Субсидии бюджетным учреждениям на иные цели</t>
      </is>
    </nc>
  </rcc>
  <rcc rId="3269" sId="1">
    <nc r="E226" t="inlineStr">
      <is>
        <t>10201 S2Р40</t>
      </is>
    </nc>
  </rcc>
  <rcc rId="3270" sId="1">
    <nc r="E227" t="inlineStr">
      <is>
        <t>10201 S2Р40</t>
      </is>
    </nc>
  </rcc>
  <rcc rId="3271" sId="1">
    <oc r="G209">
      <f>G212+G214+G216+G220+G222+G218+G224+G210+G228</f>
    </oc>
    <nc r="G209">
      <f>G212+G214+G216+G220+G222+G218+G224+G210+G228+G226</f>
    </nc>
  </rcc>
  <rcc rId="3272" sId="1">
    <oc r="H209">
      <f>H212+H214+H216+H220+H222+H218+H224+H210+H228</f>
    </oc>
    <nc r="H209">
      <f>H212+H214+H216+H220+H222+H218+H224+H210+H228+H226</f>
    </nc>
  </rcc>
  <rcc rId="3273" sId="1" numFmtId="4">
    <oc r="G365">
      <v>53933.37</v>
    </oc>
    <nc r="G365">
      <v>269.67</v>
    </nc>
  </rcc>
  <rcc rId="3274" sId="1" numFmtId="4">
    <oc r="G372">
      <v>170665.52</v>
    </oc>
    <nc r="G372">
      <v>119645.11184</v>
    </nc>
  </rcc>
  <rcc rId="3275" sId="1" numFmtId="34">
    <oc r="G519">
      <v>1991648.3567900001</v>
    </oc>
    <nc r="G519">
      <v>1985838.65863</v>
    </nc>
  </rcc>
  <rcc rId="3276" sId="1" numFmtId="34">
    <oc r="H519">
      <v>1340506.5414199999</v>
    </oc>
    <nc r="H519">
      <v>1360793.0214200001</v>
    </nc>
  </rcc>
</revisions>
</file>

<file path=xl/revisions/revisionLog1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7" sId="1" numFmtId="4">
    <oc r="H45">
      <v>13845.8</v>
    </oc>
    <nc r="H45">
      <v>8225.5</v>
    </nc>
  </rcc>
  <rcc rId="3278" sId="1" numFmtId="4">
    <oc r="H46">
      <v>4181.3999999999996</v>
    </oc>
    <nc r="H46">
      <v>2484.0520000000001</v>
    </nc>
  </rcc>
</revisions>
</file>

<file path=xl/revisions/revisionLog1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9" sId="1" numFmtId="4">
    <oc r="G358">
      <f>196456.4+4009.7</f>
    </oc>
    <nc r="G358">
      <v>288059.21999999997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33" sId="1" ref="A509:XFD512" action="insertRow"/>
  <rcc rId="734" sId="1" odxf="1" dxf="1">
    <nc r="A509" t="inlineStr">
      <is>
        <t>Подпрограмма «Комплексные меры противодействия злоупотреблению наркотикам и их незаконному обороту в Селенгинском районе»</t>
      </is>
    </nc>
    <odxf>
      <font>
        <b val="0"/>
        <i val="0"/>
        <color indexed="8"/>
        <name val="Times New Roman"/>
        <family val="1"/>
      </font>
      <fill>
        <patternFill patternType="solid"/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i/>
        <color indexed="8"/>
        <name val="Times New Roman"/>
        <family val="1"/>
      </font>
      <fill>
        <patternFill patternType="none"/>
      </fill>
      <alignment horizontal="general" vertical="top"/>
      <border outline="0">
        <left/>
        <right/>
        <top/>
        <bottom/>
      </border>
    </ndxf>
  </rcc>
  <rcc rId="735" sId="1" odxf="1" dxf="1" numFmtId="30">
    <nc r="B509">
      <v>968</v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736" sId="1" odxf="1" dxf="1">
    <nc r="C509" t="inlineStr">
      <is>
        <t>04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737" sId="1" odxf="1" dxf="1">
    <nc r="D509" t="inlineStr">
      <is>
        <t>12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738" sId="1" odxf="1" dxf="1">
    <nc r="E509" t="inlineStr">
      <is>
        <t>07200 00000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F509" start="0" length="0">
    <dxf>
      <font>
        <b/>
        <i/>
        <name val="Times New Roman"/>
        <family val="1"/>
      </font>
    </dxf>
  </rfmt>
  <rcc rId="739" sId="1" odxf="1" dxf="1">
    <nc r="G509">
      <f>G510</f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740" sId="1" odxf="1" dxf="1">
    <nc r="H509">
      <f>H510</f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741" sId="1" odxf="1" dxf="1">
    <nc r="A510" t="inlineStr">
      <is>
        <t>Основное мероприятие "Уничтожение очагов произрастания дикорастущих наркотикосодержащих растений"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742" sId="1" odxf="1" dxf="1" numFmtId="30">
    <nc r="B510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43" sId="1" odxf="1" dxf="1">
    <nc r="C510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44" sId="1" odxf="1" dxf="1">
    <nc r="D510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45" sId="1" odxf="1" dxf="1">
    <nc r="E510" t="inlineStr">
      <is>
        <t>07201 00000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510" start="0" length="0">
    <dxf>
      <font>
        <i/>
        <name val="Times New Roman"/>
        <family val="1"/>
      </font>
    </dxf>
  </rfmt>
  <rcc rId="746" sId="1" odxf="1" dxf="1">
    <nc r="G510">
      <f>G511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47" sId="1" odxf="1" dxf="1">
    <nc r="H510">
      <f>H511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48" sId="1" odxf="1" dxf="1">
    <nc r="A511" t="inlineStr">
      <is>
        <t>Комплексные меры противодействия злоупотреблением наркотиками и их незаконному обороту</t>
      </is>
    </nc>
    <odxf>
      <fill>
        <patternFill patternType="solid"/>
      </fill>
    </odxf>
    <ndxf>
      <fill>
        <patternFill patternType="none"/>
      </fill>
    </ndxf>
  </rcc>
  <rcc rId="749" sId="1" numFmtId="30">
    <nc r="B511">
      <v>968</v>
    </nc>
  </rcc>
  <rcc rId="750" sId="1" odxf="1" dxf="1">
    <nc r="C511" t="inlineStr">
      <is>
        <t>04</t>
      </is>
    </nc>
    <odxf/>
    <ndxf/>
  </rcc>
  <rcc rId="751" sId="1" odxf="1" dxf="1">
    <nc r="D511" t="inlineStr">
      <is>
        <t>12</t>
      </is>
    </nc>
    <odxf/>
    <ndxf/>
  </rcc>
  <rcc rId="752" sId="1" odxf="1" dxf="1">
    <nc r="E511" t="inlineStr">
      <is>
        <t>07201 S2570</t>
      </is>
    </nc>
    <odxf/>
    <ndxf/>
  </rcc>
  <rfmt sheetId="1" sqref="F511" start="0" length="0">
    <dxf/>
  </rfmt>
  <rcc rId="753" sId="1">
    <nc r="G511">
      <f>G512</f>
    </nc>
  </rcc>
  <rcc rId="754" sId="1">
    <nc r="H511">
      <f>H512</f>
    </nc>
  </rcc>
  <rcc rId="755" sId="1" odxf="1" dxf="1">
    <nc r="A512" t="inlineStr">
      <is>
        <t>Прочие закупки товаров, работ и услуг для государственных (муниципальных) нужд</t>
      </is>
    </nc>
    <odxf>
      <fill>
        <patternFill patternType="solid"/>
      </fill>
    </odxf>
    <ndxf>
      <fill>
        <patternFill patternType="none"/>
      </fill>
    </ndxf>
  </rcc>
  <rcc rId="756" sId="1" numFmtId="30">
    <nc r="B512">
      <v>968</v>
    </nc>
  </rcc>
  <rcc rId="757" sId="1" odxf="1" dxf="1">
    <nc r="C512" t="inlineStr">
      <is>
        <t>04</t>
      </is>
    </nc>
    <odxf/>
    <ndxf/>
  </rcc>
  <rcc rId="758" sId="1" odxf="1" dxf="1">
    <nc r="D512" t="inlineStr">
      <is>
        <t>12</t>
      </is>
    </nc>
    <odxf/>
    <ndxf/>
  </rcc>
  <rcc rId="759" sId="1" odxf="1" dxf="1">
    <nc r="E512" t="inlineStr">
      <is>
        <t>07201 S2570</t>
      </is>
    </nc>
    <odxf/>
    <ndxf/>
  </rcc>
  <rcc rId="760" sId="1" odxf="1" dxf="1">
    <nc r="F512" t="inlineStr">
      <is>
        <t>244</t>
      </is>
    </nc>
    <odxf/>
    <ndxf/>
  </rcc>
  <rcc rId="761" sId="1" numFmtId="4">
    <nc r="G512">
      <v>430</v>
    </nc>
  </rcc>
  <rcc rId="762" sId="1" numFmtId="4">
    <nc r="H512">
      <v>430</v>
    </nc>
  </rcc>
  <rcc rId="763" sId="1">
    <oc r="A137" t="inlineStr">
      <is>
        <t>Подпрограмма «Комплексные меры противодействия злоупотреблению наркотикам и их незаконному обороту в Селенгинском районе»</t>
      </is>
    </oc>
    <nc r="A137"/>
  </rcc>
  <rcc rId="764" sId="1" numFmtId="30">
    <oc r="B137">
      <v>968</v>
    </oc>
    <nc r="B137"/>
  </rcc>
  <rcc rId="765" sId="1">
    <oc r="C137" t="inlineStr">
      <is>
        <t>04</t>
      </is>
    </oc>
    <nc r="C137"/>
  </rcc>
  <rcc rId="766" sId="1">
    <oc r="D137" t="inlineStr">
      <is>
        <t>12</t>
      </is>
    </oc>
    <nc r="D137"/>
  </rcc>
  <rcc rId="767" sId="1">
    <oc r="E137" t="inlineStr">
      <is>
        <t>07200 00000</t>
      </is>
    </oc>
    <nc r="E137"/>
  </rcc>
  <rcc rId="768" sId="1">
    <oc r="G137">
      <f>G138</f>
    </oc>
    <nc r="G137"/>
  </rcc>
  <rcc rId="769" sId="1">
    <oc r="H137">
      <f>H138</f>
    </oc>
    <nc r="H137"/>
  </rcc>
  <rcc rId="770" sId="1">
    <oc r="A138" t="inlineStr">
      <is>
        <t>Основное мероприятие "Уничтожение очагов произрастания дикорастущих наркотикосодержащих растений"</t>
      </is>
    </oc>
    <nc r="A138"/>
  </rcc>
  <rcc rId="771" sId="1" numFmtId="30">
    <oc r="B138">
      <v>968</v>
    </oc>
    <nc r="B138"/>
  </rcc>
  <rcc rId="772" sId="1">
    <oc r="C138" t="inlineStr">
      <is>
        <t>04</t>
      </is>
    </oc>
    <nc r="C138"/>
  </rcc>
  <rcc rId="773" sId="1">
    <oc r="D138" t="inlineStr">
      <is>
        <t>12</t>
      </is>
    </oc>
    <nc r="D138"/>
  </rcc>
  <rcc rId="774" sId="1">
    <oc r="E138" t="inlineStr">
      <is>
        <t>07201 00000</t>
      </is>
    </oc>
    <nc r="E138"/>
  </rcc>
  <rcc rId="775" sId="1">
    <oc r="G138">
      <f>G139</f>
    </oc>
    <nc r="G138"/>
  </rcc>
  <rcc rId="776" sId="1">
    <oc r="H138">
      <f>H139</f>
    </oc>
    <nc r="H138"/>
  </rcc>
  <rcc rId="777" sId="1">
    <oc r="A139" t="inlineStr">
      <is>
        <t>Комплексные меры противодействия злоупотреблением наркотиками и их незаконному обороту</t>
      </is>
    </oc>
    <nc r="A139"/>
  </rcc>
  <rcc rId="778" sId="1" numFmtId="30">
    <oc r="B139">
      <v>968</v>
    </oc>
    <nc r="B139"/>
  </rcc>
  <rcc rId="779" sId="1">
    <oc r="C139" t="inlineStr">
      <is>
        <t>04</t>
      </is>
    </oc>
    <nc r="C139"/>
  </rcc>
  <rcc rId="780" sId="1">
    <oc r="D139" t="inlineStr">
      <is>
        <t>12</t>
      </is>
    </oc>
    <nc r="D139"/>
  </rcc>
  <rcc rId="781" sId="1">
    <oc r="E139" t="inlineStr">
      <is>
        <t>07201 S2570</t>
      </is>
    </oc>
    <nc r="E139"/>
  </rcc>
  <rcc rId="782" sId="1">
    <oc r="G139">
      <f>G140</f>
    </oc>
    <nc r="G139"/>
  </rcc>
  <rcc rId="783" sId="1">
    <oc r="H139">
      <f>H140</f>
    </oc>
    <nc r="H139"/>
  </rcc>
  <rcc rId="784" sId="1">
    <oc r="A140" t="inlineStr">
      <is>
        <t>Прочие закупки товаров, работ и услуг для государственных (муниципальных) нужд</t>
      </is>
    </oc>
    <nc r="A140"/>
  </rcc>
  <rcc rId="785" sId="1" numFmtId="30">
    <oc r="B140">
      <v>968</v>
    </oc>
    <nc r="B140"/>
  </rcc>
  <rcc rId="786" sId="1">
    <oc r="C140" t="inlineStr">
      <is>
        <t>04</t>
      </is>
    </oc>
    <nc r="C140"/>
  </rcc>
  <rcc rId="787" sId="1">
    <oc r="D140" t="inlineStr">
      <is>
        <t>12</t>
      </is>
    </oc>
    <nc r="D140"/>
  </rcc>
  <rcc rId="788" sId="1">
    <oc r="E140" t="inlineStr">
      <is>
        <t>07201 S2570</t>
      </is>
    </oc>
    <nc r="E140"/>
  </rcc>
  <rcc rId="789" sId="1">
    <oc r="F140" t="inlineStr">
      <is>
        <t>244</t>
      </is>
    </oc>
    <nc r="F140"/>
  </rcc>
  <rcc rId="790" sId="1" numFmtId="4">
    <oc r="G140">
      <v>430</v>
    </oc>
    <nc r="G140"/>
  </rcc>
  <rcc rId="791" sId="1" numFmtId="4">
    <oc r="H140">
      <v>430</v>
    </oc>
    <nc r="H140"/>
  </rcc>
  <rrc rId="792" sId="1" ref="A137:XFD137" action="deleteRow">
    <undo index="65535" exp="ref" v="1" dr="H137" r="H132" sId="1"/>
    <undo index="65535" exp="ref" v="1" dr="G137" r="G132" sId="1"/>
    <undo index="65535" exp="area" ref3D="1" dr="$A$483:$XFD$486" dn="Z_E9E577B3_C457_4984_949A_B5AD6CE2E229_.wvu.Rows" sId="1"/>
    <undo index="65535" exp="area" ref3D="1" dr="$A$468:$XFD$471" dn="Z_E9E577B3_C457_4984_949A_B5AD6CE2E229_.wvu.Rows" sId="1"/>
    <undo index="65535" exp="area" ref3D="1" dr="$A$456:$XFD$459" dn="Z_E9E577B3_C457_4984_949A_B5AD6CE2E229_.wvu.Rows" sId="1"/>
    <undo index="65535" exp="area" ref3D="1" dr="$A$439:$XFD$440" dn="Z_E9E577B3_C457_4984_949A_B5AD6CE2E229_.wvu.Rows" sId="1"/>
    <undo index="65535" exp="area" ref3D="1" dr="$A$413:$XFD$418" dn="Z_E9E577B3_C457_4984_949A_B5AD6CE2E229_.wvu.Rows" sId="1"/>
    <undo index="65535" exp="area" ref3D="1" dr="$A$407:$XFD$409" dn="Z_E9E577B3_C457_4984_949A_B5AD6CE2E229_.wvu.Rows" sId="1"/>
    <undo index="65535" exp="area" ref3D="1" dr="$A$402:$XFD$405" dn="Z_E9E577B3_C457_4984_949A_B5AD6CE2E229_.wvu.Rows" sId="1"/>
    <undo index="65535" exp="area" ref3D="1" dr="$A$400:$XFD$400" dn="Z_E9E577B3_C457_4984_949A_B5AD6CE2E229_.wvu.Rows" sId="1"/>
    <undo index="65535" exp="area" ref3D="1" dr="$A$391:$XFD$394" dn="Z_E9E577B3_C457_4984_949A_B5AD6CE2E229_.wvu.Rows" sId="1"/>
    <undo index="65535" exp="area" ref3D="1" dr="$A$377:$XFD$384" dn="Z_E9E577B3_C457_4984_949A_B5AD6CE2E229_.wvu.Rows" sId="1"/>
    <undo index="65535" exp="area" ref3D="1" dr="$A$286:$XFD$290" dn="Z_E9E577B3_C457_4984_949A_B5AD6CE2E229_.wvu.Rows" sId="1"/>
    <undo index="65535" exp="area" ref3D="1" dr="$A$284:$XFD$284" dn="Z_E9E577B3_C457_4984_949A_B5AD6CE2E229_.wvu.Rows" sId="1"/>
    <undo index="65535" exp="area" ref3D="1" dr="$A$263:$XFD$263" dn="Z_E9E577B3_C457_4984_949A_B5AD6CE2E229_.wvu.Rows" sId="1"/>
    <undo index="65535" exp="area" ref3D="1" dr="$A$245:$XFD$247" dn="Z_E9E577B3_C457_4984_949A_B5AD6CE2E229_.wvu.Rows" sId="1"/>
    <undo index="65535" exp="area" ref3D="1" dr="$A$231:$XFD$234" dn="Z_E9E577B3_C457_4984_949A_B5AD6CE2E229_.wvu.Rows" sId="1"/>
    <undo index="65535" exp="area" ref3D="1" dr="$A$227:$XFD$228" dn="Z_E9E577B3_C457_4984_949A_B5AD6CE2E229_.wvu.Rows" sId="1"/>
    <undo index="65535" exp="area" ref3D="1" dr="$A$223:$XFD$225" dn="Z_E9E577B3_C457_4984_949A_B5AD6CE2E229_.wvu.Rows" sId="1"/>
    <undo index="1" exp="area" ref3D="1" dr="$A$217:$XFD$220" dn="Z_E9E577B3_C457_4984_949A_B5AD6CE2E229_.wvu.Rows" sId="1"/>
    <rfmt sheetId="1" xfDxf="1" sqref="A137:XFD137" start="0" length="0">
      <dxf>
        <font>
          <name val="Times New Roman CYR"/>
          <family val="1"/>
        </font>
        <alignment wrapText="1"/>
      </dxf>
    </rfmt>
    <rfmt sheetId="1" sqref="A137" start="0" length="0">
      <dxf>
        <font>
          <b/>
          <i/>
          <name val="Times New Roman"/>
          <family val="1"/>
        </font>
      </dxf>
    </rfmt>
    <rfmt sheetId="1" sqref="B137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7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7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7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7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7" start="0" length="0">
      <dxf>
        <font>
          <b/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b/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3" sId="1" ref="A137:XFD137" action="deleteRow">
    <undo index="65535" exp="area" ref3D="1" dr="$A$482:$XFD$485" dn="Z_E9E577B3_C457_4984_949A_B5AD6CE2E229_.wvu.Rows" sId="1"/>
    <undo index="65535" exp="area" ref3D="1" dr="$A$467:$XFD$470" dn="Z_E9E577B3_C457_4984_949A_B5AD6CE2E229_.wvu.Rows" sId="1"/>
    <undo index="65535" exp="area" ref3D="1" dr="$A$455:$XFD$458" dn="Z_E9E577B3_C457_4984_949A_B5AD6CE2E229_.wvu.Rows" sId="1"/>
    <undo index="65535" exp="area" ref3D="1" dr="$A$438:$XFD$439" dn="Z_E9E577B3_C457_4984_949A_B5AD6CE2E229_.wvu.Rows" sId="1"/>
    <undo index="65535" exp="area" ref3D="1" dr="$A$412:$XFD$417" dn="Z_E9E577B3_C457_4984_949A_B5AD6CE2E229_.wvu.Rows" sId="1"/>
    <undo index="65535" exp="area" ref3D="1" dr="$A$406:$XFD$408" dn="Z_E9E577B3_C457_4984_949A_B5AD6CE2E229_.wvu.Rows" sId="1"/>
    <undo index="65535" exp="area" ref3D="1" dr="$A$401:$XFD$404" dn="Z_E9E577B3_C457_4984_949A_B5AD6CE2E229_.wvu.Rows" sId="1"/>
    <undo index="65535" exp="area" ref3D="1" dr="$A$399:$XFD$399" dn="Z_E9E577B3_C457_4984_949A_B5AD6CE2E229_.wvu.Rows" sId="1"/>
    <undo index="65535" exp="area" ref3D="1" dr="$A$390:$XFD$393" dn="Z_E9E577B3_C457_4984_949A_B5AD6CE2E229_.wvu.Rows" sId="1"/>
    <undo index="65535" exp="area" ref3D="1" dr="$A$376:$XFD$383" dn="Z_E9E577B3_C457_4984_949A_B5AD6CE2E229_.wvu.Rows" sId="1"/>
    <undo index="65535" exp="area" ref3D="1" dr="$A$285:$XFD$289" dn="Z_E9E577B3_C457_4984_949A_B5AD6CE2E229_.wvu.Rows" sId="1"/>
    <undo index="65535" exp="area" ref3D="1" dr="$A$283:$XFD$283" dn="Z_E9E577B3_C457_4984_949A_B5AD6CE2E229_.wvu.Rows" sId="1"/>
    <undo index="65535" exp="area" ref3D="1" dr="$A$262:$XFD$262" dn="Z_E9E577B3_C457_4984_949A_B5AD6CE2E229_.wvu.Rows" sId="1"/>
    <undo index="65535" exp="area" ref3D="1" dr="$A$244:$XFD$246" dn="Z_E9E577B3_C457_4984_949A_B5AD6CE2E229_.wvu.Rows" sId="1"/>
    <undo index="65535" exp="area" ref3D="1" dr="$A$230:$XFD$233" dn="Z_E9E577B3_C457_4984_949A_B5AD6CE2E229_.wvu.Rows" sId="1"/>
    <undo index="65535" exp="area" ref3D="1" dr="$A$226:$XFD$227" dn="Z_E9E577B3_C457_4984_949A_B5AD6CE2E229_.wvu.Rows" sId="1"/>
    <undo index="65535" exp="area" ref3D="1" dr="$A$222:$XFD$224" dn="Z_E9E577B3_C457_4984_949A_B5AD6CE2E229_.wvu.Rows" sId="1"/>
    <undo index="1" exp="area" ref3D="1" dr="$A$216:$XFD$219" dn="Z_E9E577B3_C457_4984_949A_B5AD6CE2E229_.wvu.Rows" sId="1"/>
    <rfmt sheetId="1" xfDxf="1" sqref="A137:XFD137" start="0" length="0">
      <dxf>
        <font>
          <name val="Times New Roman CYR"/>
          <family val="1"/>
        </font>
        <alignment wrapText="1"/>
      </dxf>
    </rfmt>
    <rfmt sheetId="1" sqref="A137" start="0" length="0">
      <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7" start="0" length="0">
      <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4" sId="1" ref="A137:XFD137" action="deleteRow">
    <undo index="65535" exp="area" ref3D="1" dr="$A$481:$XFD$484" dn="Z_E9E577B3_C457_4984_949A_B5AD6CE2E229_.wvu.Rows" sId="1"/>
    <undo index="65535" exp="area" ref3D="1" dr="$A$466:$XFD$469" dn="Z_E9E577B3_C457_4984_949A_B5AD6CE2E229_.wvu.Rows" sId="1"/>
    <undo index="65535" exp="area" ref3D="1" dr="$A$454:$XFD$457" dn="Z_E9E577B3_C457_4984_949A_B5AD6CE2E229_.wvu.Rows" sId="1"/>
    <undo index="65535" exp="area" ref3D="1" dr="$A$437:$XFD$438" dn="Z_E9E577B3_C457_4984_949A_B5AD6CE2E229_.wvu.Rows" sId="1"/>
    <undo index="65535" exp="area" ref3D="1" dr="$A$411:$XFD$416" dn="Z_E9E577B3_C457_4984_949A_B5AD6CE2E229_.wvu.Rows" sId="1"/>
    <undo index="65535" exp="area" ref3D="1" dr="$A$405:$XFD$407" dn="Z_E9E577B3_C457_4984_949A_B5AD6CE2E229_.wvu.Rows" sId="1"/>
    <undo index="65535" exp="area" ref3D="1" dr="$A$400:$XFD$403" dn="Z_E9E577B3_C457_4984_949A_B5AD6CE2E229_.wvu.Rows" sId="1"/>
    <undo index="65535" exp="area" ref3D="1" dr="$A$398:$XFD$398" dn="Z_E9E577B3_C457_4984_949A_B5AD6CE2E229_.wvu.Rows" sId="1"/>
    <undo index="65535" exp="area" ref3D="1" dr="$A$389:$XFD$392" dn="Z_E9E577B3_C457_4984_949A_B5AD6CE2E229_.wvu.Rows" sId="1"/>
    <undo index="65535" exp="area" ref3D="1" dr="$A$375:$XFD$382" dn="Z_E9E577B3_C457_4984_949A_B5AD6CE2E229_.wvu.Rows" sId="1"/>
    <undo index="65535" exp="area" ref3D="1" dr="$A$284:$XFD$288" dn="Z_E9E577B3_C457_4984_949A_B5AD6CE2E229_.wvu.Rows" sId="1"/>
    <undo index="65535" exp="area" ref3D="1" dr="$A$282:$XFD$282" dn="Z_E9E577B3_C457_4984_949A_B5AD6CE2E229_.wvu.Rows" sId="1"/>
    <undo index="65535" exp="area" ref3D="1" dr="$A$261:$XFD$261" dn="Z_E9E577B3_C457_4984_949A_B5AD6CE2E229_.wvu.Rows" sId="1"/>
    <undo index="65535" exp="area" ref3D="1" dr="$A$243:$XFD$245" dn="Z_E9E577B3_C457_4984_949A_B5AD6CE2E229_.wvu.Rows" sId="1"/>
    <undo index="65535" exp="area" ref3D="1" dr="$A$229:$XFD$232" dn="Z_E9E577B3_C457_4984_949A_B5AD6CE2E229_.wvu.Rows" sId="1"/>
    <undo index="65535" exp="area" ref3D="1" dr="$A$225:$XFD$226" dn="Z_E9E577B3_C457_4984_949A_B5AD6CE2E229_.wvu.Rows" sId="1"/>
    <undo index="65535" exp="area" ref3D="1" dr="$A$221:$XFD$223" dn="Z_E9E577B3_C457_4984_949A_B5AD6CE2E229_.wvu.Rows" sId="1"/>
    <undo index="1" exp="area" ref3D="1" dr="$A$215:$XFD$218" dn="Z_E9E577B3_C457_4984_949A_B5AD6CE2E229_.wvu.Rows" sId="1"/>
    <rfmt sheetId="1" xfDxf="1" sqref="A137:XFD137" start="0" length="0">
      <dxf>
        <font>
          <name val="Times New Roman CYR"/>
          <family val="1"/>
        </font>
        <alignment wrapText="1"/>
      </dxf>
    </rfmt>
    <rfmt sheetId="1" sqref="A137" start="0" length="0">
      <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7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5" sId="1" ref="A137:XFD137" action="deleteRow">
    <undo index="65535" exp="area" ref3D="1" dr="$A$480:$XFD$483" dn="Z_E9E577B3_C457_4984_949A_B5AD6CE2E229_.wvu.Rows" sId="1"/>
    <undo index="65535" exp="area" ref3D="1" dr="$A$465:$XFD$468" dn="Z_E9E577B3_C457_4984_949A_B5AD6CE2E229_.wvu.Rows" sId="1"/>
    <undo index="65535" exp="area" ref3D="1" dr="$A$453:$XFD$456" dn="Z_E9E577B3_C457_4984_949A_B5AD6CE2E229_.wvu.Rows" sId="1"/>
    <undo index="65535" exp="area" ref3D="1" dr="$A$436:$XFD$437" dn="Z_E9E577B3_C457_4984_949A_B5AD6CE2E229_.wvu.Rows" sId="1"/>
    <undo index="65535" exp="area" ref3D="1" dr="$A$410:$XFD$415" dn="Z_E9E577B3_C457_4984_949A_B5AD6CE2E229_.wvu.Rows" sId="1"/>
    <undo index="65535" exp="area" ref3D="1" dr="$A$404:$XFD$406" dn="Z_E9E577B3_C457_4984_949A_B5AD6CE2E229_.wvu.Rows" sId="1"/>
    <undo index="65535" exp="area" ref3D="1" dr="$A$399:$XFD$402" dn="Z_E9E577B3_C457_4984_949A_B5AD6CE2E229_.wvu.Rows" sId="1"/>
    <undo index="65535" exp="area" ref3D="1" dr="$A$397:$XFD$397" dn="Z_E9E577B3_C457_4984_949A_B5AD6CE2E229_.wvu.Rows" sId="1"/>
    <undo index="65535" exp="area" ref3D="1" dr="$A$388:$XFD$391" dn="Z_E9E577B3_C457_4984_949A_B5AD6CE2E229_.wvu.Rows" sId="1"/>
    <undo index="65535" exp="area" ref3D="1" dr="$A$374:$XFD$381" dn="Z_E9E577B3_C457_4984_949A_B5AD6CE2E229_.wvu.Rows" sId="1"/>
    <undo index="65535" exp="area" ref3D="1" dr="$A$283:$XFD$287" dn="Z_E9E577B3_C457_4984_949A_B5AD6CE2E229_.wvu.Rows" sId="1"/>
    <undo index="65535" exp="area" ref3D="1" dr="$A$281:$XFD$281" dn="Z_E9E577B3_C457_4984_949A_B5AD6CE2E229_.wvu.Rows" sId="1"/>
    <undo index="65535" exp="area" ref3D="1" dr="$A$260:$XFD$260" dn="Z_E9E577B3_C457_4984_949A_B5AD6CE2E229_.wvu.Rows" sId="1"/>
    <undo index="65535" exp="area" ref3D="1" dr="$A$242:$XFD$244" dn="Z_E9E577B3_C457_4984_949A_B5AD6CE2E229_.wvu.Rows" sId="1"/>
    <undo index="65535" exp="area" ref3D="1" dr="$A$228:$XFD$231" dn="Z_E9E577B3_C457_4984_949A_B5AD6CE2E229_.wvu.Rows" sId="1"/>
    <undo index="65535" exp="area" ref3D="1" dr="$A$224:$XFD$225" dn="Z_E9E577B3_C457_4984_949A_B5AD6CE2E229_.wvu.Rows" sId="1"/>
    <undo index="65535" exp="area" ref3D="1" dr="$A$220:$XFD$222" dn="Z_E9E577B3_C457_4984_949A_B5AD6CE2E229_.wvu.Rows" sId="1"/>
    <undo index="1" exp="area" ref3D="1" dr="$A$214:$XFD$217" dn="Z_E9E577B3_C457_4984_949A_B5AD6CE2E229_.wvu.Rows" sId="1"/>
    <rfmt sheetId="1" xfDxf="1" sqref="A137:XFD137" start="0" length="0">
      <dxf>
        <font>
          <name val="Times New Roman CYR"/>
          <family val="1"/>
        </font>
        <alignment wrapText="1"/>
      </dxf>
    </rfmt>
    <rfmt sheetId="1" sqref="A137" start="0" length="0">
      <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7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96" sId="1">
    <oc r="G132">
      <f>G133+#REF!+G137</f>
    </oc>
    <nc r="G132">
      <f>G133+G137</f>
    </nc>
  </rcc>
  <rcc rId="797" sId="1">
    <oc r="H132">
      <f>H133+#REF!+H137</f>
    </oc>
    <nc r="H132">
      <f>H133+H137</f>
    </nc>
  </rcc>
  <rrc rId="798" sId="1" ref="A505:XFD505" action="insertRow"/>
  <rcc rId="799" sId="1" odxf="1" dxf="1">
    <nc r="A505" t="inlineStr">
      <is>
        <t>Муниципальная программа «Охрана общественного порядка в Селенгинском районе на 2020-2024 годы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  <border outline="0">
        <left/>
        <right/>
        <top/>
        <bottom/>
      </border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0" sId="1" odxf="1" dxf="1">
    <nc r="B505" t="inlineStr">
      <is>
        <t>968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01" sId="1" odxf="1" dxf="1">
    <nc r="C505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02" sId="1" odxf="1" dxf="1">
    <nc r="D505" t="inlineStr">
      <is>
        <t>12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03" sId="1" odxf="1" dxf="1">
    <nc r="E505" t="inlineStr">
      <is>
        <t>07000 00000</t>
      </is>
    </nc>
    <odxf>
      <font>
        <b val="0"/>
        <name val="Times New Roman"/>
        <family val="1"/>
      </font>
    </odxf>
    <ndxf>
      <font>
        <b/>
        <color indexed="8"/>
        <name val="Times New Roman"/>
        <family val="1"/>
      </font>
    </ndxf>
  </rcc>
  <rfmt sheetId="1" sqref="F505" start="0" length="0">
    <dxf>
      <font>
        <b/>
        <name val="Times New Roman"/>
        <family val="1"/>
      </font>
    </dxf>
  </rfmt>
  <rfmt sheetId="1" sqref="G505" start="0" length="0">
    <dxf>
      <font>
        <b/>
        <name val="Times New Roman"/>
        <family val="1"/>
      </font>
    </dxf>
  </rfmt>
  <rfmt sheetId="1" sqref="H505" start="0" length="0">
    <dxf>
      <font>
        <b/>
        <name val="Times New Roman"/>
        <family val="1"/>
      </font>
    </dxf>
  </rfmt>
  <rcc rId="804" sId="1">
    <nc r="G505">
      <f>G506</f>
    </nc>
  </rcc>
  <rcc rId="805" sId="1">
    <nc r="H505">
      <f>H506</f>
    </nc>
  </rcc>
  <rrc rId="806" sId="1" ref="A505:XFD505" action="insertRow"/>
  <rcc rId="807" sId="1" odxf="1" dxf="1">
    <nc r="A505" t="inlineStr">
      <is>
        <t>Другие вопросы в области национальной экономики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41"/>
        </patternFill>
      </fill>
    </ndxf>
  </rcc>
  <rcc rId="808" sId="1" odxf="1" dxf="1" numFmtId="30">
    <nc r="B505">
      <v>968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809" sId="1" odxf="1" dxf="1">
    <nc r="C505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810" sId="1" odxf="1" dxf="1">
    <nc r="D505" t="inlineStr">
      <is>
        <t>12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50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50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G50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H50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811" sId="1">
    <nc r="G505">
      <f>G506</f>
    </nc>
  </rcc>
  <rcc rId="812" sId="1">
    <nc r="H505">
      <f>H506</f>
    </nc>
  </rcc>
  <rcc rId="813" sId="1">
    <oc r="G484">
      <f>G485</f>
    </oc>
    <nc r="G484">
      <f>G485+G505</f>
    </nc>
  </rcc>
  <rcc rId="814" sId="1">
    <oc r="H484">
      <f>H485</f>
    </oc>
    <nc r="H484">
      <f>H485+H505</f>
    </nc>
  </rcc>
</revisions>
</file>

<file path=xl/revisions/revisionLog180.xml><?xml version="1.0" encoding="utf-8"?>
<revisions xmlns="http://schemas.openxmlformats.org/spreadsheetml/2006/main" xmlns:r="http://schemas.openxmlformats.org/officeDocument/2006/relationships">
  <rcc rId="3237" sId="1">
    <oc r="H1" t="inlineStr">
      <is>
        <t xml:space="preserve">Приложение №6       </t>
      </is>
    </oc>
    <nc r="H1" t="inlineStr">
      <is>
        <t xml:space="preserve">Приложение №7       </t>
      </is>
    </nc>
  </rcc>
  <rcc rId="3238" sId="1">
    <oc r="H3" t="inlineStr">
      <is>
        <t>от 26 января 2023  № 236</t>
      </is>
    </oc>
    <nc r="H3" t="inlineStr">
      <is>
        <t>от     марта2023  № ____</t>
      </is>
    </nc>
  </rcc>
</revisions>
</file>

<file path=xl/revisions/revisionLog18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0" sId="1">
    <oc r="A356" t="inlineStr">
      <is>
        <t>Непрограммные расходы</t>
      </is>
    </oc>
    <nc r="A356" t="inlineStr">
      <is>
        <t>Муниципальная программа "Чистая вода на 2020-2024 годы"</t>
      </is>
    </nc>
  </rcc>
  <rcc rId="3281" sId="1">
    <oc r="A357" t="inlineStr">
      <is>
        <t>Строительство и реконструкция (модернизация) объектов питьевого водоснабжения</t>
      </is>
    </oc>
    <nc r="A357" t="inlineStr">
      <is>
        <t>Cтроительство и реконструкция (модернизация) объектов питьевого водоснабжения</t>
      </is>
    </nc>
  </rcc>
  <rfmt sheetId="1" sqref="A358" start="0" length="0">
    <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dxf>
  </rfmt>
  <rcc rId="3282" sId="1">
    <oc r="E356" t="inlineStr">
      <is>
        <t>99900 00000</t>
      </is>
    </oc>
    <nc r="E356" t="inlineStr">
      <is>
        <t>170F5 52430</t>
      </is>
    </nc>
  </rcc>
  <rcc rId="3283" sId="1">
    <oc r="E358" t="inlineStr">
      <is>
        <t>999F5 52430</t>
      </is>
    </oc>
    <nc r="E358" t="inlineStr">
      <is>
        <t>170F5 52430</t>
      </is>
    </nc>
  </rcc>
  <rrc rId="3284" sId="1" ref="A357:XFD357" action="insertRow"/>
  <rcc rId="3285" sId="1" odxf="1" dxf="1">
    <nc r="A357" t="inlineStr">
      <is>
        <t>Основное мероприятие "Улучшение качества питьевой воды"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3286" sId="1">
    <nc r="C357" t="inlineStr">
      <is>
        <t>05</t>
      </is>
    </nc>
  </rcc>
  <rcc rId="3287" sId="1">
    <nc r="D357" t="inlineStr">
      <is>
        <t>05</t>
      </is>
    </nc>
  </rcc>
  <rcc rId="3288" sId="1">
    <nc r="E357" t="inlineStr">
      <is>
        <t>17000 00000</t>
      </is>
    </nc>
  </rcc>
  <rcc rId="3289" sId="1">
    <oc r="E358" t="inlineStr">
      <is>
        <t>999F5 52430</t>
      </is>
    </oc>
    <nc r="E358" t="inlineStr">
      <is>
        <t>17001 00000</t>
      </is>
    </nc>
  </rcc>
  <rcc rId="3290" sId="1">
    <nc r="B357" t="inlineStr">
      <is>
        <t>971</t>
      </is>
    </nc>
  </rcc>
  <rfmt sheetId="1" sqref="A357:H358" start="0" length="2147483647">
    <dxf>
      <font>
        <b/>
      </font>
    </dxf>
  </rfmt>
  <rfmt sheetId="1" sqref="A357:H358" start="0" length="2147483647">
    <dxf>
      <font>
        <b val="0"/>
      </font>
    </dxf>
  </rfmt>
  <rfmt sheetId="1" sqref="A357:H358" start="0" length="2147483647">
    <dxf>
      <font>
        <i val="0"/>
      </font>
    </dxf>
  </rfmt>
  <rfmt sheetId="1" sqref="A357:H358" start="0" length="2147483647">
    <dxf>
      <font>
        <i/>
      </font>
    </dxf>
  </rfmt>
  <rcc rId="3291" sId="1">
    <nc r="G357">
      <f>G358</f>
    </nc>
  </rcc>
  <rcc rId="3292" sId="1">
    <oc r="G356">
      <f>G358</f>
    </oc>
    <nc r="G356">
      <f>G357</f>
    </nc>
  </rcc>
  <rcc rId="3293" sId="1">
    <nc r="H357">
      <f>H358</f>
    </nc>
  </rcc>
  <rcc rId="3294" sId="1">
    <oc r="H356">
      <f>H358</f>
    </oc>
    <nc r="H356">
      <f>H357</f>
    </nc>
  </rcc>
</revisions>
</file>

<file path=xl/revisions/revisionLog1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5" sId="1">
    <oc r="E356" t="inlineStr">
      <is>
        <t>170F5 52430</t>
      </is>
    </oc>
    <nc r="E356" t="inlineStr">
      <is>
        <t>17000 00000</t>
      </is>
    </nc>
  </rcc>
  <rcc rId="3296" sId="1">
    <oc r="E357" t="inlineStr">
      <is>
        <t>17000 00000</t>
      </is>
    </oc>
    <nc r="E357" t="inlineStr">
      <is>
        <t>17001 00000</t>
      </is>
    </nc>
  </rcc>
  <rcc rId="3297" sId="1">
    <oc r="E358" t="inlineStr">
      <is>
        <t>17001 00000</t>
      </is>
    </oc>
    <nc r="E358" t="inlineStr">
      <is>
        <t>170F5 52430</t>
      </is>
    </nc>
  </rcc>
</revisions>
</file>

<file path=xl/revisions/revisionLog1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" sId="1" odxf="1" dxf="1">
    <oc r="A135" t="inlineStr">
      <is>
        <t>Подпрограмма «Повышение безопасности дорожного движения в Селенгинском районе»</t>
      </is>
    </oc>
    <nc r="A135" t="inlineStr">
      <is>
        <t>Муниципальная программа "Повышение безопасности дорожного движения в Селенгинском районе» в Селенгинском районе на 2023 – 2025 годы»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299" sId="1">
    <oc r="A136" t="inlineStr">
      <is>
        <t>Основное мероприятие "Снижение уровня аварийности и травматизма на дорогах района"</t>
      </is>
    </oc>
    <nc r="A136" t="inlineStr">
      <is>
        <t>Основное мероприятие "Проведение мероприятий в целях снижения уровня аварийности и травматизма на дорогах района"</t>
      </is>
    </nc>
  </rcc>
  <rcc rId="3300" sId="1">
    <oc r="A137" t="inlineStr">
      <is>
        <t>Обеспечение деятельности по охране правопорядка и общественной безопасности, повышению безопасности дорожного движения</t>
      </is>
    </oc>
    <nc r="A137" t="inlineStr">
      <is>
        <t>Прочие мероприятия , связанные с выполнением обязательств ОМСУ</t>
      </is>
    </nc>
  </rcc>
  <rfmt sheetId="1" sqref="C135" start="0" length="0">
    <dxf>
      <font>
        <i val="0"/>
        <name val="Times New Roman"/>
        <family val="1"/>
      </font>
    </dxf>
  </rfmt>
  <rfmt sheetId="1" sqref="D135" start="0" length="0">
    <dxf>
      <font>
        <i val="0"/>
        <name val="Times New Roman"/>
        <family val="1"/>
      </font>
    </dxf>
  </rfmt>
  <rcc rId="3301" sId="1" odxf="1" dxf="1">
    <oc r="E135" t="inlineStr">
      <is>
        <t>07100 00000</t>
      </is>
    </oc>
    <nc r="E135" t="inlineStr">
      <is>
        <t>15000 00000</t>
      </is>
    </nc>
    <odxf>
      <font>
        <i/>
        <name val="Times New Roman"/>
        <family val="1"/>
      </font>
    </odxf>
    <ndxf>
      <font>
        <i val="0"/>
        <color indexed="8"/>
        <name val="Times New Roman"/>
        <family val="1"/>
      </font>
    </ndxf>
  </rcc>
  <rcc rId="3302" sId="1">
    <oc r="E136" t="inlineStr">
      <is>
        <t>07101 00000</t>
      </is>
    </oc>
    <nc r="E136" t="inlineStr">
      <is>
        <t>15001 00000</t>
      </is>
    </nc>
  </rcc>
  <rcc rId="3303" sId="1">
    <oc r="E137" t="inlineStr">
      <is>
        <t>07101 S2660</t>
      </is>
    </oc>
    <nc r="E137" t="inlineStr">
      <is>
        <t>15001 82900</t>
      </is>
    </nc>
  </rcc>
  <rcc rId="3304" sId="1">
    <oc r="E138" t="inlineStr">
      <is>
        <t>07101 S2660</t>
      </is>
    </oc>
    <nc r="E138" t="inlineStr">
      <is>
        <t>15001 82900</t>
      </is>
    </nc>
  </rcc>
  <rcc rId="3305" sId="1">
    <oc r="G134">
      <f>G135+G143+G139</f>
    </oc>
    <nc r="G134"/>
  </rcc>
  <rcc rId="3306" sId="1">
    <oc r="H134">
      <f>H135+H143+H139</f>
    </oc>
    <nc r="H134"/>
  </rcc>
  <rrc rId="3307" sId="1" ref="A134:XFD134" action="deleteRow">
    <undo index="0" exp="ref" v="1" dr="H134" r="H133" sId="1"/>
    <undo index="0" exp="ref" v="1" dr="G134" r="G133" sId="1"/>
    <rfmt sheetId="1" xfDxf="1" sqref="A134:XFD134" start="0" length="0">
      <dxf>
        <font>
          <name val="Times New Roman CYR"/>
          <family val="1"/>
        </font>
        <alignment wrapText="1"/>
      </dxf>
    </rfmt>
    <rcc rId="0" sId="1" dxf="1">
      <nc r="A134" t="inlineStr">
        <is>
          <t>Муниципальная программа «Охрана общественного порядка в Селенгинском районе на 2020-2024 годы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4" t="inlineStr">
        <is>
          <t>968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4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4" t="inlineStr">
        <is>
          <t>12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4" t="inlineStr">
        <is>
          <t>07000 00000</t>
        </is>
      </nc>
      <ndxf>
        <font>
          <b/>
          <color indexed="8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4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4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08" sId="1" ref="A507:XFD510" action="insertRow"/>
  <rm rId="3309" sheetId="1" source="A138:XFD141" destination="A507:XFD510" sourceSheetId="1">
    <rfmt sheetId="1" xfDxf="1" sqref="A507:XFD507" start="0" length="0">
      <dxf>
        <font>
          <name val="Times New Roman CYR"/>
          <family val="1"/>
        </font>
        <alignment wrapText="1"/>
      </dxf>
    </rfmt>
    <rfmt sheetId="1" xfDxf="1" sqref="A508:XFD508" start="0" length="0">
      <dxf>
        <font>
          <name val="Times New Roman CYR"/>
          <family val="1"/>
        </font>
        <alignment wrapText="1"/>
      </dxf>
    </rfmt>
    <rfmt sheetId="1" xfDxf="1" sqref="A509:XFD509" start="0" length="0">
      <dxf>
        <font>
          <name val="Times New Roman CYR"/>
          <family val="1"/>
        </font>
        <alignment wrapText="1"/>
      </dxf>
    </rfmt>
    <rfmt sheetId="1" xfDxf="1" sqref="A510:XFD510" start="0" length="0">
      <dxf>
        <font>
          <name val="Times New Roman CYR"/>
          <family val="1"/>
        </font>
        <alignment wrapText="1"/>
      </dxf>
    </rfmt>
    <rfmt sheetId="1" sqref="A507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0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08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0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09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0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10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10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10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3310" sId="1" ref="A138:XFD138" action="deleteRow">
    <rfmt sheetId="1" xfDxf="1" sqref="A138:XFD138" start="0" length="0">
      <dxf>
        <font>
          <name val="Times New Roman CYR"/>
          <family val="1"/>
        </font>
        <alignment wrapText="1"/>
      </dxf>
    </rfmt>
  </rrc>
  <rrc rId="3311" sId="1" ref="A138:XFD138" action="deleteRow">
    <rfmt sheetId="1" xfDxf="1" sqref="A138:XFD138" start="0" length="0">
      <dxf>
        <font>
          <name val="Times New Roman CYR"/>
          <family val="1"/>
        </font>
        <alignment wrapText="1"/>
      </dxf>
    </rfmt>
  </rrc>
  <rrc rId="3312" sId="1" ref="A138:XFD138" action="deleteRow">
    <rfmt sheetId="1" xfDxf="1" sqref="A138:XFD138" start="0" length="0">
      <dxf>
        <font>
          <name val="Times New Roman CYR"/>
          <family val="1"/>
        </font>
        <alignment wrapText="1"/>
      </dxf>
    </rfmt>
  </rrc>
  <rrc rId="3313" sId="1" ref="A138:XFD138" action="deleteRow">
    <rfmt sheetId="1" xfDxf="1" sqref="A138:XFD138" start="0" length="0">
      <dxf>
        <font>
          <name val="Times New Roman CYR"/>
          <family val="1"/>
        </font>
        <alignment wrapText="1"/>
      </dxf>
    </rfmt>
  </rrc>
  <rrc rId="3314" sId="1" ref="A503:XFD503" action="insertRow"/>
  <rcc rId="3315" sId="1" numFmtId="30">
    <oc r="B504">
      <v>968</v>
    </oc>
    <nc r="B504" t="inlineStr">
      <is>
        <t>976</t>
      </is>
    </nc>
  </rcc>
  <rcc rId="3316" sId="1" numFmtId="30">
    <oc r="B505">
      <v>968</v>
    </oc>
    <nc r="B505" t="inlineStr">
      <is>
        <t>976</t>
      </is>
    </nc>
  </rcc>
  <rcc rId="3317" sId="1" numFmtId="30">
    <oc r="B506">
      <v>968</v>
    </oc>
    <nc r="B506" t="inlineStr">
      <is>
        <t>976</t>
      </is>
    </nc>
  </rcc>
  <rcc rId="3318" sId="1" numFmtId="30">
    <oc r="B507">
      <v>968</v>
    </oc>
    <nc r="B507" t="inlineStr">
      <is>
        <t>976</t>
      </is>
    </nc>
  </rcc>
  <rfmt sheetId="1" sqref="C504" start="0" length="0">
    <dxf>
      <font>
        <i val="0"/>
        <name val="Times New Roman"/>
        <family val="1"/>
      </font>
    </dxf>
  </rfmt>
  <rfmt sheetId="1" sqref="D504" start="0" length="0">
    <dxf>
      <font>
        <i val="0"/>
        <name val="Times New Roman"/>
        <family val="1"/>
      </font>
    </dxf>
  </rfmt>
  <rcc rId="3319" sId="1" odxf="1" dxf="1">
    <oc r="E504" t="inlineStr">
      <is>
        <t>07200 00000</t>
      </is>
    </oc>
    <nc r="E504" t="inlineStr">
      <is>
        <t>24000 00000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320" sId="1">
    <oc r="E505" t="inlineStr">
      <is>
        <t>07201 00000</t>
      </is>
    </oc>
    <nc r="E505" t="inlineStr">
      <is>
        <t>24001 00000</t>
      </is>
    </nc>
  </rcc>
  <rcc rId="3321" sId="1">
    <oc r="E506" t="inlineStr">
      <is>
        <t>07201 S2570</t>
      </is>
    </oc>
    <nc r="E506" t="inlineStr">
      <is>
        <t>24001 82900</t>
      </is>
    </nc>
  </rcc>
  <rcc rId="3322" sId="1">
    <oc r="E507" t="inlineStr">
      <is>
        <t>07201 S2570</t>
      </is>
    </oc>
    <nc r="E507" t="inlineStr">
      <is>
        <t>24001 82900</t>
      </is>
    </nc>
  </rcc>
  <rfmt sheetId="1" sqref="B509" start="0" length="2147483647">
    <dxf>
      <font>
        <i val="0"/>
      </font>
    </dxf>
  </rfmt>
  <rfmt sheetId="1" sqref="A503" start="0" length="0">
    <dxf>
      <font>
        <b/>
        <color indexed="8"/>
        <name val="Times New Roman"/>
        <family val="1"/>
      </font>
      <fill>
        <patternFill>
          <bgColor indexed="41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23" sId="1" odxf="1" dxf="1">
    <nc r="B503" t="inlineStr">
      <is>
        <t>976</t>
      </is>
    </nc>
    <ndxf>
      <font>
        <b/>
        <name val="Times New Roman"/>
        <family val="1"/>
      </font>
      <fill>
        <patternFill patternType="solid">
          <bgColor indexed="41"/>
        </patternFill>
      </fill>
    </ndxf>
  </rcc>
  <rcc rId="3324" sId="1" odxf="1" dxf="1">
    <nc r="C503" t="inlineStr">
      <is>
        <t>04</t>
      </is>
    </nc>
    <ndxf>
      <font>
        <b/>
        <name val="Times New Roman"/>
        <family val="1"/>
      </font>
      <fill>
        <patternFill patternType="solid">
          <bgColor indexed="41"/>
        </patternFill>
      </fill>
    </ndxf>
  </rcc>
  <rcc rId="3325" sId="1" odxf="1" dxf="1">
    <nc r="D503" t="inlineStr">
      <is>
        <t>12</t>
      </is>
    </nc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50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50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G50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H50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3326" sId="1">
    <nc r="G503">
      <f>G504</f>
    </nc>
  </rcc>
  <rcc rId="3327" sId="1">
    <nc r="H503">
      <f>H504</f>
    </nc>
  </rcc>
  <rcc rId="3328" sId="1">
    <oc r="G486">
      <f>G487</f>
    </oc>
    <nc r="G486">
      <f>G487+G503</f>
    </nc>
  </rcc>
  <rcc rId="3329" sId="1">
    <oc r="H486">
      <f>H487</f>
    </oc>
    <nc r="H486">
      <f>H487+H503</f>
    </nc>
  </rcc>
  <rcc rId="3330" sId="1" odxf="1" dxf="1">
    <nc r="A503" t="inlineStr">
      <is>
        <t>Другие вопросы в области национальной экономики</t>
      </is>
    </nc>
    <ndxf>
      <alignment horizontal="left"/>
    </ndxf>
  </rcc>
  <rcv guid="{E50FE2FB-E2CD-42FB-A643-54AB564D1B47}" action="delete"/>
  <rdn rId="0" localSheetId="1" customView="1" name="Z_E50FE2FB_E2CD_42FB_A643_54AB564D1B47_.wvu.PrintArea" hidden="1" oldHidden="1">
    <formula>Ведом.структура!$A$1:$H$518</formula>
    <oldFormula>Ведом.структура!$A$1:$H$518</oldFormula>
  </rdn>
  <rdn rId="0" localSheetId="1" customView="1" name="Z_E50FE2FB_E2CD_42FB_A643_54AB564D1B47_.wvu.FilterData" hidden="1" oldHidden="1">
    <formula>Ведом.структура!$A$21:$M$521</formula>
    <oldFormula>Ведом.структура!$A$21:$M$521</oldFormula>
  </rdn>
  <rcv guid="{E50FE2FB-E2CD-42FB-A643-54AB564D1B47}" action="add"/>
</revisions>
</file>

<file path=xl/revisions/revisionLog1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3" sId="1" odxf="1" dxf="1">
    <oc r="A138" t="inlineStr">
      <is>
        <t>Подпрограмма «Профилактика преступлений и иных правонарушений  в Селенгинском районе»</t>
      </is>
    </oc>
    <nc r="A138" t="inlineStr">
      <is>
        <t>Муниципальная программа "Профилактика преступлений и иных правонарушений в Селенгинском районе"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334" sId="1">
    <oc r="A139" t="inlineStr">
      <is>
        <t>Основное мероприятие "Профилактика преступлений и иных правонарушений в Селенгинском районе"</t>
      </is>
    </oc>
    <nc r="A139" t="inlineStr">
      <is>
        <t>Основное мероприятие "Обеспечение общественной безопасности на территории Селенгинского района путем межведомственного взаимодействия и реализации комплекса профилактических мероприятий"</t>
      </is>
    </nc>
  </rcc>
  <rcc rId="3335" sId="1" odxf="1" dxf="1">
    <oc r="A140" t="inlineStr">
      <is>
        <t xml:space="preserve">Профилактика преступлений и иных правонарушений </t>
      </is>
    </oc>
    <nc r="A140" t="inlineStr">
      <is>
        <t>Прочие мероприятия , связанные с выполнением обязательств ОМСУ</t>
      </is>
    </nc>
    <odxf>
      <fill>
        <patternFill patternType="none"/>
      </fill>
    </odxf>
    <ndxf>
      <fill>
        <patternFill patternType="solid"/>
      </fill>
    </ndxf>
  </rcc>
  <rfmt sheetId="1" sqref="C138" start="0" length="0">
    <dxf>
      <font>
        <i val="0"/>
        <name val="Times New Roman"/>
        <family val="1"/>
      </font>
    </dxf>
  </rfmt>
  <rfmt sheetId="1" sqref="D138" start="0" length="0">
    <dxf>
      <font>
        <i val="0"/>
        <name val="Times New Roman"/>
        <family val="1"/>
      </font>
    </dxf>
  </rfmt>
  <rcc rId="3336" sId="1" odxf="1" dxf="1">
    <oc r="E138" t="inlineStr">
      <is>
        <t>07300 00000</t>
      </is>
    </oc>
    <nc r="E138" t="inlineStr">
      <is>
        <t>21000 00000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138" start="0" length="0">
    <dxf>
      <font>
        <i val="0"/>
        <name val="Times New Roman"/>
        <family val="1"/>
      </font>
    </dxf>
  </rfmt>
  <rcc rId="3337" sId="1">
    <oc r="E139" t="inlineStr">
      <is>
        <t>07301 00000</t>
      </is>
    </oc>
    <nc r="E139" t="inlineStr">
      <is>
        <t>21001 00000</t>
      </is>
    </nc>
  </rcc>
  <rcc rId="3338" sId="1">
    <oc r="E140" t="inlineStr">
      <is>
        <t>07301 S2660</t>
      </is>
    </oc>
    <nc r="E140" t="inlineStr">
      <is>
        <t>21001 82900</t>
      </is>
    </nc>
  </rcc>
  <rcc rId="3339" sId="1">
    <oc r="E141" t="inlineStr">
      <is>
        <t>07301  S2660</t>
      </is>
    </oc>
    <nc r="E141" t="inlineStr">
      <is>
        <t>21001 82900</t>
      </is>
    </nc>
  </rcc>
  <rcc rId="3340" sId="1">
    <oc r="G133">
      <f>#REF!+G142</f>
    </oc>
    <nc r="G133">
      <f>G142+G134+G138</f>
    </nc>
  </rcc>
  <rcc rId="3341" sId="1">
    <oc r="H133">
      <f>#REF!+H142</f>
    </oc>
    <nc r="H133">
      <f>H142+H134+H138</f>
    </nc>
  </rcc>
  <rcv guid="{E50FE2FB-E2CD-42FB-A643-54AB564D1B47}" action="delete"/>
  <rdn rId="0" localSheetId="1" customView="1" name="Z_E50FE2FB_E2CD_42FB_A643_54AB564D1B47_.wvu.PrintArea" hidden="1" oldHidden="1">
    <formula>Ведом.структура!$A$1:$H$518</formula>
    <oldFormula>Ведом.структура!$A$1:$H$518</oldFormula>
  </rdn>
  <rdn rId="0" localSheetId="1" customView="1" name="Z_E50FE2FB_E2CD_42FB_A643_54AB564D1B47_.wvu.FilterData" hidden="1" oldHidden="1">
    <formula>Ведом.структура!$A$21:$M$521</formula>
    <oldFormula>Ведом.структура!$A$21:$M$521</oldFormula>
  </rdn>
  <rcv guid="{E50FE2FB-E2CD-42FB-A643-54AB564D1B47}" action="add"/>
</revisions>
</file>

<file path=xl/revisions/revisionLog1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4" sId="1" numFmtId="4">
    <oc r="G361">
      <v>269.67</v>
    </oc>
    <nc r="G361">
      <v>0</v>
    </nc>
  </rcc>
  <rrc rId="3345" sId="1" ref="A355:XFD355" action="deleteRow">
    <undo index="65535" exp="ref" v="1" dr="H355" r="H312" sId="1"/>
    <undo index="65535" exp="ref" v="1" dr="G355" r="G312" sId="1"/>
    <rfmt sheetId="1" xfDxf="1" sqref="A355:XFD355" start="0" length="0">
      <dxf>
        <font>
          <name val="Times New Roman CYR"/>
          <family val="1"/>
        </font>
        <alignment wrapText="1"/>
      </dxf>
    </rfmt>
    <rcc rId="0" sId="1" dxf="1">
      <nc r="A355" t="inlineStr">
        <is>
          <t>КУЛЬТУРА, КИНЕМАТОГРАФИЯ</t>
        </is>
      </nc>
      <ndxf>
        <font>
          <b/>
          <color indexed="8"/>
          <name val="Times New Roman"/>
          <family val="1"/>
        </font>
        <fill>
          <patternFill patternType="solid">
            <bgColor rgb="FF66FFFF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5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5" t="inlineStr">
        <is>
          <t>08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55" start="0" length="0">
      <dxf>
        <font>
          <name val="Times New Roman"/>
          <family val="1"/>
        </font>
        <numFmt numFmtId="30" formatCode="@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5" start="0" length="0">
      <dxf>
        <font>
          <name val="Times New Roman"/>
          <family val="1"/>
        </font>
        <numFmt numFmtId="30" formatCode="@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5" start="0" length="0">
      <dxf>
        <font>
          <name val="Times New Roman"/>
          <family val="1"/>
        </font>
        <numFmt numFmtId="30" formatCode="@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55">
        <f>G356</f>
      </nc>
      <ndxf>
        <font>
          <b/>
          <name val="Times New Roman"/>
          <family val="1"/>
        </font>
        <numFmt numFmtId="165" formatCode="0.00000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55">
        <f>H356</f>
      </nc>
      <ndxf>
        <font>
          <b/>
          <name val="Times New Roman"/>
          <family val="1"/>
        </font>
        <numFmt numFmtId="165" formatCode="0.00000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46" sId="1" ref="A355:XFD355" action="deleteRow">
    <rfmt sheetId="1" xfDxf="1" sqref="A355:XFD355" start="0" length="0">
      <dxf>
        <font>
          <name val="Times New Roman CYR"/>
          <family val="1"/>
        </font>
        <alignment wrapText="1"/>
      </dxf>
    </rfmt>
    <rcc rId="0" sId="1" dxf="1">
      <nc r="A355" t="inlineStr">
        <is>
          <t>Культура</t>
        </is>
      </nc>
      <ndxf>
        <font>
          <b/>
          <i/>
          <color indexed="8"/>
          <name val="Times New Roman"/>
          <family val="1"/>
        </font>
        <fill>
          <patternFill patternType="solid">
            <bgColor rgb="FFCCFFFF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5" t="inlineStr">
        <is>
          <t>971</t>
        </is>
      </nc>
      <ndxf>
        <font>
          <b/>
          <i/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5" t="inlineStr">
        <is>
          <t>08</t>
        </is>
      </nc>
      <ndxf>
        <font>
          <b/>
          <i/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5" t="inlineStr">
        <is>
          <t>01</t>
        </is>
      </nc>
      <ndxf>
        <font>
          <b/>
          <i/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55" start="0" length="0">
      <dxf>
        <font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5" start="0" length="0">
      <dxf>
        <font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55">
        <f>G356</f>
      </nc>
      <ndxf>
        <font>
          <b/>
          <i/>
          <name val="Times New Roman"/>
          <family val="1"/>
        </font>
        <numFmt numFmtId="165" formatCode="0.00000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55">
        <f>H356</f>
      </nc>
      <ndxf>
        <font>
          <b/>
          <i/>
          <name val="Times New Roman"/>
          <family val="1"/>
        </font>
        <numFmt numFmtId="165" formatCode="0.00000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47" sId="1" ref="A355:XFD355" action="deleteRow">
    <rfmt sheetId="1" xfDxf="1" sqref="A355:XFD355" start="0" length="0">
      <dxf>
        <font>
          <name val="Times New Roman CYR"/>
          <family val="1"/>
        </font>
        <alignment wrapText="1"/>
      </dxf>
    </rfmt>
    <rcc rId="0" sId="1" dxf="1">
      <nc r="A355" t="inlineStr">
        <is>
          <t>Муниципальная программа «Комплексное развитие сельских территорий в Селенгинском районе на 2020-2024 годы»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5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5" t="inlineStr">
        <is>
          <t>08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5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5" t="inlineStr">
        <is>
          <t>06000 00000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55">
        <f>G356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55">
        <f>H356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48" sId="1" ref="A355:XFD355" action="deleteRow">
    <rfmt sheetId="1" xfDxf="1" sqref="A355:XFD355" start="0" length="0">
      <dxf>
        <font>
          <name val="Times New Roman CYR"/>
          <family val="1"/>
        </font>
        <alignment wrapText="1"/>
      </dxf>
    </rfmt>
    <rcc rId="0" sId="1" dxf="1">
      <nc r="A355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5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5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5" t="inlineStr">
        <is>
          <t>06030 00000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55">
        <f>G356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55">
        <f>H356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49" sId="1" ref="A355:XFD355" action="deleteRow">
    <rfmt sheetId="1" xfDxf="1" sqref="A355:XFD355" start="0" length="0">
      <dxf>
        <font>
          <name val="Times New Roman CYR"/>
          <family val="1"/>
        </font>
        <alignment wrapText="1"/>
      </dxf>
    </rfmt>
    <rcc rId="0" sId="1" dxf="1">
      <nc r="A355" t="inlineStr">
        <is>
          <t xml:space="preserve">Обеспечение комплексного развития сельских территорий (Строительство сельского дома культуры в у. Тохой, ул.Ленина, уч.№27А) 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5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5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5" t="inlineStr">
        <is>
          <t>06032 00000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55">
        <f>G356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55">
        <f>H356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50" sId="1" ref="A355:XFD355" action="deleteRow">
    <rfmt sheetId="1" xfDxf="1" sqref="A355:XFD355" start="0" length="0">
      <dxf>
        <font>
          <name val="Times New Roman CYR"/>
          <family val="1"/>
        </font>
        <alignment wrapText="1"/>
      </dxf>
    </rfmt>
    <rcc rId="0" sId="1" dxf="1">
      <nc r="A355" t="inlineStr">
        <is>
          <t>Обеспечение комплексного развития сельских территорий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5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5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5" t="inlineStr">
        <is>
          <t>06032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55">
        <f>SUM(G356:G356)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55">
        <f>SUM(H356:H356)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51" sId="1" ref="A355:XFD355" action="deleteRow">
    <rfmt sheetId="1" xfDxf="1" sqref="A355:XFD355" start="0" length="0">
      <dxf>
        <font>
          <name val="Times New Roman CYR"/>
          <family val="1"/>
        </font>
        <alignment wrapText="1"/>
      </dxf>
    </rfmt>
    <rcc rId="0" sId="1" dxf="1">
      <nc r="A355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5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5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5" t="inlineStr">
        <is>
          <t>06032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5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55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55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352" sId="1">
    <oc r="G312">
      <f>G313+G327+G355+G349+#REF!</f>
    </oc>
    <nc r="G312">
      <f>G313+G327+G355+G349</f>
    </nc>
  </rcc>
  <rcc rId="3353" sId="1">
    <oc r="H312">
      <f>H313+H327+H355+H349+#REF!</f>
    </oc>
    <nc r="H312">
      <f>H313+H327+H355+H349</f>
    </nc>
  </rcc>
  <rcc rId="3354" sId="1" numFmtId="4">
    <oc r="G319">
      <v>5718.62</v>
    </oc>
    <nc r="G319">
      <f>5718.62+269.67</f>
    </nc>
  </rcc>
</revisions>
</file>

<file path=xl/revisions/revisionLog1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5" sId="1" numFmtId="4">
    <oc r="G263">
      <v>64.3</v>
    </oc>
    <nc r="G263">
      <v>64.262</v>
    </nc>
  </rcc>
  <rcc rId="3356" sId="1" numFmtId="4">
    <oc r="H263">
      <v>64.3</v>
    </oc>
    <nc r="H263">
      <v>64.262</v>
    </nc>
  </rcc>
  <rcc rId="3357" sId="1" numFmtId="4">
    <oc r="G264">
      <v>19.399999999999999</v>
    </oc>
    <nc r="G264">
      <v>19.407</v>
    </nc>
  </rcc>
  <rcc rId="3358" sId="1" numFmtId="4">
    <oc r="H264">
      <v>19.399999999999999</v>
    </oc>
    <nc r="H264">
      <v>19.407</v>
    </nc>
  </rcc>
</revisions>
</file>

<file path=xl/revisions/revisionLog1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9" sId="1" numFmtId="34">
    <oc r="G513">
      <v>1985838.65863</v>
    </oc>
    <nc r="G513">
      <v>1985838.62763</v>
    </nc>
  </rcc>
  <rcc rId="3360" sId="1" numFmtId="34">
    <oc r="H513">
      <v>1360793.0214200001</v>
    </oc>
    <nc r="H513">
      <v>1360792.9904199999</v>
    </nc>
  </rcc>
</revisions>
</file>

<file path=xl/revisions/revisionLog1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2" sId="1">
    <oc r="H3" t="inlineStr">
      <is>
        <t>от ___ июня 2023  № ___</t>
      </is>
    </oc>
    <nc r="H3" t="inlineStr">
      <is>
        <t>от 28 июня 2023  № 269</t>
      </is>
    </nc>
  </rcc>
</revisions>
</file>

<file path=xl/revisions/revisionLog1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63" sId="1" ref="A153:XFD153" action="insertRow"/>
  <rrc rId="3364" sId="1" ref="A153:XFD153" action="insertRow"/>
  <rrc rId="3365" sId="1" ref="A153:XFD153" action="insertRow"/>
  <rcc rId="3366" sId="1" odxf="1" dxf="1">
    <nc r="A153" t="inlineStr">
      <is>
        <t>Непрограммные расходы</t>
      </is>
    </nc>
    <odxf>
      <font>
        <b val="0"/>
        <name val="Times New Roman"/>
        <family val="1"/>
      </font>
      <alignment horizontal="left" vertical="center"/>
    </odxf>
    <ndxf>
      <font>
        <b/>
        <name val="Times New Roman"/>
        <family val="1"/>
      </font>
      <alignment horizontal="general" vertical="top"/>
    </ndxf>
  </rcc>
  <rcc rId="3367" sId="1" odxf="1" dxf="1">
    <nc r="A154" t="inlineStr">
      <is>
        <t>Компенсация выпадающих доходов по электроэнергии, вырабатываемой дизельными электростанциями</t>
      </is>
    </nc>
    <odxf>
      <font>
        <i val="0"/>
        <name val="Times New Roman"/>
        <family val="1"/>
      </font>
      <alignment horizontal="left" vertical="center"/>
    </odxf>
    <ndxf>
      <font>
        <i/>
        <name val="Times New Roman"/>
        <family val="1"/>
      </font>
      <alignment horizontal="general" vertical="top"/>
    </ndxf>
  </rcc>
  <rcc rId="3368" sId="1" odxf="1" dxf="1">
    <nc r="A155" t="inlineStr">
      <is>
        <t>Иные межбюджетные трансферты</t>
      </is>
    </nc>
    <odxf>
      <font>
        <name val="Times New Roman"/>
        <family val="1"/>
      </font>
    </odxf>
    <ndxf>
      <font>
        <color indexed="8"/>
        <name val="Times New Roman"/>
        <family val="1"/>
      </font>
    </ndxf>
  </rcc>
  <rcc rId="3369" sId="1">
    <nc r="B153" t="inlineStr">
      <is>
        <t>968</t>
      </is>
    </nc>
  </rcc>
  <rcc rId="3370" sId="1">
    <nc r="B154" t="inlineStr">
      <is>
        <t>968</t>
      </is>
    </nc>
  </rcc>
  <rcc rId="3371" sId="1">
    <nc r="B155" t="inlineStr">
      <is>
        <t>968</t>
      </is>
    </nc>
  </rcc>
  <rcc rId="3372" sId="1" odxf="1" dxf="1">
    <nc r="C153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373" sId="1" odxf="1" dxf="1">
    <nc r="D153" t="inlineStr">
      <is>
        <t>02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374" sId="1" odxf="1" dxf="1">
    <nc r="E153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153" start="0" length="0">
    <dxf>
      <font>
        <b/>
        <name val="Times New Roman"/>
        <family val="1"/>
      </font>
      <numFmt numFmtId="0" formatCode="General"/>
      <alignment horizontal="general" vertical="top"/>
    </dxf>
  </rfmt>
  <rcc rId="3375" sId="1" odxf="1" dxf="1">
    <nc r="G153">
      <f>G154</f>
    </nc>
    <odxf>
      <font>
        <b val="0"/>
        <name val="Times New Roman"/>
        <family val="1"/>
      </font>
      <alignment vertical="center"/>
    </odxf>
    <ndxf>
      <font>
        <b/>
        <name val="Times New Roman"/>
        <family val="1"/>
      </font>
      <alignment vertical="top"/>
    </ndxf>
  </rcc>
  <rcc rId="3376" sId="1" odxf="1" dxf="1">
    <nc r="H153">
      <f>H154</f>
    </nc>
    <odxf>
      <font>
        <b val="0"/>
        <name val="Times New Roman"/>
        <family val="1"/>
      </font>
      <alignment vertical="center"/>
    </odxf>
    <ndxf>
      <font>
        <b/>
        <name val="Times New Roman"/>
        <family val="1"/>
      </font>
      <alignment vertical="top"/>
    </ndxf>
  </rcc>
  <rcc rId="3377" sId="1" odxf="1" dxf="1">
    <nc r="C154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378" sId="1" odxf="1" dxf="1">
    <nc r="D154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379" sId="1" odxf="1" dxf="1">
    <nc r="E154" t="inlineStr">
      <is>
        <t>99900 S2180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154" start="0" length="0">
    <dxf>
      <font>
        <i/>
        <name val="Times New Roman"/>
        <family val="1"/>
      </font>
    </dxf>
  </rfmt>
  <rcc rId="3380" sId="1" odxf="1" dxf="1">
    <nc r="G154">
      <f>G155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381" sId="1" odxf="1" dxf="1">
    <nc r="H154">
      <f>H155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382" sId="1">
    <nc r="C155" t="inlineStr">
      <is>
        <t>05</t>
      </is>
    </nc>
  </rcc>
  <rcc rId="3383" sId="1">
    <nc r="D155" t="inlineStr">
      <is>
        <t>02</t>
      </is>
    </nc>
  </rcc>
  <rcc rId="3384" sId="1">
    <nc r="E155" t="inlineStr">
      <is>
        <t>99900 S2180</t>
      </is>
    </nc>
  </rcc>
  <rcc rId="3385" sId="1">
    <nc r="F155" t="inlineStr">
      <is>
        <t>540</t>
      </is>
    </nc>
  </rcc>
  <rcc rId="3386" sId="1">
    <nc r="G155">
      <f>492.965+492.965</f>
    </nc>
  </rcc>
  <rcc rId="3387" sId="1">
    <nc r="H155">
      <f>512.37+512.37</f>
    </nc>
  </rcc>
  <rcc rId="3388" sId="1">
    <oc r="C152" t="inlineStr">
      <is>
        <t>04</t>
      </is>
    </oc>
    <nc r="C152" t="inlineStr">
      <is>
        <t>05</t>
      </is>
    </nc>
  </rcc>
  <rcc rId="3389" sId="1">
    <oc r="D152" t="inlineStr">
      <is>
        <t>05</t>
      </is>
    </oc>
    <nc r="D152" t="inlineStr">
      <is>
        <t>02</t>
      </is>
    </nc>
  </rcc>
  <rfmt sheetId="1" sqref="A154:H154" start="0" length="2147483647">
    <dxf>
      <font>
        <i val="0"/>
      </font>
    </dxf>
  </rfmt>
  <rfmt sheetId="1" sqref="A154:H154" start="0" length="2147483647">
    <dxf>
      <font>
        <i/>
      </font>
    </dxf>
  </rfmt>
  <rcc rId="3390" sId="1">
    <oc r="G146">
      <f>G147</f>
    </oc>
    <nc r="G146">
      <f>G147+G153</f>
    </nc>
  </rcc>
  <rcc rId="3391" sId="1">
    <oc r="H146">
      <f>H147</f>
    </oc>
    <nc r="H146">
      <f>H147+H153</f>
    </nc>
  </rcc>
  <rcc rId="3392" sId="1" numFmtId="4">
    <oc r="G106">
      <v>18344.5</v>
    </oc>
    <nc r="G106">
      <f>18344.5-1580.8</f>
    </nc>
  </rcc>
  <rcc rId="3393" sId="1" numFmtId="4">
    <oc r="G107">
      <v>5540</v>
    </oc>
    <nc r="G107">
      <f>5540-477.475</f>
    </nc>
  </rcc>
  <rcc rId="3394" sId="1">
    <oc r="G108">
      <f>99.9831+30</f>
    </oc>
    <nc r="G108">
      <f>99.9831+30</f>
    </nc>
  </rcc>
  <rcc rId="3395" sId="1" numFmtId="4">
    <oc r="G109">
      <v>2110</v>
    </oc>
    <nc r="G109">
      <f>2110-492.965</f>
    </nc>
  </rcc>
  <rcc rId="3396" sId="1" numFmtId="4">
    <oc r="H109">
      <v>2110</v>
    </oc>
    <nc r="H109">
      <f>2110-512.37</f>
    </nc>
  </rcc>
  <rrc rId="3397" sId="1" ref="A190:XFD190" action="insertRow"/>
  <rcc rId="3398" sId="1">
    <nc r="B190" t="inlineStr">
      <is>
        <t>968</t>
      </is>
    </nc>
  </rcc>
  <rcc rId="3399" sId="1">
    <nc r="C190" t="inlineStr">
      <is>
        <t>10</t>
      </is>
    </nc>
  </rcc>
  <rcc rId="3400" sId="1">
    <nc r="D190" t="inlineStr">
      <is>
        <t>06</t>
      </is>
    </nc>
  </rcc>
  <rcc rId="3401" sId="1">
    <nc r="E190" t="inlineStr">
      <is>
        <t>99900 73250</t>
      </is>
    </nc>
  </rcc>
  <rcc rId="3402" sId="1">
    <nc r="F190" t="inlineStr">
      <is>
        <t>247</t>
      </is>
    </nc>
  </rcc>
  <rcc rId="3403" sId="1">
    <nc r="A190" t="inlineStr">
      <is>
        <t>Закупка энергетических ресурсов</t>
      </is>
    </nc>
  </rcc>
  <rcc rId="3404" sId="1" numFmtId="4">
    <oc r="G187">
      <v>136.80000000000001</v>
    </oc>
    <nc r="G187">
      <f>136.8+41.355</f>
    </nc>
  </rcc>
  <rcc rId="3405" sId="1" numFmtId="4">
    <oc r="H187">
      <v>136.80000000000001</v>
    </oc>
    <nc r="H187">
      <f>136.8+41.355</f>
    </nc>
  </rcc>
  <rcc rId="3406" sId="1" numFmtId="4">
    <oc r="G188">
      <v>41.3</v>
    </oc>
    <nc r="G188">
      <f>41.3+12.49</f>
    </nc>
  </rcc>
  <rcc rId="3407" sId="1" numFmtId="4">
    <oc r="H188">
      <v>41.3</v>
    </oc>
    <nc r="H188">
      <f>41.3+12.49</f>
    </nc>
  </rcc>
  <rcc rId="3408" sId="1" numFmtId="4">
    <oc r="G189">
      <v>145.80000000000001</v>
    </oc>
    <nc r="G189">
      <f>145.8+29.37</f>
    </nc>
  </rcc>
  <rcc rId="3409" sId="1" numFmtId="4">
    <oc r="H189">
      <v>145.80000000000001</v>
    </oc>
    <nc r="H189">
      <f>145.8+29.37</f>
    </nc>
  </rcc>
  <rcc rId="3410" sId="1" numFmtId="4">
    <nc r="G190">
      <v>14.685</v>
    </nc>
  </rcc>
  <rcc rId="3411" sId="1" numFmtId="4">
    <nc r="H190">
      <v>14.685</v>
    </nc>
  </rcc>
  <rcc rId="3412" sId="1" numFmtId="34">
    <oc r="G517">
      <v>1985838.62763</v>
    </oc>
    <nc r="G517">
      <v>1984371.2176300001</v>
    </nc>
  </rcc>
  <rcc rId="3413" sId="1" numFmtId="34">
    <oc r="H517">
      <v>1360792.9904199999</v>
    </oc>
    <nc r="H517">
      <v>1361403.2604199999</v>
    </nc>
  </rcc>
  <rcc rId="3414" sId="1">
    <oc r="G186">
      <f>SUM(G187:G189)</f>
    </oc>
    <nc r="G186">
      <f>SUM(G187:G190)</f>
    </nc>
  </rcc>
  <rcc rId="3415" sId="1">
    <oc r="H186">
      <f>SUM(H187:H189)</f>
    </oc>
    <nc r="H186">
      <f>SUM(H187:H190)</f>
    </nc>
  </rcc>
</revisions>
</file>

<file path=xl/revisions/revisionLog1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6" sId="1">
    <oc r="F342" t="inlineStr">
      <is>
        <t>244</t>
      </is>
    </oc>
    <nc r="F342" t="inlineStr">
      <is>
        <t>540</t>
      </is>
    </nc>
  </rcc>
  <rcc rId="3417" sId="1" odxf="1" dxf="1">
    <oc r="A342" t="inlineStr">
      <is>
        <t>Прочие закупки товаров, работ и услуг для государственных (муниципальных) нужд</t>
      </is>
    </oc>
    <nc r="A342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3418" sId="1">
    <oc r="F164" t="inlineStr">
      <is>
        <t>540</t>
      </is>
    </oc>
    <nc r="F164" t="inlineStr">
      <is>
        <t>622</t>
      </is>
    </nc>
  </rcc>
  <rcc rId="3419" sId="1" odxf="1" dxf="1">
    <oc r="A164" t="inlineStr">
      <is>
        <t>Иные межбюджетные трансферты</t>
      </is>
    </oc>
    <nc r="A164" t="inlineStr">
      <is>
        <t>Субсидии автономным учреждениям на иные цели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3361" sId="1">
    <oc r="H3" t="inlineStr">
      <is>
        <t>от 17  марта 2023  № 245</t>
      </is>
    </oc>
    <nc r="H3" t="inlineStr">
      <is>
        <t>от ___ июня 2023  № ___</t>
      </is>
    </nc>
  </rcc>
</revisions>
</file>

<file path=xl/revisions/revisionLog1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0" sId="1" numFmtId="4">
    <oc r="G234">
      <f>8280+436</f>
    </oc>
    <nc r="G234">
      <v>8380</v>
    </nc>
  </rcc>
  <rcc rId="3421" sId="1" numFmtId="4">
    <oc r="H234">
      <v>0</v>
    </oc>
    <nc r="H234">
      <v>8380</v>
    </nc>
  </rcc>
  <rfmt sheetId="1" sqref="G233:H233">
    <dxf>
      <fill>
        <patternFill patternType="solid">
          <bgColor rgb="FF92D050"/>
        </patternFill>
      </fill>
    </dxf>
  </rfmt>
  <rcc rId="3422" sId="1" numFmtId="4">
    <oc r="G131">
      <v>50000</v>
    </oc>
    <nc r="G131"/>
  </rcc>
  <rcc rId="3423" sId="1" numFmtId="4">
    <oc r="G132">
      <v>51020.41</v>
    </oc>
    <nc r="G132">
      <v>112975.6</v>
    </nc>
  </rcc>
  <rcc rId="3424" sId="1" numFmtId="4">
    <oc r="H132">
      <v>141763.05900000001</v>
    </oc>
    <nc r="H132">
      <v>713.9</v>
    </nc>
  </rcc>
  <rcc rId="3425" sId="1" numFmtId="4">
    <oc r="H131">
      <v>0</v>
    </oc>
    <nc r="H131"/>
  </rcc>
  <rrc rId="3426" sId="1" ref="A131:XFD131" action="deleteRow">
    <undo index="65535" exp="area" dr="H131:H132" r="H130" sId="1"/>
    <undo index="65535" exp="area" dr="G131:G132" r="G130" sId="1"/>
    <rfmt sheetId="1" xfDxf="1" sqref="A131:XFD131" start="0" length="0">
      <dxf>
        <font>
          <i/>
          <name val="Times New Roman CYR"/>
          <family val="1"/>
        </font>
        <alignment wrapText="1"/>
      </dxf>
    </rfmt>
    <rcc rId="0" sId="1" dxf="1">
      <nc r="A131" t="inlineStr">
        <is>
          <t>Иные межбюджетные трансферты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1" t="inlineStr">
        <is>
          <t>968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1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1" t="inlineStr">
        <is>
          <t>09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1" t="inlineStr">
        <is>
          <t>04304 S21Д0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1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3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G130:H130" start="0" length="2147483647">
    <dxf>
      <font>
        <i/>
      </font>
    </dxf>
  </rfmt>
  <rfmt sheetId="1" sqref="G130:H130">
    <dxf>
      <fill>
        <patternFill>
          <bgColor rgb="FF92D050"/>
        </patternFill>
      </fill>
    </dxf>
  </rfmt>
  <rfmt sheetId="1" sqref="G129:H129" start="0" length="2147483647">
    <dxf>
      <font>
        <i/>
      </font>
    </dxf>
  </rfmt>
  <rfmt sheetId="1" sqref="G128:H128" start="0" length="2147483647">
    <dxf>
      <font>
        <b/>
      </font>
    </dxf>
  </rfmt>
  <rcc rId="3427" sId="1" numFmtId="4">
    <oc r="G343">
      <v>0</v>
    </oc>
    <nc r="G343">
      <v>100000</v>
    </nc>
  </rcc>
  <rfmt sheetId="1" sqref="G342:H342">
    <dxf>
      <fill>
        <patternFill patternType="solid">
          <bgColor rgb="FF92D050"/>
        </patternFill>
      </fill>
    </dxf>
  </rfmt>
  <rcc rId="3428" sId="1">
    <oc r="G351">
      <f>120+30</f>
    </oc>
    <nc r="G351">
      <f>120</f>
    </nc>
  </rcc>
  <rcc rId="3429" sId="1">
    <oc r="H351">
      <f>120+30</f>
    </oc>
    <nc r="H351">
      <f>120</f>
    </nc>
  </rcc>
  <rfmt sheetId="1" sqref="G350:H350">
    <dxf>
      <fill>
        <patternFill patternType="solid">
          <bgColor rgb="FF92D050"/>
        </patternFill>
      </fill>
    </dxf>
  </rfmt>
  <rcc rId="3430" sId="1">
    <oc r="G219">
      <f>12253.1+12253.1</f>
    </oc>
    <nc r="G219">
      <f>10584.6</f>
    </nc>
  </rcc>
  <rcc rId="3431" sId="1">
    <oc r="H219">
      <f>12415.2+12415.2</f>
    </oc>
    <nc r="H219">
      <f>10584.6</f>
    </nc>
  </rcc>
  <rfmt sheetId="1" sqref="G218:H218">
    <dxf>
      <fill>
        <patternFill>
          <bgColor rgb="FF92D050"/>
        </patternFill>
      </fill>
    </dxf>
  </rfmt>
  <rcc rId="3432" sId="1">
    <oc r="G242">
      <f>10159.152+12776.8</f>
    </oc>
    <nc r="G242">
      <f>10159.152</f>
    </nc>
  </rcc>
  <rcc rId="3433" sId="1">
    <oc r="G243">
      <f>32170.648+27897.8+957.5</f>
    </oc>
    <nc r="G243">
      <f>32170.648</f>
    </nc>
  </rcc>
  <rcc rId="3434" sId="1">
    <oc r="H242">
      <f>10159.152+12776.8</f>
    </oc>
    <nc r="H242">
      <f>10159.152</f>
    </nc>
  </rcc>
  <rcc rId="3435" sId="1">
    <oc r="H243">
      <f>32170.648+27897.8+957.5</f>
    </oc>
    <nc r="H243">
      <f>32170.648</f>
    </nc>
  </rcc>
  <rfmt sheetId="1" sqref="G241:H241">
    <dxf>
      <fill>
        <patternFill patternType="solid">
          <bgColor rgb="FF92D050"/>
        </patternFill>
      </fill>
    </dxf>
  </rfmt>
  <rcc rId="3436" sId="1">
    <oc r="G217">
      <f>28457.8+287.5</f>
    </oc>
    <nc r="G217">
      <f>27282</f>
    </nc>
  </rcc>
  <rfmt sheetId="1" sqref="G216:H216">
    <dxf>
      <fill>
        <patternFill patternType="solid">
          <bgColor rgb="FF92D050"/>
        </patternFill>
      </fill>
    </dxf>
  </rfmt>
  <rcc rId="3437" sId="1">
    <oc r="H217">
      <f>28280.1+285.7</f>
    </oc>
    <nc r="H217"/>
  </rcc>
  <rfmt sheetId="1" sqref="H216">
    <dxf>
      <fill>
        <patternFill>
          <bgColor theme="0"/>
        </patternFill>
      </fill>
    </dxf>
  </rfmt>
  <rcc rId="3438" sId="1">
    <oc r="G62">
      <f>208+208</f>
    </oc>
    <nc r="G62">
      <f>208</f>
    </nc>
  </rcc>
  <rcc rId="3439" sId="1">
    <oc r="H62">
      <f>208+208</f>
    </oc>
    <nc r="H62">
      <f>208</f>
    </nc>
  </rcc>
  <rfmt sheetId="1" sqref="G61:H61">
    <dxf>
      <fill>
        <patternFill patternType="solid">
          <bgColor rgb="FF92D050"/>
        </patternFill>
      </fill>
    </dxf>
  </rfmt>
  <rcv guid="{E50FE2FB-E2CD-42FB-A643-54AB564D1B47}" action="delete"/>
  <rdn rId="0" localSheetId="1" customView="1" name="Z_E50FE2FB_E2CD_42FB_A643_54AB564D1B47_.wvu.PrintArea" hidden="1" oldHidden="1">
    <formula>Ведом.структура!$A$1:$H$514</formula>
    <oldFormula>Ведом.структура!$A$1:$H$514</oldFormula>
  </rdn>
  <rdn rId="0" localSheetId="1" customView="1" name="Z_E50FE2FB_E2CD_42FB_A643_54AB564D1B47_.wvu.FilterData" hidden="1" oldHidden="1">
    <formula>Ведом.структура!$A$21:$M$517</formula>
    <oldFormula>Ведом.структура!$A$21:$M$517</oldFormula>
  </rdn>
  <rcv guid="{E50FE2FB-E2CD-42FB-A643-54AB564D1B47}" action="add"/>
</revisions>
</file>

<file path=xl/revisions/revisionLog1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2" sId="1">
    <oc r="G249">
      <f>386+7.9</f>
    </oc>
    <nc r="G249">
      <f>395</f>
    </nc>
  </rcc>
  <rcc rId="3443" sId="1">
    <oc r="H249">
      <f>386+7.9</f>
    </oc>
    <nc r="H249">
      <f>395</f>
    </nc>
  </rcc>
  <rfmt sheetId="1" sqref="G248:H248">
    <dxf>
      <fill>
        <patternFill patternType="solid">
          <bgColor rgb="FF92D050"/>
        </patternFill>
      </fill>
    </dxf>
  </rfmt>
  <rcc rId="3444" sId="1" numFmtId="4">
    <oc r="G225">
      <v>1408.367</v>
    </oc>
    <nc r="G225">
      <v>1380.2</v>
    </nc>
  </rcc>
  <rcc rId="3445" sId="1" numFmtId="4">
    <oc r="H225">
      <v>1408.367</v>
    </oc>
    <nc r="H225">
      <v>1380.2</v>
    </nc>
  </rcc>
  <rfmt sheetId="1" sqref="G224:H224">
    <dxf>
      <fill>
        <patternFill patternType="solid">
          <bgColor rgb="FF92D050"/>
        </patternFill>
      </fill>
    </dxf>
  </rfmt>
  <rcc rId="3446" sId="1" numFmtId="4">
    <oc r="G223">
      <v>8.6999999999999993</v>
    </oc>
    <nc r="G223"/>
  </rcc>
  <rcc rId="3447" sId="1" numFmtId="4">
    <oc r="H223">
      <v>8.1999999999999993</v>
    </oc>
    <nc r="H223"/>
  </rcc>
  <rcc rId="3448" sId="1" numFmtId="4">
    <oc r="G221">
      <v>122150.8</v>
    </oc>
    <nc r="G221">
      <v>116435</v>
    </nc>
  </rcc>
  <rcc rId="3449" sId="1" numFmtId="4">
    <oc r="H221">
      <v>122150.8</v>
    </oc>
    <nc r="H221">
      <v>116435</v>
    </nc>
  </rcc>
  <rfmt sheetId="1" sqref="G220:H220">
    <dxf>
      <fill>
        <patternFill>
          <bgColor rgb="FF92D050"/>
        </patternFill>
      </fill>
    </dxf>
  </rfmt>
  <rcc rId="3450" sId="1" numFmtId="4">
    <oc r="G329">
      <v>12076.7</v>
    </oc>
    <nc r="G329">
      <v>10869</v>
    </nc>
  </rcc>
  <rcc rId="3451" sId="1" numFmtId="4">
    <oc r="H329">
      <v>12076.7</v>
    </oc>
    <nc r="H329">
      <v>0</v>
    </nc>
  </rcc>
  <rfmt sheetId="1" sqref="G328:H328">
    <dxf>
      <fill>
        <patternFill patternType="solid">
          <bgColor rgb="FF92D050"/>
        </patternFill>
      </fill>
    </dxf>
  </rfmt>
  <rcc rId="3452" sId="1" numFmtId="4">
    <oc r="G154">
      <f>492.965+492.965</f>
    </oc>
    <nc r="G154">
      <v>512.4</v>
    </nc>
  </rcc>
  <rcc rId="3453" sId="1">
    <oc r="H154">
      <f>512.37+512.37</f>
    </oc>
    <nc r="H154"/>
  </rcc>
  <rfmt sheetId="1" sqref="G153:H153">
    <dxf>
      <fill>
        <patternFill patternType="solid">
          <bgColor rgb="FF92D050"/>
        </patternFill>
      </fill>
    </dxf>
  </rfmt>
  <rfmt sheetId="1" sqref="G142:H142">
    <dxf>
      <fill>
        <patternFill patternType="solid">
          <bgColor rgb="FF92D050"/>
        </patternFill>
      </fill>
    </dxf>
  </rfmt>
  <rcc rId="3454" sId="1" numFmtId="4">
    <oc r="G271">
      <v>84.1</v>
    </oc>
    <nc r="G271">
      <v>82</v>
    </nc>
  </rcc>
  <rfmt sheetId="1" sqref="G270:H270">
    <dxf>
      <fill>
        <patternFill patternType="solid">
          <bgColor rgb="FF92D050"/>
        </patternFill>
      </fill>
    </dxf>
  </rfmt>
  <rfmt sheetId="1" sqref="G254:H254">
    <dxf>
      <fill>
        <patternFill patternType="solid">
          <bgColor rgb="FF92D050"/>
        </patternFill>
      </fill>
    </dxf>
  </rfmt>
  <rcc rId="3455" sId="1" numFmtId="4">
    <oc r="G314">
      <v>110.4</v>
    </oc>
    <nc r="G314">
      <v>126.5</v>
    </nc>
  </rcc>
  <rcc rId="3456" sId="1" numFmtId="4">
    <oc r="H314">
      <v>114.8</v>
    </oc>
    <nc r="H314">
      <v>131.6</v>
    </nc>
  </rcc>
  <rfmt sheetId="1" sqref="G313:H313">
    <dxf>
      <fill>
        <patternFill patternType="solid">
          <bgColor rgb="FF92D050"/>
        </patternFill>
      </fill>
    </dxf>
  </rfmt>
  <rcc rId="3457" sId="1" numFmtId="4">
    <oc r="G213">
      <v>5608.9</v>
    </oc>
    <nc r="G213">
      <v>5565.8</v>
    </nc>
  </rcc>
  <rcc rId="3458" sId="1" numFmtId="4">
    <oc r="H213">
      <v>5468</v>
    </oc>
    <nc r="H213">
      <v>5565.8</v>
    </nc>
  </rcc>
  <rfmt sheetId="1" sqref="G212:H212">
    <dxf>
      <fill>
        <patternFill>
          <bgColor rgb="FF92D050"/>
        </patternFill>
      </fill>
    </dxf>
  </rfmt>
  <rcc rId="3459" sId="1" numFmtId="4">
    <oc r="G90">
      <v>30</v>
    </oc>
    <nc r="G90"/>
  </rcc>
  <rcc rId="3460" sId="1" numFmtId="4">
    <oc r="H90">
      <v>30</v>
    </oc>
    <nc r="H90"/>
  </rcc>
  <rcc rId="3461" sId="1" numFmtId="4">
    <oc r="G91">
      <v>61.5</v>
    </oc>
    <nc r="G91"/>
  </rcc>
  <rcc rId="3462" sId="1" numFmtId="4">
    <oc r="H91">
      <v>61.5</v>
    </oc>
    <nc r="H91"/>
  </rcc>
  <rcc rId="3463" sId="1" numFmtId="4">
    <oc r="G88">
      <v>438.2</v>
    </oc>
    <nc r="G88">
      <v>230.8</v>
    </nc>
  </rcc>
  <rcc rId="3464" sId="1" numFmtId="4">
    <oc r="G89">
      <v>132.4</v>
    </oc>
    <nc r="G89">
      <v>69.7</v>
    </nc>
  </rcc>
  <rcc rId="3465" sId="1" numFmtId="4">
    <oc r="H88">
      <v>438.2</v>
    </oc>
    <nc r="H88">
      <v>230.8</v>
    </nc>
  </rcc>
  <rcc rId="3466" sId="1" numFmtId="4">
    <oc r="H89">
      <v>132.4</v>
    </oc>
    <nc r="H89">
      <v>69.7</v>
    </nc>
  </rcc>
  <rfmt sheetId="1" sqref="G87:H87">
    <dxf>
      <fill>
        <patternFill patternType="solid">
          <bgColor rgb="FF92D050"/>
        </patternFill>
      </fill>
    </dxf>
  </rfmt>
  <rfmt sheetId="1" sqref="G92:H92">
    <dxf>
      <fill>
        <patternFill>
          <bgColor rgb="FF92D050"/>
        </patternFill>
      </fill>
    </dxf>
  </rfmt>
  <rfmt sheetId="1" sqref="G175:H175">
    <dxf>
      <fill>
        <patternFill patternType="solid">
          <bgColor rgb="FF92D050"/>
        </patternFill>
      </fill>
    </dxf>
  </rfmt>
  <rfmt sheetId="1" sqref="G180:H180">
    <dxf>
      <fill>
        <patternFill>
          <bgColor rgb="FF92D050"/>
        </patternFill>
      </fill>
    </dxf>
  </rfmt>
  <rcc rId="3467" sId="1" numFmtId="4">
    <oc r="G211">
      <v>266218.90000000002</v>
    </oc>
    <nc r="G211">
      <v>256178</v>
    </nc>
  </rcc>
  <rcc rId="3468" sId="1" numFmtId="4">
    <oc r="H211">
      <v>266218.90000000002</v>
    </oc>
    <nc r="H211">
      <v>256178</v>
    </nc>
  </rcc>
  <rfmt sheetId="1" sqref="G210:H210">
    <dxf>
      <fill>
        <patternFill patternType="solid">
          <bgColor rgb="FF92D050"/>
        </patternFill>
      </fill>
    </dxf>
  </rfmt>
  <rfmt sheetId="1" sqref="G295:H295">
    <dxf>
      <fill>
        <patternFill patternType="solid">
          <bgColor rgb="FF92D050"/>
        </patternFill>
      </fill>
    </dxf>
  </rfmt>
  <rcc rId="3469" sId="1" numFmtId="4">
    <oc r="G197">
      <v>131777.20000000001</v>
    </oc>
    <nc r="G197">
      <v>132003.5</v>
    </nc>
  </rcc>
  <rcc rId="3470" sId="1" numFmtId="4">
    <oc r="H197">
      <v>131045.1</v>
    </oc>
    <nc r="H197">
      <v>132003.5</v>
    </nc>
  </rcc>
  <rfmt sheetId="1" sqref="G196:H196">
    <dxf>
      <fill>
        <patternFill patternType="solid">
          <bgColor rgb="FF92D050"/>
        </patternFill>
      </fill>
    </dxf>
  </rfmt>
  <rfmt sheetId="1" sqref="G485:H485">
    <dxf>
      <fill>
        <patternFill>
          <bgColor rgb="FF92D050"/>
        </patternFill>
      </fill>
    </dxf>
  </rfmt>
  <rfmt sheetId="1" sqref="G487:H487">
    <dxf>
      <fill>
        <patternFill>
          <bgColor rgb="FF92D050"/>
        </patternFill>
      </fill>
    </dxf>
  </rfmt>
  <rcc rId="3471" sId="1" numFmtId="4">
    <oc r="H486">
      <v>311</v>
    </oc>
    <nc r="H486"/>
  </rcc>
  <rcc rId="3472" sId="1" numFmtId="4">
    <oc r="H488">
      <v>1.3</v>
    </oc>
    <nc r="H488"/>
  </rcc>
  <rcc rId="3473" sId="1" numFmtId="4">
    <oc r="H489">
      <v>0.4</v>
    </oc>
    <nc r="H489"/>
  </rcc>
</revisions>
</file>

<file path=xl/revisions/revisionLog1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74" sId="1" numFmtId="4">
    <oc r="G125">
      <v>3519.7</v>
    </oc>
    <nc r="G125">
      <v>3366.9</v>
    </nc>
  </rcc>
  <rcc rId="3475" sId="1" numFmtId="4">
    <oc r="H125">
      <v>3519.7</v>
    </oc>
    <nc r="H125">
      <v>3366.9</v>
    </nc>
  </rcc>
  <rfmt sheetId="1" sqref="G124:H124">
    <dxf>
      <fill>
        <patternFill>
          <bgColor rgb="FF92D050"/>
        </patternFill>
      </fill>
    </dxf>
  </rfmt>
  <rcc rId="3476" sId="1" numFmtId="4">
    <oc r="G122">
      <v>40.6</v>
    </oc>
    <nc r="G122">
      <v>38.799999999999997</v>
    </nc>
  </rcc>
  <rcc rId="3477" sId="1" numFmtId="4">
    <oc r="G123">
      <v>12.2</v>
    </oc>
    <nc r="G123">
      <v>11.7</v>
    </nc>
  </rcc>
  <rcc rId="3478" sId="1" numFmtId="4">
    <oc r="H122">
      <v>40.6</v>
    </oc>
    <nc r="H122">
      <v>38.799999999999997</v>
    </nc>
  </rcc>
  <rcc rId="3479" sId="1" numFmtId="4">
    <oc r="H123">
      <v>12.2</v>
    </oc>
    <nc r="H123">
      <v>11.7</v>
    </nc>
  </rcc>
  <rfmt sheetId="1" sqref="G121:H121">
    <dxf>
      <fill>
        <patternFill>
          <bgColor rgb="FF92D050"/>
        </patternFill>
      </fill>
    </dxf>
  </rfmt>
  <rfmt sheetId="1" sqref="G97:H97">
    <dxf>
      <fill>
        <patternFill>
          <bgColor rgb="FF92D050"/>
        </patternFill>
      </fill>
    </dxf>
  </rfmt>
  <rcc rId="3480" sId="1" numFmtId="4">
    <oc r="G491">
      <v>146.69999999999999</v>
    </oc>
    <nc r="G491">
      <v>149.6</v>
    </nc>
  </rcc>
  <rcc rId="3481" sId="1" numFmtId="4">
    <oc r="H491">
      <v>146.69999999999999</v>
    </oc>
    <nc r="H491">
      <v>149.6</v>
    </nc>
  </rcc>
  <rfmt sheetId="1" sqref="G490:H490">
    <dxf>
      <fill>
        <patternFill>
          <bgColor rgb="FF92D050"/>
        </patternFill>
      </fill>
    </dxf>
  </rfmt>
  <rcc rId="3482" sId="1" numFmtId="4">
    <oc r="G493">
      <v>16.899999999999999</v>
    </oc>
    <nc r="G493">
      <v>17.2</v>
    </nc>
  </rcc>
  <rcc rId="3483" sId="1" numFmtId="4">
    <oc r="G494">
      <v>5.0999999999999996</v>
    </oc>
    <nc r="G494">
      <v>5.2</v>
    </nc>
  </rcc>
  <rcc rId="3484" sId="1" numFmtId="4">
    <oc r="H493">
      <v>16.899999999999999</v>
    </oc>
    <nc r="H493">
      <v>17.2</v>
    </nc>
  </rcc>
  <rcc rId="3485" sId="1" numFmtId="4">
    <oc r="H494">
      <v>5.0999999999999996</v>
    </oc>
    <nc r="H494">
      <v>5.2</v>
    </nc>
  </rcc>
  <rfmt sheetId="1" sqref="G492:H492">
    <dxf>
      <fill>
        <patternFill>
          <bgColor rgb="FF92D050"/>
        </patternFill>
      </fill>
    </dxf>
  </rfmt>
  <rfmt sheetId="1" sqref="G258:H258">
    <dxf>
      <fill>
        <patternFill patternType="solid">
          <bgColor rgb="FF92D050"/>
        </patternFill>
      </fill>
    </dxf>
  </rfmt>
  <rcc rId="3486" sId="1" numFmtId="4">
    <oc r="G257">
      <v>5577.96</v>
    </oc>
    <nc r="G257">
      <v>5645.9</v>
    </nc>
  </rcc>
  <rcc rId="3487" sId="1" numFmtId="4">
    <oc r="H257">
      <v>5577.96</v>
    </oc>
    <nc r="H257">
      <v>5645.9</v>
    </nc>
  </rcc>
  <rfmt sheetId="1" sqref="G256:H256">
    <dxf>
      <fill>
        <patternFill patternType="solid">
          <bgColor rgb="FF92D050"/>
        </patternFill>
      </fill>
    </dxf>
  </rfmt>
  <rcc rId="3488" sId="1" numFmtId="4">
    <oc r="G266">
      <v>64.262</v>
    </oc>
    <nc r="G266">
      <v>65.099999999999994</v>
    </nc>
  </rcc>
  <rcc rId="3489" sId="1" numFmtId="4">
    <oc r="G267">
      <v>19.407</v>
    </oc>
    <nc r="G267">
      <v>19.600000000000001</v>
    </nc>
  </rcc>
  <rcc rId="3490" sId="1" numFmtId="4">
    <oc r="H266">
      <v>64.262</v>
    </oc>
    <nc r="H266">
      <v>65.099999999999994</v>
    </nc>
  </rcc>
  <rcc rId="3491" sId="1" numFmtId="4">
    <oc r="H267">
      <v>19.407</v>
    </oc>
    <nc r="H267">
      <v>19.600000000000001</v>
    </nc>
  </rcc>
  <rfmt sheetId="1" sqref="G265:H265">
    <dxf>
      <fill>
        <patternFill patternType="solid">
          <bgColor rgb="FF92D050"/>
        </patternFill>
      </fill>
    </dxf>
  </rfmt>
  <rcc rId="3492" sId="1" numFmtId="4">
    <oc r="G50">
      <v>11.7</v>
    </oc>
    <nc r="G50">
      <v>10.5</v>
    </nc>
  </rcc>
  <rcc rId="3493" sId="1" numFmtId="4">
    <oc r="H50">
      <v>10.5</v>
    </oc>
    <nc r="H50"/>
  </rcc>
  <rfmt sheetId="1" sqref="G49:H49">
    <dxf>
      <fill>
        <patternFill patternType="solid">
          <bgColor rgb="FF92D050"/>
        </patternFill>
      </fill>
    </dxf>
  </rfmt>
  <rfmt sheetId="1" sqref="G185:H185">
    <dxf>
      <fill>
        <patternFill>
          <bgColor rgb="FF92D050"/>
        </patternFill>
      </fill>
    </dxf>
  </rfmt>
  <rfmt sheetId="1" sqref="G198:H198">
    <dxf>
      <fill>
        <patternFill>
          <bgColor rgb="FF92D050"/>
        </patternFill>
      </fill>
    </dxf>
  </rfmt>
  <rcc rId="3494" sId="1" numFmtId="4">
    <oc r="G203">
      <v>81458</v>
    </oc>
    <nc r="G203"/>
  </rcc>
  <rcc rId="3495" sId="1" numFmtId="4">
    <oc r="H203">
      <v>81458</v>
    </oc>
    <nc r="H203"/>
  </rcc>
  <rrc rId="3496" sId="1" ref="A202:XFD202" action="deleteRow">
    <undo index="65535" exp="ref" v="1" dr="H202" r="H195" sId="1"/>
    <undo index="65535" exp="ref" v="1" dr="G202" r="G195" sId="1"/>
    <rfmt sheetId="1" xfDxf="1" sqref="A202:XFD202" start="0" length="0">
      <dxf>
        <font>
          <name val="Times New Roman CYR"/>
          <family val="1"/>
        </font>
        <alignment wrapText="1"/>
      </dxf>
    </rfmt>
    <rcc rId="0" sId="1" dxf="1">
      <nc r="A202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02">
        <v>969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2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2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2" t="inlineStr">
        <is>
          <t>10101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02">
        <f>G203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2">
        <f>H203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97" sId="1" ref="A202:XFD202" action="deleteRow">
    <rfmt sheetId="1" xfDxf="1" sqref="A202:XFD202" start="0" length="0">
      <dxf>
        <font>
          <name val="Times New Roman CYR"/>
          <family val="1"/>
        </font>
        <alignment wrapText="1"/>
      </dxf>
    </rfmt>
    <rcc rId="0" sId="1" dxf="1">
      <nc r="A202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02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2" t="inlineStr">
        <is>
          <t>10101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2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0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98" sId="1">
    <oc r="G195">
      <f>G196+G200+G198+#REF!</f>
    </oc>
    <nc r="G195">
      <f>G196+G200+G198</f>
    </nc>
  </rcc>
  <rcc rId="3499" sId="1">
    <oc r="H195">
      <f>H196+H200+H198+#REF!</f>
    </oc>
    <nc r="H195">
      <f>H196+H200+H198</f>
    </nc>
  </rcc>
  <rcc rId="3500" sId="1" numFmtId="4">
    <oc r="H225">
      <v>4690.3999999999996</v>
    </oc>
    <nc r="H225"/>
  </rcc>
  <rfmt sheetId="1" sqref="G224:H224">
    <dxf>
      <fill>
        <patternFill>
          <bgColor rgb="FF92D050"/>
        </patternFill>
      </fill>
    </dxf>
  </rfmt>
  <rcc rId="3501" sId="1" numFmtId="4">
    <oc r="H207">
      <v>31012</v>
    </oc>
    <nc r="H207"/>
  </rcc>
  <rfmt sheetId="1" sqref="G206:H206">
    <dxf>
      <fill>
        <patternFill>
          <bgColor rgb="FF92D050"/>
        </patternFill>
      </fill>
    </dxf>
  </rfmt>
</revisions>
</file>

<file path=xl/revisions/revisionLog1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2" sId="1" numFmtId="4">
    <oc r="G150">
      <v>48032.75</v>
    </oc>
    <nc r="G150"/>
  </rcc>
  <rcc rId="3503" sId="1" numFmtId="4">
    <oc r="G151">
      <v>56365.029000000002</v>
    </oc>
    <nc r="G151"/>
  </rcc>
  <rrc rId="3504" sId="1" ref="A146:XFD146" action="deleteRow">
    <undo index="0" exp="ref" v="1" dr="H146" r="H145" sId="1"/>
    <undo index="0" exp="ref" v="1" dr="G146" r="G145" sId="1"/>
    <rfmt sheetId="1" xfDxf="1" sqref="A146:XFD146" start="0" length="0">
      <dxf>
        <font>
          <name val="Times New Roman CYR"/>
          <family val="1"/>
        </font>
        <alignment wrapText="1"/>
      </dxf>
    </rfmt>
    <rcc rId="0" sId="1" dxf="1">
      <nc r="A146" t="inlineStr">
        <is>
          <t>Муниципальная программа «Комплексное развитие сельских территорий в Селенгинском районе на 2020-2024 годы»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968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6">
        <f>G147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6">
        <f>H147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05" sId="1" ref="A146:XFD146" action="deleteRow">
    <rfmt sheetId="1" xfDxf="1" sqref="A146:XFD146" start="0" length="0">
      <dxf>
        <font>
          <name val="Times New Roman CYR"/>
          <family val="1"/>
        </font>
        <alignment wrapText="1"/>
      </dxf>
    </rfmt>
    <rcc rId="0" sId="1" dxf="1">
      <nc r="A146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46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06030 00000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6">
        <f>G147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6">
        <f>H147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06" sId="1" ref="A146:XFD146" action="deleteRow">
    <rfmt sheetId="1" xfDxf="1" sqref="A146:XFD146" start="0" length="0">
      <dxf>
        <font>
          <name val="Times New Roman CYR"/>
          <family val="1"/>
        </font>
        <alignment wrapText="1"/>
      </dxf>
    </rfmt>
    <rcc rId="0" sId="1" dxf="1">
      <nc r="A146" t="inlineStr">
        <is>
          <t>Обеспечение комплексного развития сельских территорий (Капитальный ремонт сетей водоснабжения г.Гусиноозерск)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46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06036 00000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6">
        <f>G147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6">
        <f>H147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07" sId="1" ref="A146:XFD146" action="deleteRow">
    <rfmt sheetId="1" xfDxf="1" sqref="A146:XFD146" start="0" length="0">
      <dxf>
        <font>
          <name val="Times New Roman CYR"/>
          <family val="1"/>
        </font>
        <alignment wrapText="1"/>
      </dxf>
    </rfmt>
    <rcc rId="0" sId="1" dxf="1">
      <nc r="A146" t="inlineStr">
        <is>
          <t>Обеспечение комплексного развития сельских территорий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06036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6">
        <f>SUM(G147:G148)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6">
        <f>SUM(H147:H148)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08" sId="1" ref="A146:XFD146" action="deleteRow">
    <rfmt sheetId="1" xfDxf="1" sqref="A146:XFD146" start="0" length="0">
      <dxf>
        <font>
          <name val="Times New Roman CYR"/>
          <family val="1"/>
        </font>
        <alignment wrapText="1"/>
      </dxf>
    </rfmt>
    <rcc rId="0" sId="1" dxf="1">
      <nc r="A146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06036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146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09" sId="1" ref="A146:XFD146" action="deleteRow">
    <rfmt sheetId="1" xfDxf="1" sqref="A146:XFD146" start="0" length="0">
      <dxf>
        <font>
          <name val="Times New Roman CYR"/>
          <family val="1"/>
        </font>
        <alignment wrapText="1"/>
      </dxf>
    </rfmt>
    <rcc rId="0" sId="1" dxf="1">
      <nc r="A146" t="inlineStr">
        <is>
          <t>Субсидии автономным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06036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146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510" sId="1">
    <oc r="G145">
      <f>#REF!+G146</f>
    </oc>
    <nc r="G145">
      <f>G146</f>
    </nc>
  </rcc>
  <rcc rId="3511" sId="1">
    <oc r="H145">
      <f>#REF!+H146</f>
    </oc>
    <nc r="H145">
      <f>H146</f>
    </nc>
  </rcc>
  <rcc rId="3512" sId="1" numFmtId="4">
    <oc r="G153">
      <f>16520.17645+337.14644+16.8573+0.0169</f>
    </oc>
    <nc r="G153">
      <v>0</v>
    </nc>
  </rcc>
  <rrc rId="3513" sId="1" ref="A150:XFD150" action="deleteRow">
    <undo index="0" exp="ref" v="1" dr="H150" r="H149" sId="1"/>
    <undo index="0" exp="ref" v="1" dr="G150" r="G149" sId="1"/>
    <rfmt sheetId="1" xfDxf="1" sqref="A150:XFD150" start="0" length="0">
      <dxf>
        <font>
          <name val="Times New Roman CYR"/>
          <family val="1"/>
        </font>
        <alignment wrapText="1"/>
      </dxf>
    </rfmt>
    <rcc rId="0" sId="1" dxf="1">
      <nc r="A150" t="inlineStr">
        <is>
          <t>Муниципальная программа "Формирование комфортной городской среды на территории муниципального образования "Селенгинский район" на 2018-2022годы</t>
        </is>
      </nc>
      <ndxf>
        <font>
          <b/>
          <name val="Times New Roman"/>
          <family val="1"/>
        </font>
      </ndxf>
    </rcc>
    <rcc rId="0" sId="1" dxf="1">
      <nc r="B150" t="inlineStr">
        <is>
          <t>968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0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0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0" t="inlineStr">
        <is>
          <t>16000 00000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0">
        <f>G151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0">
        <f>H151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14" sId="1" ref="A150:XFD150" action="deleteRow">
    <rfmt sheetId="1" xfDxf="1" sqref="A150:XFD150" start="0" length="0">
      <dxf>
        <font>
          <name val="Times New Roman CYR"/>
          <family val="1"/>
        </font>
        <alignment wrapText="1"/>
      </dxf>
    </rfmt>
    <rcc rId="0" sId="1" dxf="1">
      <nc r="A150" t="inlineStr">
        <is>
          <t>Основное мероприятие "Благоустройство дворовых и общественных территорий 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50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0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0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0" t="inlineStr">
        <is>
          <t>160F2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0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0">
        <f>G151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0">
        <f>H151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15" sId="1" ref="A150:XFD150" action="deleteRow">
    <rfmt sheetId="1" xfDxf="1" sqref="A150:XFD150" start="0" length="0">
      <dxf>
        <font>
          <name val="Times New Roman CYR"/>
          <family val="1"/>
        </font>
        <alignment wrapText="1"/>
      </dxf>
    </rfmt>
    <rcc rId="0" sId="1" dxf="1">
      <nc r="A150" t="inlineStr">
        <is>
          <t>На поддержку государственных программ субъектов Российской Федерации и муниципальных программ формирования современной городской среды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50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0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0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0" t="inlineStr">
        <is>
          <t>160F2 55550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0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0">
        <f>G151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0">
        <f>H151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16" sId="1" ref="A150:XFD150" action="deleteRow">
    <rfmt sheetId="1" xfDxf="1" sqref="A150:XFD150" start="0" length="0">
      <dxf>
        <font>
          <name val="Times New Roman CYR"/>
          <family val="1"/>
        </font>
        <alignment wrapText="1"/>
      </dxf>
    </rfmt>
    <rcc rId="0" sId="1" dxf="1">
      <nc r="A150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50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0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0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0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50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517" sId="1">
    <oc r="G149">
      <f>#REF!+G150</f>
    </oc>
    <nc r="G149">
      <f>G150</f>
    </nc>
  </rcc>
  <rcc rId="3518" sId="1">
    <oc r="H149">
      <f>#REF!+H150</f>
    </oc>
    <nc r="H149">
      <f>H150</f>
    </nc>
  </rcc>
  <rcc rId="3519" sId="1" numFmtId="4">
    <oc r="G153">
      <v>11465.36</v>
    </oc>
    <nc r="G153">
      <v>16327.6</v>
    </nc>
  </rcc>
  <rcc rId="3520" sId="1" numFmtId="4">
    <oc r="H153">
      <v>11435.36</v>
    </oc>
    <nc r="H153">
      <v>16327.6</v>
    </nc>
  </rcc>
  <rcc rId="3521" sId="1">
    <nc r="I153">
      <v>16327.6</v>
    </nc>
  </rcc>
  <rcc rId="3522" sId="1" numFmtId="4">
    <oc r="G156">
      <v>120</v>
    </oc>
    <nc r="G156"/>
  </rcc>
  <rcc rId="3523" sId="1" numFmtId="4">
    <oc r="H156">
      <v>130</v>
    </oc>
    <nc r="H156"/>
  </rcc>
  <rrc rId="3524" sId="1" ref="A210:XFD210" action="deleteRow">
    <undo index="65535" exp="ref" v="1" dr="H210" r="H195" sId="1"/>
    <undo index="65535" exp="ref" v="1" dr="G210" r="G195" sId="1"/>
    <rfmt sheetId="1" xfDxf="1" sqref="A210:XFD210" start="0" length="0">
      <dxf>
        <font>
          <i/>
          <name val="Times New Roman CYR"/>
          <family val="1"/>
        </font>
        <alignment wrapText="1"/>
      </dxf>
    </rfmt>
    <rcc rId="0" sId="1" dxf="1">
      <nc r="A210" t="inlineStr">
        <is>
          <t>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0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0" t="inlineStr">
        <is>
          <t>10201 S2Л40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10">
        <f>G211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0">
        <f>H211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25" sId="1" ref="A210:XFD210" action="deleteRow">
    <rfmt sheetId="1" xfDxf="1" sqref="A210:XFD210" start="0" length="0">
      <dxf>
        <font>
          <i/>
          <name val="Times New Roman CYR"/>
          <family val="1"/>
        </font>
        <alignment wrapText="1"/>
      </dxf>
    </rfmt>
    <rcc rId="0" sId="1" dxf="1">
      <nc r="A210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0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0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0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0" t="inlineStr">
        <is>
          <t>10201 S2Л40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0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1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26" sId="1">
    <oc r="G195">
      <f>G198+G200+G202+G206+G208+G204+#REF!+G196+G212+G210</f>
    </oc>
    <nc r="G195">
      <f>G198+G200+G202+G206+G208+G204+G196+G212+G210</f>
    </nc>
  </rcc>
  <rcc rId="3527" sId="1">
    <oc r="H195">
      <f>H198+H200+H202+H206+H208+H204+#REF!+H196+H212+H210</f>
    </oc>
    <nc r="H195">
      <f>H198+H200+H202+H206+H208+H204+H196+H212+H210</f>
    </nc>
  </rcc>
  <rcc rId="3528" sId="1" numFmtId="4">
    <oc r="G269">
      <v>28977.9</v>
    </oc>
    <nc r="G269"/>
  </rcc>
  <rcc rId="3529" sId="1" numFmtId="4">
    <oc r="H269">
      <v>28977.9</v>
    </oc>
    <nc r="H269"/>
  </rcc>
  <rcc rId="3530" sId="1" numFmtId="4">
    <oc r="G270">
      <v>8750.9</v>
    </oc>
    <nc r="G270"/>
  </rcc>
  <rcc rId="3531" sId="1" numFmtId="4">
    <oc r="H270">
      <v>8750.9</v>
    </oc>
    <nc r="H270"/>
  </rcc>
  <rrc rId="3532" sId="1" ref="A268:XFD268" action="deleteRow">
    <undo index="65535" exp="ref" v="1" dr="H268" r="H255" sId="1"/>
    <undo index="65535" exp="ref" v="1" dr="G268" r="G255" sId="1"/>
    <rfmt sheetId="1" xfDxf="1" sqref="A268:XFD268" start="0" length="0">
      <dxf>
        <font>
          <name val="Times New Roman CYR"/>
          <family val="1"/>
        </font>
        <alignment wrapText="1"/>
      </dxf>
    </rfmt>
    <rcc rId="0" sId="1" dxf="1">
      <nc r="A268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8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8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8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8" t="inlineStr">
        <is>
          <t>10501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6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68">
        <f>G269+G270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68">
        <f>H269+H270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33" sId="1" ref="A268:XFD268" action="deleteRow">
    <rfmt sheetId="1" xfDxf="1" sqref="A268:XFD268" start="0" length="0">
      <dxf>
        <font>
          <name val="Times New Roman CYR"/>
          <family val="1"/>
        </font>
        <alignment wrapText="1"/>
      </dxf>
    </rfmt>
    <rcc rId="0" sId="1" dxf="1">
      <nc r="A268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8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8" t="inlineStr">
        <is>
          <t>10501 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8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6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34" sId="1" ref="A268:XFD268" action="deleteRow">
    <rfmt sheetId="1" xfDxf="1" sqref="A268:XFD268" start="0" length="0">
      <dxf>
        <font>
          <name val="Times New Roman CYR"/>
          <family val="1"/>
        </font>
        <alignment wrapText="1"/>
      </dxf>
    </rfmt>
    <rcc rId="0" sId="1" dxf="1">
      <nc r="A268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8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8" t="inlineStr">
        <is>
          <t>10501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8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6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35" sId="1">
    <oc r="G255">
      <f>G258+G261+G256+#REF!</f>
    </oc>
    <nc r="G255">
      <f>G258+G261+G256</f>
    </nc>
  </rcc>
  <rcc rId="3536" sId="1">
    <oc r="H255">
      <f>H258+H261+H256+#REF!</f>
    </oc>
    <nc r="H255">
      <f>H258+H261+H256</f>
    </nc>
  </rcc>
</revisions>
</file>

<file path=xl/revisions/revisionLog1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7" sId="1">
    <oc r="G322">
      <f>138906.1</f>
    </oc>
    <nc r="G322"/>
  </rcc>
  <rcc rId="3538" sId="1" numFmtId="4">
    <oc r="H322">
      <v>0</v>
    </oc>
    <nc r="H322"/>
  </rcc>
  <rcc rId="3539" sId="1" numFmtId="4">
    <oc r="G324">
      <v>728.47</v>
    </oc>
    <nc r="G324"/>
  </rcc>
  <rcc rId="3540" sId="1" numFmtId="4">
    <oc r="H324">
      <v>728.47</v>
    </oc>
    <nc r="H324"/>
  </rcc>
  <rcc rId="3541" sId="1" numFmtId="4">
    <oc r="G319">
      <v>3685.0059999999999</v>
    </oc>
    <nc r="G319">
      <v>17764.599999999999</v>
    </nc>
  </rcc>
  <rcc rId="3542" sId="1" numFmtId="4">
    <oc r="H319">
      <v>4134.22</v>
    </oc>
    <nc r="H319">
      <v>17764.599999999999</v>
    </nc>
  </rcc>
  <rcc rId="3543" sId="1" numFmtId="4">
    <oc r="G320">
      <v>12013.404</v>
    </oc>
    <nc r="G320"/>
  </rcc>
  <rcc rId="3544" sId="1" numFmtId="4">
    <oc r="H320">
      <v>12595.35</v>
    </oc>
    <nc r="H320"/>
  </rcc>
  <rcc rId="3545" sId="1">
    <nc r="I319">
      <v>17764.599999999999</v>
    </nc>
  </rcc>
  <rrc rId="3546" sId="1" ref="A321:XFD321" action="deleteRow">
    <undo index="65535" exp="ref" v="1" dr="H321" r="H317" sId="1"/>
    <undo index="65535" exp="ref" v="1" dr="G321" r="G317" sId="1"/>
    <rfmt sheetId="1" xfDxf="1" sqref="A321:XFD321" start="0" length="0">
      <dxf>
        <font>
          <name val="Times New Roman CYR"/>
          <family val="1"/>
        </font>
        <alignment wrapText="1"/>
      </dxf>
    </rfmt>
    <rcc rId="0" sId="1" dxf="1">
      <nc r="A321" t="inlineStr">
        <is>
          <t>Развитие транспортной инфраструктуры на сельских территориях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1" t="inlineStr">
        <is>
          <t>971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1" t="inlineStr">
        <is>
          <t>04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1" t="inlineStr">
        <is>
          <t>09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1" t="inlineStr">
        <is>
          <t>04304 R3720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1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1">
        <f>G322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1">
        <f>H322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21" start="0" length="0">
      <dxf>
        <numFmt numFmtId="165" formatCode="0.00000"/>
      </dxf>
    </rfmt>
  </rrc>
  <rrc rId="3547" sId="1" ref="A321:XFD321" action="deleteRow">
    <rfmt sheetId="1" xfDxf="1" sqref="A321:XFD321" start="0" length="0">
      <dxf>
        <font>
          <name val="Times New Roman CYR"/>
          <family val="1"/>
        </font>
        <alignment wrapText="1"/>
      </dxf>
    </rfmt>
    <rcc rId="0" sId="1" dxf="1">
      <nc r="A321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1" t="inlineStr">
        <is>
          <t>971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1" t="inlineStr">
        <is>
          <t>04304 R3720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1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1" start="0" length="0">
      <dxf>
        <numFmt numFmtId="165" formatCode="0.00000"/>
      </dxf>
    </rfmt>
  </rrc>
  <rrc rId="3548" sId="1" ref="A321:XFD321" action="deleteRow">
    <undo index="65535" exp="ref" v="1" dr="H321" r="H317" sId="1"/>
    <undo index="65535" exp="ref" v="1" dr="G321" r="G317" sId="1"/>
    <rfmt sheetId="1" xfDxf="1" sqref="A321:XFD321" start="0" length="0">
      <dxf>
        <font>
          <b/>
          <i/>
          <name val="Times New Roman CYR"/>
          <family val="1"/>
        </font>
        <alignment wrapText="1"/>
      </dxf>
    </rfmt>
    <rcc rId="0" sId="1" dxf="1">
      <nc r="A321" t="inlineStr">
        <is>
          <t>На дорожную деятельность в отношении автомобильных дорог общего пользования местного значения</t>
        </is>
      </nc>
      <ndxf>
        <font>
          <b val="0"/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1" t="inlineStr">
        <is>
          <t>971</t>
        </is>
      </nc>
      <ndxf>
        <font>
          <b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1" t="inlineStr">
        <is>
          <t>04</t>
        </is>
      </nc>
      <ndxf>
        <font>
          <b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1" t="inlineStr">
        <is>
          <t>09</t>
        </is>
      </nc>
      <ndxf>
        <font>
          <b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1" t="inlineStr">
        <is>
          <t>04304 S21Д0</t>
        </is>
      </nc>
      <ndxf>
        <font>
          <b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1" start="0" length="0">
      <dxf>
        <font>
          <b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1">
        <f>G322</f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1">
        <f>H322</f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49" sId="1" ref="A321:XFD321" action="deleteRow">
    <rfmt sheetId="1" xfDxf="1" sqref="A321:XFD321" start="0" length="0">
      <dxf>
        <font>
          <name val="Times New Roman CYR"/>
          <family val="1"/>
        </font>
        <alignment wrapText="1"/>
      </dxf>
    </rfmt>
    <rcc rId="0" sId="1" dxf="1">
      <nc r="A321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1" t="inlineStr">
        <is>
          <t>971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1" t="inlineStr">
        <is>
          <t>04304 S21Д0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1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50" sId="1">
    <oc r="G317">
      <f>G318+#REF!+G321+G323</f>
    </oc>
    <nc r="G317">
      <f>G318+G321</f>
    </nc>
  </rcc>
  <rcc rId="3551" sId="1">
    <oc r="H317">
      <f>H318+#REF!+H321+H323</f>
    </oc>
    <nc r="H317">
      <f>H318+H321</f>
    </nc>
  </rcc>
  <rcc rId="3552" sId="1">
    <oc r="H328">
      <f>608+38.8+0.02553+32.3</f>
    </oc>
    <nc r="H328"/>
  </rcc>
  <rrc rId="3553" sId="1" ref="A327:XFD327" action="deleteRow">
    <undo index="65535" exp="ref" v="1" dr="H327" r="H326" sId="1"/>
    <undo index="65535" exp="ref" v="1" dr="G327" r="G326" sId="1"/>
    <rfmt sheetId="1" xfDxf="1" sqref="A327:XFD327" start="0" length="0">
      <dxf>
        <font>
          <name val="Times New Roman CYR"/>
          <family val="1"/>
        </font>
        <alignment wrapText="1"/>
      </dxf>
    </rfmt>
    <rcc rId="0" sId="1" dxf="1">
      <nc r="A327" t="inlineStr">
        <is>
          <t>Проведение комплексных кадастровых работ в рамках федеральной целевой программы "Развитие единой государсвенной системы регистрации прав и кадастрового учета недвижимости"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7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7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7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7" t="inlineStr">
        <is>
          <t>04103 L5110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7">
        <f>G328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7">
        <f>H328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54" sId="1" ref="A327:XFD327" action="deleteRow">
    <rfmt sheetId="1" xfDxf="1" sqref="A327:XFD327" start="0" length="0">
      <dxf>
        <font>
          <name val="Times New Roman CYR"/>
          <family val="1"/>
        </font>
        <alignment wrapText="1"/>
      </dxf>
    </rfmt>
    <rcc rId="0" sId="1" dxf="1">
      <nc r="A327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7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7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7" t="inlineStr">
        <is>
          <t>04103 L5110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7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27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2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55" sId="1">
    <oc r="G326">
      <f>G327+#REF!</f>
    </oc>
    <nc r="G326">
      <f>G327</f>
    </nc>
  </rcc>
  <rcc rId="3556" sId="1">
    <oc r="H326">
      <f>H327+#REF!</f>
    </oc>
    <nc r="H326">
      <f>H327</f>
    </nc>
  </rcc>
  <rcc rId="3557" sId="1" numFmtId="4">
    <oc r="G334">
      <v>288059.21999999997</v>
    </oc>
    <nc r="G334"/>
  </rcc>
  <rrc rId="3558" sId="1" ref="A329:XFD329" action="deleteRow">
    <undo index="65535" exp="ref" v="1" dr="H329" r="H298" sId="1"/>
    <undo index="65535" exp="ref" v="1" dr="G329" r="G298" sId="1"/>
    <rfmt sheetId="1" xfDxf="1" sqref="A329:XFD329" start="0" length="0">
      <dxf>
        <font>
          <i/>
          <name val="Times New Roman CYR"/>
          <family val="1"/>
        </font>
        <alignment wrapText="1"/>
      </dxf>
    </rfmt>
    <rcc rId="0" sId="1" dxf="1">
      <nc r="A329" t="inlineStr">
        <is>
          <t>ЖИЛИЩНО-КОММУНАЛЬНОЕ ХОЗЯЙСТВО</t>
        </is>
      </nc>
      <ndxf>
        <font>
          <b/>
          <i val="0"/>
          <name val="Times New Roman"/>
          <family val="1"/>
        </font>
        <fill>
          <patternFill patternType="solid">
            <bgColor indexed="15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971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29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9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9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G330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H330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59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Другие вопросы в области жилищно-коммунального хозяйства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2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G330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H330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60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Муниципальная программа "Чистая вода на 2020-2024 годы"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971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17000 00000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G330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H330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61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Основное мероприятие "Улучшение качества питьевой воды"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17001 00000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G330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H330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62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Cтроительство и реконструкция (модернизация) объектов питьевого водоснабжения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170F5 52430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G330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H330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63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170F5 52430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9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329">
        <v>0</v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564" sId="1" numFmtId="4">
    <oc r="G335">
      <v>119645.11184</v>
    </oc>
    <nc r="G335"/>
  </rcc>
  <rcc rId="3565" sId="1" numFmtId="4">
    <oc r="G338">
      <v>12060</v>
    </oc>
    <nc r="G338"/>
  </rcc>
  <rrc rId="3566" sId="1" ref="A329:XFD329" action="deleteRow">
    <undo index="65535" exp="ref" v="1" dr="H329" r="H298" sId="1"/>
    <undo index="65535" exp="ref" v="1" dr="G329" r="G298" sId="1"/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ФИЗИЧЕСКАЯ КУЛЬТУРА И СПОРТ</t>
        </is>
      </nc>
      <n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29">
        <v>971</v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11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2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G330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H330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67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Массовый спорт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29">
        <v>971</v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11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02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2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G330+G335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H330+H335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68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Муниципальная программа «Комплексное развитие сельских территорий в Селенгинском районе на 2020-2024 годы»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06000 00000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G330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H330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69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06030 00000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G330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H330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0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Обеспечение комплексного развития сельских территорий (Строительство плавательного бассейна 25*11 м. в г.Гусиноозерск, ул.Комсомольская, уч №2Г)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06035 00000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G330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H330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1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Обеспечение комплексного развития сельских территорий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06035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SUM(G330:G330)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SUM(H330:H330)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2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06035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9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329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3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Непрограммные расходы</t>
        </is>
      </nc>
      <ndxf>
        <font>
          <b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G330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H330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4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Реализация первоочередных мероприятий по модернизации, капитальному ремонту и подготовке к отопительному сезону объектов коммунальной инфраструктуры, находящихся в муниципальной собственности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29">
        <v>971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99900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9">
        <f>G330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9">
        <f>H330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5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Закупка товаров, работ, услуг в целях капитального ремонта государственного (муниципального) имущества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29">
        <v>971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9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329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576" sId="1">
    <oc r="G298">
      <f>G299+G313+G329+#REF!</f>
    </oc>
    <nc r="G298">
      <f>G299+G313</f>
    </nc>
  </rcc>
  <rcc rId="3577" sId="1">
    <oc r="H298">
      <f>H299+H313+H329+#REF!</f>
    </oc>
    <nc r="H298">
      <f>H299+H313</f>
    </nc>
  </rcc>
  <rrc rId="3578" sId="1" ref="A163:XFD169" action="insertRow"/>
  <rcc rId="3579" sId="1" odxf="1" dxf="1">
    <nc r="A163" t="inlineStr">
      <is>
        <t>Муниципальная программа «Комплексное развитие сельских территорий в Селенгинском районе на 2020-2024 годы»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580" sId="1" odxf="1" dxf="1">
    <nc r="B163" t="inlineStr">
      <is>
        <t>976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581" sId="1" odxf="1" dxf="1">
    <nc r="C163" t="inlineStr">
      <is>
        <t>10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582" sId="1" odxf="1" dxf="1">
    <nc r="D163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583" sId="1" odxf="1" dxf="1">
    <nc r="E163" t="inlineStr">
      <is>
        <t>06000 00000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163" start="0" length="0">
    <dxf>
      <font>
        <b/>
        <name val="Times New Roman"/>
        <family val="1"/>
      </font>
    </dxf>
  </rfmt>
  <rfmt sheetId="1" sqref="G163" start="0" length="0">
    <dxf>
      <font>
        <b/>
        <name val="Times New Roman"/>
        <family val="1"/>
      </font>
    </dxf>
  </rfmt>
  <rfmt sheetId="1" sqref="H163" start="0" length="0">
    <dxf>
      <font>
        <b/>
        <name val="Times New Roman"/>
        <family val="1"/>
      </font>
    </dxf>
  </rfmt>
  <rcc rId="3584" sId="1" odxf="1" dxf="1">
    <nc r="A164" t="inlineStr">
      <is>
        <t>Основное мероприятие "Проведение ежегодного совещания по подведению итогов работы АПК за отчетный год"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85" sId="1" odxf="1" dxf="1">
    <nc r="B164" t="inlineStr">
      <is>
        <t>976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86" sId="1" odxf="1" dxf="1">
    <nc r="C164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87" sId="1" odxf="1" dxf="1">
    <nc r="D164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88" sId="1" odxf="1" dxf="1">
    <nc r="E164" t="inlineStr">
      <is>
        <t>06010 00000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164" start="0" length="0">
    <dxf>
      <font>
        <i/>
        <name val="Times New Roman"/>
        <family val="1"/>
      </font>
    </dxf>
  </rfmt>
  <rcc rId="3589" sId="1" odxf="1" dxf="1">
    <nc r="G164">
      <f>G165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90" sId="1" odxf="1" dxf="1">
    <nc r="H164">
      <f>H165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91" sId="1" odxf="1" dxf="1">
    <nc r="A165" t="inlineStr">
      <is>
        <t>Прочие мероприятия , связанные с выполнением обязательств ОМСУ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92" sId="1" odxf="1" dxf="1">
    <nc r="B165" t="inlineStr">
      <is>
        <t>976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93" sId="1" odxf="1" dxf="1">
    <nc r="C165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94" sId="1" odxf="1" dxf="1">
    <nc r="D165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95" sId="1" odxf="1" dxf="1">
    <nc r="E165" t="inlineStr">
      <is>
        <t>06010 82900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165" start="0" length="0">
    <dxf>
      <font>
        <i/>
        <name val="Times New Roman"/>
        <family val="1"/>
      </font>
    </dxf>
  </rfmt>
  <rcc rId="3596" sId="1" odxf="1" dxf="1">
    <nc r="G165">
      <f>G166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97" sId="1" odxf="1" dxf="1">
    <nc r="H165">
      <f>H166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98" sId="1" odxf="1" dxf="1">
    <nc r="A166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  <alignment horizontal="general" vertical="top"/>
    </odxf>
    <ndxf>
      <font>
        <color indexed="8"/>
        <name val="Times New Roman"/>
        <family val="1"/>
      </font>
      <fill>
        <patternFill patternType="solid"/>
      </fill>
      <alignment horizontal="left" vertical="center"/>
    </ndxf>
  </rcc>
  <rcc rId="3599" sId="1">
    <nc r="B166" t="inlineStr">
      <is>
        <t>976</t>
      </is>
    </nc>
  </rcc>
  <rcc rId="3600" sId="1">
    <nc r="C166" t="inlineStr">
      <is>
        <t>04</t>
      </is>
    </nc>
  </rcc>
  <rcc rId="3601" sId="1">
    <nc r="D166" t="inlineStr">
      <is>
        <t>05</t>
      </is>
    </nc>
  </rcc>
  <rcc rId="3602" sId="1" odxf="1" dxf="1">
    <nc r="E166" t="inlineStr">
      <is>
        <t>06010 82900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603" sId="1">
    <nc r="F166" t="inlineStr">
      <is>
        <t>244</t>
      </is>
    </nc>
  </rcc>
  <rcc rId="3604" sId="1" numFmtId="4">
    <nc r="G166">
      <v>100</v>
    </nc>
  </rcc>
  <rcc rId="3605" sId="1" numFmtId="4">
    <nc r="H166">
      <v>100</v>
    </nc>
  </rcc>
  <rcc rId="3606" sId="1" odxf="1" dxf="1">
    <nc r="A167" t="inlineStr">
      <is>
    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607" sId="1" odxf="1" dxf="1">
    <nc r="B167" t="inlineStr">
      <is>
        <t>976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608" sId="1" odxf="1" dxf="1">
    <nc r="C167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609" sId="1" odxf="1" dxf="1">
    <nc r="D167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610" sId="1" odxf="1" dxf="1">
    <nc r="E167" t="inlineStr">
      <is>
        <t>06040 00000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167" start="0" length="0">
    <dxf>
      <font>
        <i/>
        <name val="Times New Roman"/>
        <family val="1"/>
      </font>
    </dxf>
  </rfmt>
  <rcc rId="3611" sId="1" odxf="1" dxf="1">
    <nc r="G167">
      <f>G168</f>
    </nc>
    <odxf>
      <font>
        <i val="0"/>
        <name val="Times New Roman"/>
        <family val="1"/>
      </font>
      <alignment wrapText="1"/>
    </odxf>
    <ndxf>
      <font>
        <i/>
        <name val="Times New Roman"/>
        <family val="1"/>
      </font>
      <alignment wrapText="0"/>
    </ndxf>
  </rcc>
  <rcc rId="3612" sId="1" odxf="1" dxf="1">
    <nc r="H167">
      <f>H168</f>
    </nc>
    <odxf>
      <font>
        <i val="0"/>
        <name val="Times New Roman"/>
        <family val="1"/>
      </font>
      <alignment wrapText="1"/>
    </odxf>
    <ndxf>
      <font>
        <i/>
        <name val="Times New Roman"/>
        <family val="1"/>
      </font>
      <alignment wrapText="0"/>
    </ndxf>
  </rcc>
  <rcc rId="3613" sId="1" odxf="1" dxf="1">
    <nc r="A168" t="inlineStr">
      <is>
        <t>Обеспечение комплексного развития сельских территорий</t>
      </is>
    </nc>
    <odxf>
      <font>
        <i val="0"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i/>
        <color indexed="8"/>
        <name val="Times New Roman"/>
        <family val="1"/>
      </font>
      <border outline="0">
        <left/>
        <right/>
        <top/>
        <bottom/>
      </border>
    </ndxf>
  </rcc>
  <rcc rId="3614" sId="1" odxf="1" dxf="1">
    <nc r="B168" t="inlineStr">
      <is>
        <t>976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615" sId="1" odxf="1" dxf="1">
    <nc r="C168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616" sId="1" odxf="1" dxf="1">
    <nc r="D168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617" sId="1" odxf="1" dxf="1">
    <nc r="E168" t="inlineStr">
      <is>
        <t>06040 L5760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168" start="0" length="0">
    <dxf>
      <font>
        <i/>
        <name val="Times New Roman"/>
        <family val="1"/>
      </font>
    </dxf>
  </rfmt>
  <rcc rId="3618" sId="1" odxf="1" dxf="1">
    <nc r="G168">
      <f>G169</f>
    </nc>
    <odxf>
      <font>
        <i val="0"/>
        <name val="Times New Roman"/>
        <family val="1"/>
      </font>
      <alignment wrapText="1"/>
    </odxf>
    <ndxf>
      <font>
        <i/>
        <name val="Times New Roman"/>
        <family val="1"/>
      </font>
      <alignment wrapText="0"/>
    </ndxf>
  </rcc>
  <rcc rId="3619" sId="1" odxf="1" dxf="1">
    <nc r="H168">
      <f>H169</f>
    </nc>
    <odxf>
      <font>
        <i val="0"/>
        <name val="Times New Roman"/>
        <family val="1"/>
      </font>
      <alignment wrapText="1"/>
    </odxf>
    <ndxf>
      <font>
        <i/>
        <name val="Times New Roman"/>
        <family val="1"/>
      </font>
      <alignment wrapText="0"/>
    </ndxf>
  </rcc>
  <rfmt sheetId="1" sqref="A169" start="0" length="0">
    <dxf>
      <alignment horizontal="left"/>
    </dxf>
  </rfmt>
  <rcc rId="3620" sId="1" odxf="1" dxf="1">
    <nc r="B169" t="inlineStr">
      <is>
        <t>976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621" sId="1" odxf="1" dxf="1">
    <nc r="C169" t="inlineStr">
      <is>
        <t>10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622" sId="1" odxf="1" dxf="1">
    <nc r="D169" t="inlineStr">
      <is>
        <t>03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623" sId="1" odxf="1" dxf="1">
    <nc r="E169" t="inlineStr">
      <is>
        <t>06040 L5760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F169" start="0" length="0">
    <dxf>
      <fill>
        <patternFill patternType="solid">
          <bgColor theme="0"/>
        </patternFill>
      </fill>
    </dxf>
  </rfmt>
  <rfmt sheetId="1" sqref="G169" start="0" length="0">
    <dxf>
      <fill>
        <patternFill patternType="solid">
          <bgColor theme="0"/>
        </patternFill>
      </fill>
    </dxf>
  </rfmt>
  <rfmt sheetId="1" sqref="H169" start="0" length="0">
    <dxf>
      <fill>
        <patternFill patternType="solid">
          <bgColor theme="0"/>
        </patternFill>
      </fill>
    </dxf>
  </rfmt>
  <rrc rId="3624" sId="1" ref="A163:XFD163" action="insertRow"/>
  <rfmt sheetId="1" sqref="A163" start="0" length="0">
    <dxf>
      <font>
        <b/>
        <name val="Times New Roman"/>
        <family val="1"/>
      </font>
      <fill>
        <patternFill patternType="solid">
          <bgColor indexed="41"/>
        </patternFill>
      </fill>
      <alignment vertical="center"/>
    </dxf>
  </rfmt>
  <rcc rId="3625" sId="1" odxf="1" dxf="1" numFmtId="30">
    <nc r="B163">
      <v>968</v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indexed="41"/>
        </patternFill>
      </fill>
    </ndxf>
  </rcc>
  <rcc rId="3626" sId="1" odxf="1" dxf="1">
    <nc r="C163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16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16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16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3627" sId="1" odxf="1" dxf="1">
    <nc r="G163">
      <f>G164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3628" sId="1" odxf="1" dxf="1">
    <nc r="H163">
      <f>H164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3629" sId="1">
    <nc r="D163" t="inlineStr">
      <is>
        <t>03</t>
      </is>
    </nc>
  </rcc>
  <rrc rId="3630" sId="1" ref="A165:XFD165" action="deleteRow">
    <undo index="0" exp="ref" v="1" dr="H165" r="H164" sId="1"/>
    <undo index="0" exp="ref" v="1" dr="G165" r="G164" sId="1"/>
    <rfmt sheetId="1" xfDxf="1" sqref="A165:XFD165" start="0" length="0">
      <dxf>
        <font>
          <name val="Times New Roman CYR"/>
          <family val="1"/>
        </font>
        <alignment wrapText="1"/>
      </dxf>
    </rfmt>
    <rcc rId="0" sId="1" dxf="1">
      <nc r="A165" t="inlineStr">
        <is>
          <t>Основное мероприятие "Проведение ежегодного совещания по подведению итогов работы АПК за отчетный год"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5" t="inlineStr">
        <is>
          <t>976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5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5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5" t="inlineStr">
        <is>
          <t>06010 00000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65">
        <f>G166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5">
        <f>H166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31" sId="1" ref="A165:XFD165" action="deleteRow">
    <rfmt sheetId="1" xfDxf="1" sqref="A165:XFD165" start="0" length="0">
      <dxf>
        <font>
          <name val="Times New Roman CYR"/>
          <family val="1"/>
        </font>
        <alignment wrapText="1"/>
      </dxf>
    </rfmt>
    <rcc rId="0" sId="1" dxf="1">
      <nc r="A165" t="inlineStr">
        <is>
          <t>Прочие мероприятия , связанные с выполнением обязательств ОМСУ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5" t="inlineStr">
        <is>
          <t>976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5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5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5" t="inlineStr">
        <is>
          <t>06010 82900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65">
        <f>G166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5">
        <f>H166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32" sId="1" ref="A165:XFD165" action="deleteRow">
    <rfmt sheetId="1" xfDxf="1" sqref="A165:XFD165" start="0" length="0">
      <dxf>
        <font>
          <name val="Times New Roman CYR"/>
          <family val="1"/>
        </font>
        <alignment wrapText="1"/>
      </dxf>
    </rfmt>
    <rcc rId="0" sId="1" dxf="1">
      <nc r="A165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5" t="inlineStr">
        <is>
          <t>976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5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5" t="inlineStr">
        <is>
          <t>06010 82900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5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5">
        <v>100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65">
        <v>100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633" sId="1">
    <nc r="G164">
      <f>G165</f>
    </nc>
  </rcc>
  <rcc rId="3634" sId="1">
    <nc r="H164">
      <f>H165</f>
    </nc>
  </rcc>
  <rcc rId="3635" sId="1">
    <nc r="G167">
      <f>3010.8+61.4</f>
    </nc>
  </rcc>
  <rcc rId="3636" sId="1">
    <nc r="A163" t="inlineStr">
      <is>
        <t>Социальное обеспечение населения</t>
      </is>
    </nc>
  </rcc>
  <rcc rId="3637" sId="1">
    <nc r="F167" t="inlineStr">
      <is>
        <t>622</t>
      </is>
    </nc>
  </rcc>
  <rcc rId="3638" sId="1" odxf="1" dxf="1">
    <nc r="A167" t="inlineStr">
      <is>
        <t>Субсидии автономным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vertical="center"/>
      <border outline="0">
        <left style="medium">
          <color indexed="64"/>
        </left>
      </border>
    </ndxf>
  </rcc>
  <rcc rId="3639" sId="1">
    <oc r="G157">
      <f>G158+G168</f>
    </oc>
    <nc r="G157">
      <f>G158+G168+G163</f>
    </nc>
  </rcc>
  <rcc rId="3640" sId="1">
    <oc r="H157">
      <f>H158+H168</f>
    </oc>
    <nc r="H157">
      <f>H158+H168+H163</f>
    </nc>
  </rcc>
</revisions>
</file>

<file path=xl/revisions/revisionLog1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66:H166">
    <dxf>
      <fill>
        <patternFill patternType="solid">
          <bgColor rgb="FF92D050"/>
        </patternFill>
      </fill>
    </dxf>
  </rfmt>
  <rcc rId="3641" sId="1">
    <oc r="G478">
      <f>1668.7+34.14391</f>
    </oc>
    <nc r="G478"/>
  </rcc>
  <rcc rId="3642" sId="1">
    <oc r="H478">
      <f>3010.8+61.4449</f>
    </oc>
    <nc r="H478"/>
  </rcc>
  <rrc rId="3643" sId="1" ref="A476:XFD476" action="deleteRow">
    <undo index="65535" exp="ref" v="1" dr="H476" r="H472" sId="1"/>
    <undo index="65535" exp="ref" v="1" dr="G476" r="G472" sId="1"/>
    <rfmt sheetId="1" xfDxf="1" sqref="A476:XFD476" start="0" length="0">
      <dxf>
        <font>
          <name val="Times New Roman CYR"/>
          <family val="1"/>
        </font>
        <alignment wrapText="1"/>
      </dxf>
    </rfmt>
    <rcc rId="0" sId="1" dxf="1">
      <nc r="A476" t="inlineStr">
        <is>
      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6" t="inlineStr">
        <is>
          <t>976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6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6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6" t="inlineStr">
        <is>
          <t>06040 00000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6">
        <f>G477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76">
        <f>H477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44" sId="1" ref="A476:XFD476" action="deleteRow">
    <rfmt sheetId="1" xfDxf="1" sqref="A476:XFD476" start="0" length="0">
      <dxf>
        <font>
          <name val="Times New Roman CYR"/>
          <family val="1"/>
        </font>
        <alignment wrapText="1"/>
      </dxf>
    </rfmt>
    <rcc rId="0" sId="1" dxf="1">
      <nc r="A476" t="inlineStr">
        <is>
          <t>Обеспечение комплексного развития сельских территорий</t>
        </is>
      </nc>
      <ndxf>
        <font>
          <i/>
          <color indexed="8"/>
          <name val="Times New Roman"/>
          <family val="1"/>
        </font>
      </ndxf>
    </rcc>
    <rcc rId="0" sId="1" dxf="1">
      <nc r="B476" t="inlineStr">
        <is>
          <t>976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6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6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6" t="inlineStr">
        <is>
          <t>06040 L5760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6">
        <f>G477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76">
        <f>H477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45" sId="1" ref="A476:XFD476" action="deleteRow">
    <rfmt sheetId="1" xfDxf="1" sqref="A476:XFD476" start="0" length="0">
      <dxf>
        <font>
          <name val="Times New Roman CYR"/>
          <family val="1"/>
        </font>
        <alignment wrapText="1"/>
      </dxf>
    </rfmt>
    <rcc rId="0" sId="1" dxf="1">
      <nc r="A476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6" t="inlineStr">
        <is>
          <t>976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6" t="inlineStr">
        <is>
          <t>10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6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6" t="inlineStr">
        <is>
          <t>06040 L5760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76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7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7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646" sId="1">
    <oc r="G472">
      <f>G473+#REF!</f>
    </oc>
    <nc r="G472">
      <f>G473</f>
    </nc>
  </rcc>
  <rcc rId="3647" sId="1">
    <oc r="H472">
      <f>H473+#REF!</f>
    </oc>
    <nc r="H472">
      <f>H473</f>
    </nc>
  </rcc>
</revisions>
</file>

<file path=xl/revisions/revisionLog1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8" sId="1" numFmtId="4">
    <oc r="G341">
      <v>10483</v>
    </oc>
    <nc r="G341"/>
  </rcc>
  <rcc rId="3649" sId="1" numFmtId="4">
    <oc r="H341">
      <v>1513</v>
    </oc>
    <nc r="H341"/>
  </rcc>
  <rcc rId="3650" sId="1" numFmtId="4">
    <oc r="G343">
      <v>13342.1</v>
    </oc>
    <nc r="G343">
      <v>13346.3</v>
    </nc>
  </rcc>
  <rcc rId="3651" sId="1" numFmtId="4">
    <oc r="H343">
      <v>13342.1</v>
    </oc>
    <nc r="H343">
      <v>13346.3</v>
    </nc>
  </rcc>
  <rcc rId="3652" sId="1" numFmtId="4">
    <oc r="G348">
      <v>105.6</v>
    </oc>
    <nc r="G348"/>
  </rcc>
  <rcc rId="3653" sId="1" numFmtId="4">
    <oc r="H348">
      <v>105.6</v>
    </oc>
    <nc r="H348"/>
  </rcc>
  <rcc rId="3654" sId="1" numFmtId="4">
    <oc r="G355">
      <v>8125.77</v>
    </oc>
    <nc r="G355"/>
  </rcc>
  <rcc rId="3655" sId="1" numFmtId="4">
    <oc r="H355">
      <v>8125.77</v>
    </oc>
    <nc r="H355"/>
  </rcc>
  <rcc rId="3656" sId="1" numFmtId="4">
    <oc r="G357">
      <v>11251.2</v>
    </oc>
    <nc r="G357"/>
  </rcc>
  <rcc rId="3657" sId="1" numFmtId="4">
    <oc r="H357">
      <v>11251.2</v>
    </oc>
    <nc r="H357"/>
  </rcc>
  <rcc rId="3658" sId="1" numFmtId="4">
    <oc r="G361">
      <v>13509.28</v>
    </oc>
    <nc r="G361"/>
  </rcc>
  <rcc rId="3659" sId="1" numFmtId="4">
    <oc r="H361">
      <v>13509.28</v>
    </oc>
    <nc r="H361"/>
  </rcc>
  <rcc rId="3660" sId="1" numFmtId="4">
    <oc r="G363">
      <v>12680.7</v>
    </oc>
    <nc r="G363"/>
  </rcc>
  <rcc rId="3661" sId="1" numFmtId="4">
    <oc r="H363">
      <v>3710.7</v>
    </oc>
    <nc r="H363"/>
  </rcc>
  <rcc rId="3662" sId="1" numFmtId="4">
    <oc r="G367">
      <v>0</v>
    </oc>
    <nc r="G367"/>
  </rcc>
  <rcc rId="3663" sId="1" numFmtId="4">
    <oc r="H367">
      <v>0</v>
    </oc>
    <nc r="H367"/>
  </rcc>
  <rcc rId="3664" sId="1" numFmtId="4">
    <oc r="G368">
      <v>150</v>
    </oc>
    <nc r="G368"/>
  </rcc>
  <rcc rId="3665" sId="1" numFmtId="4">
    <oc r="H368">
      <v>150</v>
    </oc>
    <nc r="H368"/>
  </rcc>
  <rcc rId="3666" sId="1" numFmtId="4">
    <oc r="G369">
      <v>0</v>
    </oc>
    <nc r="G369"/>
  </rcc>
  <rcc rId="3667" sId="1" numFmtId="4">
    <oc r="H369">
      <v>0</v>
    </oc>
    <nc r="H369"/>
  </rcc>
  <rcc rId="3668" sId="1" numFmtId="4">
    <oc r="G372">
      <v>7284.95</v>
    </oc>
    <nc r="G372"/>
  </rcc>
  <rcc rId="3669" sId="1" numFmtId="4">
    <oc r="H372">
      <v>7284.95</v>
    </oc>
    <nc r="H372"/>
  </rcc>
  <rcc rId="3670" sId="1" numFmtId="4">
    <oc r="G378">
      <v>853.1</v>
    </oc>
    <nc r="G378"/>
  </rcc>
  <rcc rId="3671" sId="1" numFmtId="4">
    <oc r="H378">
      <v>853.1</v>
    </oc>
    <nc r="H378"/>
  </rcc>
  <rcc rId="3672" sId="1" numFmtId="4">
    <oc r="G379">
      <v>257.60000000000002</v>
    </oc>
    <nc r="G379"/>
  </rcc>
  <rcc rId="3673" sId="1" numFmtId="4">
    <oc r="H379">
      <v>257.60000000000002</v>
    </oc>
    <nc r="H379"/>
  </rcc>
  <rcc rId="3674" sId="1" numFmtId="4">
    <oc r="G381">
      <v>9191.2000000000007</v>
    </oc>
    <nc r="G381"/>
  </rcc>
  <rcc rId="3675" sId="1" numFmtId="4">
    <oc r="H381">
      <v>9191.2000000000007</v>
    </oc>
    <nc r="H381"/>
  </rcc>
  <rcc rId="3676" sId="1" numFmtId="4">
    <oc r="G382">
      <v>2775.7</v>
    </oc>
    <nc r="G382"/>
  </rcc>
  <rcc rId="3677" sId="1" numFmtId="4">
    <oc r="H382">
      <v>2775.7</v>
    </oc>
    <nc r="H382"/>
  </rcc>
  <rcc rId="3678" sId="1" numFmtId="4">
    <oc r="G383">
      <v>6.5</v>
    </oc>
    <nc r="G383"/>
  </rcc>
  <rcc rId="3679" sId="1" numFmtId="4">
    <oc r="H383">
      <v>6.5</v>
    </oc>
    <nc r="H383"/>
  </rcc>
  <rcc rId="3680" sId="1" numFmtId="4">
    <oc r="G387">
      <v>151</v>
    </oc>
    <nc r="G387"/>
  </rcc>
  <rcc rId="3681" sId="1" numFmtId="4">
    <oc r="H387">
      <v>151</v>
    </oc>
    <nc r="H387"/>
  </rcc>
  <rfmt sheetId="1" sqref="G392:H393">
    <dxf>
      <fill>
        <patternFill>
          <bgColor rgb="FF92D050"/>
        </patternFill>
      </fill>
    </dxf>
  </rfmt>
  <rcc rId="3682" sId="1" numFmtId="4">
    <oc r="G404">
      <v>1529.7</v>
    </oc>
    <nc r="G404"/>
  </rcc>
  <rcc rId="3683" sId="1" numFmtId="4">
    <oc r="H404">
      <v>1529.7</v>
    </oc>
    <nc r="H404"/>
  </rcc>
  <rcc rId="3684" sId="1">
    <oc r="G415">
      <f>1746.15099+350</f>
    </oc>
    <nc r="G415"/>
  </rcc>
  <rcc rId="3685" sId="1">
    <oc r="H415">
      <f>1746.15099+350</f>
    </oc>
    <nc r="H415"/>
  </rcc>
  <rcc rId="3686" sId="1" numFmtId="4">
    <oc r="G422">
      <v>150</v>
    </oc>
    <nc r="G422"/>
  </rcc>
  <rcc rId="3687" sId="1" numFmtId="4">
    <oc r="H422">
      <v>150</v>
    </oc>
    <nc r="H422"/>
  </rcc>
  <rcc rId="3688" sId="1" numFmtId="4">
    <oc r="G426">
      <v>2666.6</v>
    </oc>
    <nc r="G426"/>
  </rcc>
  <rcc rId="3689" sId="1" numFmtId="4">
    <oc r="H426">
      <v>2666.6</v>
    </oc>
    <nc r="H426"/>
  </rcc>
  <rcc rId="3690" sId="1" numFmtId="4">
    <oc r="G427">
      <v>805.3</v>
    </oc>
    <nc r="G427"/>
  </rcc>
  <rcc rId="3691" sId="1" numFmtId="4">
    <oc r="H427">
      <v>805.3</v>
    </oc>
    <nc r="H427"/>
  </rcc>
  <rcc rId="3692" sId="1">
    <oc r="G433">
      <f>32631.1-4288.1673</f>
    </oc>
    <nc r="G433"/>
  </rcc>
  <rcc rId="3693" sId="1" numFmtId="4">
    <oc r="H433">
      <v>3673.48</v>
    </oc>
    <nc r="H433"/>
  </rcc>
  <rfmt sheetId="1" sqref="G435:H435">
    <dxf>
      <fill>
        <patternFill>
          <bgColor rgb="FF92D050"/>
        </patternFill>
      </fill>
    </dxf>
  </rfmt>
  <rcc rId="3694" sId="1" numFmtId="4">
    <oc r="G441">
      <v>829.2</v>
    </oc>
    <nc r="G441"/>
  </rcc>
  <rcc rId="3695" sId="1" numFmtId="4">
    <oc r="H441">
      <v>829.2</v>
    </oc>
    <nc r="H441"/>
  </rcc>
  <rcc rId="3696" sId="1" numFmtId="4">
    <oc r="G442">
      <v>250.4</v>
    </oc>
    <nc r="G442"/>
  </rcc>
  <rcc rId="3697" sId="1" numFmtId="4">
    <oc r="H442">
      <v>250.4</v>
    </oc>
    <nc r="H442"/>
  </rcc>
  <rcc rId="3698" sId="1">
    <oc r="G444">
      <f>2462.9+689.7</f>
    </oc>
    <nc r="G444"/>
  </rcc>
  <rcc rId="3699" sId="1">
    <oc r="H444">
      <f>2462.9+689.7</f>
    </oc>
    <nc r="H444"/>
  </rcc>
  <rcc rId="3700" sId="1">
    <oc r="G445">
      <f>743.8+208.3</f>
    </oc>
    <nc r="G445"/>
  </rcc>
  <rcc rId="3701" sId="1">
    <oc r="H445">
      <f>743.8+208.3</f>
    </oc>
    <nc r="H445"/>
  </rcc>
  <rcc rId="3702" sId="1" numFmtId="4">
    <oc r="G446">
      <v>4</v>
    </oc>
    <nc r="G446"/>
  </rcc>
  <rcc rId="3703" sId="1" numFmtId="4">
    <oc r="H446">
      <v>4</v>
    </oc>
    <nc r="H446"/>
  </rcc>
  <rfmt sheetId="1" sqref="G400:H400">
    <dxf>
      <fill>
        <patternFill>
          <bgColor rgb="FF92D050"/>
        </patternFill>
      </fill>
    </dxf>
  </rfmt>
  <rcc rId="3704" sId="1" numFmtId="4">
    <oc r="G409">
      <v>233.13</v>
    </oc>
    <nc r="G409">
      <v>233.1</v>
    </nc>
  </rcc>
  <rcc rId="3705" sId="1" numFmtId="4">
    <oc r="H409">
      <v>233.13</v>
    </oc>
    <nc r="H409">
      <v>233.1</v>
    </nc>
  </rcc>
</revisions>
</file>

<file path=xl/revisions/revisionLog1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13:H513">
    <dxf>
      <numFmt numFmtId="166" formatCode="0.00000"/>
    </dxf>
  </rfmt>
</revisions>
</file>

<file path=xl/revisions/revisionLog19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06" sId="1" numFmtId="4">
    <nc r="G372">
      <v>7413</v>
    </nc>
  </rcc>
  <rcc rId="3707" sId="1" numFmtId="4">
    <nc r="H372">
      <v>7413</v>
    </nc>
  </rcc>
  <rcc rId="3708" sId="1" numFmtId="4">
    <nc r="G361">
      <v>13984</v>
    </nc>
  </rcc>
  <rcc rId="3709" sId="1" numFmtId="4">
    <nc r="H361">
      <v>13984</v>
    </nc>
  </rcc>
  <rcc rId="3710" sId="1" numFmtId="4">
    <nc r="G355">
      <v>7523</v>
    </nc>
  </rcc>
  <rcc rId="3711" sId="1" numFmtId="4">
    <nc r="H355">
      <v>7523</v>
    </nc>
  </rcc>
</revisions>
</file>

<file path=xl/revisions/revisionLog1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72:H372">
    <dxf>
      <fill>
        <patternFill>
          <bgColor rgb="FF92D050"/>
        </patternFill>
      </fill>
    </dxf>
  </rfmt>
  <rcc rId="3712" sId="1" numFmtId="4">
    <oc r="G372">
      <v>7413</v>
    </oc>
    <nc r="G372">
      <v>7707.5</v>
    </nc>
  </rcc>
  <rcc rId="3713" sId="1" numFmtId="4">
    <oc r="H372">
      <v>7413</v>
    </oc>
    <nc r="H372">
      <v>7707.5</v>
    </nc>
  </rcc>
  <rcc rId="3714" sId="1" numFmtId="4">
    <oc r="G361">
      <v>13984</v>
    </oc>
    <nc r="G361">
      <v>12942.4</v>
    </nc>
  </rcc>
  <rcc rId="3715" sId="1" numFmtId="4">
    <oc r="H361">
      <v>13984</v>
    </oc>
    <nc r="H361">
      <v>12942.4</v>
    </nc>
  </rcc>
  <rfmt sheetId="1" sqref="G361:H361">
    <dxf>
      <fill>
        <patternFill>
          <bgColor rgb="FF92D050"/>
        </patternFill>
      </fill>
    </dxf>
  </rfmt>
  <rcc rId="3716" sId="1" numFmtId="4">
    <oc r="G355">
      <v>7523</v>
    </oc>
    <nc r="G355">
      <v>8270.1</v>
    </nc>
  </rcc>
  <rcc rId="3717" sId="1" numFmtId="4">
    <oc r="H355">
      <v>7523</v>
    </oc>
    <nc r="H355">
      <v>8270.1</v>
    </nc>
  </rcc>
  <rfmt sheetId="1" sqref="G355:H355">
    <dxf>
      <fill>
        <patternFill>
          <bgColor rgb="FF92D050"/>
        </patternFill>
      </fill>
    </dxf>
  </rfmt>
</revisions>
</file>

<file path=xl/revisions/revisionLog1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43:H343">
    <dxf>
      <fill>
        <patternFill>
          <bgColor rgb="FF92D050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" sId="1" numFmtId="4">
    <oc r="G462">
      <v>6657.5</v>
    </oc>
    <nc r="G462">
      <v>7090.2</v>
    </nc>
  </rcc>
  <rcc rId="600" sId="1" numFmtId="4">
    <oc r="H462">
      <v>6657.5</v>
    </oc>
    <nc r="H462">
      <v>7090.2</v>
    </nc>
  </rcc>
  <rfmt sheetId="1" sqref="G462:H462">
    <dxf>
      <fill>
        <patternFill>
          <bgColor rgb="FFFFFF00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15" sId="1" ref="A137:XFD140" action="insertRow">
    <undo index="65535" exp="area" ref3D="1" dr="$A$479:$XFD$482" dn="Z_E9E577B3_C457_4984_949A_B5AD6CE2E229_.wvu.Rows" sId="1"/>
    <undo index="65535" exp="area" ref3D="1" dr="$A$464:$XFD$467" dn="Z_E9E577B3_C457_4984_949A_B5AD6CE2E229_.wvu.Rows" sId="1"/>
    <undo index="65535" exp="area" ref3D="1" dr="$A$452:$XFD$455" dn="Z_E9E577B3_C457_4984_949A_B5AD6CE2E229_.wvu.Rows" sId="1"/>
    <undo index="65535" exp="area" ref3D="1" dr="$A$435:$XFD$436" dn="Z_E9E577B3_C457_4984_949A_B5AD6CE2E229_.wvu.Rows" sId="1"/>
    <undo index="65535" exp="area" ref3D="1" dr="$A$409:$XFD$414" dn="Z_E9E577B3_C457_4984_949A_B5AD6CE2E229_.wvu.Rows" sId="1"/>
    <undo index="65535" exp="area" ref3D="1" dr="$A$403:$XFD$405" dn="Z_E9E577B3_C457_4984_949A_B5AD6CE2E229_.wvu.Rows" sId="1"/>
    <undo index="65535" exp="area" ref3D="1" dr="$A$398:$XFD$401" dn="Z_E9E577B3_C457_4984_949A_B5AD6CE2E229_.wvu.Rows" sId="1"/>
    <undo index="65535" exp="area" ref3D="1" dr="$A$396:$XFD$396" dn="Z_E9E577B3_C457_4984_949A_B5AD6CE2E229_.wvu.Rows" sId="1"/>
    <undo index="65535" exp="area" ref3D="1" dr="$A$387:$XFD$390" dn="Z_E9E577B3_C457_4984_949A_B5AD6CE2E229_.wvu.Rows" sId="1"/>
    <undo index="65535" exp="area" ref3D="1" dr="$A$373:$XFD$380" dn="Z_E9E577B3_C457_4984_949A_B5AD6CE2E229_.wvu.Rows" sId="1"/>
    <undo index="65535" exp="area" ref3D="1" dr="$A$282:$XFD$286" dn="Z_E9E577B3_C457_4984_949A_B5AD6CE2E229_.wvu.Rows" sId="1"/>
    <undo index="65535" exp="area" ref3D="1" dr="$A$280:$XFD$280" dn="Z_E9E577B3_C457_4984_949A_B5AD6CE2E229_.wvu.Rows" sId="1"/>
    <undo index="65535" exp="area" ref3D="1" dr="$A$259:$XFD$259" dn="Z_E9E577B3_C457_4984_949A_B5AD6CE2E229_.wvu.Rows" sId="1"/>
    <undo index="65535" exp="area" ref3D="1" dr="$A$241:$XFD$243" dn="Z_E9E577B3_C457_4984_949A_B5AD6CE2E229_.wvu.Rows" sId="1"/>
    <undo index="65535" exp="area" ref3D="1" dr="$A$227:$XFD$230" dn="Z_E9E577B3_C457_4984_949A_B5AD6CE2E229_.wvu.Rows" sId="1"/>
    <undo index="65535" exp="area" ref3D="1" dr="$A$223:$XFD$224" dn="Z_E9E577B3_C457_4984_949A_B5AD6CE2E229_.wvu.Rows" sId="1"/>
    <undo index="65535" exp="area" ref3D="1" dr="$A$219:$XFD$221" dn="Z_E9E577B3_C457_4984_949A_B5AD6CE2E229_.wvu.Rows" sId="1"/>
    <undo index="1" exp="area" ref3D="1" dr="$A$213:$XFD$216" dn="Z_E9E577B3_C457_4984_949A_B5AD6CE2E229_.wvu.Rows" sId="1"/>
  </rrc>
  <rm rId="816" sheetId="1" source="A511:XFD514" destination="A137:XFD140" sourceSheetId="1">
    <rfmt sheetId="1" xfDxf="1" sqref="A137:XFD137" start="0" length="0">
      <dxf>
        <font>
          <i/>
          <name val="Times New Roman CYR"/>
          <family val="1"/>
        </font>
        <alignment wrapText="1"/>
      </dxf>
    </rfmt>
    <rfmt sheetId="1" xfDxf="1" sqref="A138:XFD138" start="0" length="0">
      <dxf>
        <font>
          <i/>
          <name val="Times New Roman CYR"/>
          <family val="1"/>
        </font>
        <alignment wrapText="1"/>
      </dxf>
    </rfmt>
    <rfmt sheetId="1" xfDxf="1" sqref="A139:XFD139" start="0" length="0">
      <dxf>
        <font>
          <i/>
          <name val="Times New Roman CYR"/>
          <family val="1"/>
        </font>
        <alignment wrapText="1"/>
      </dxf>
    </rfmt>
    <rfmt sheetId="1" xfDxf="1" sqref="A140:XFD140" start="0" length="0">
      <dxf>
        <font>
          <i/>
          <name val="Times New Roman CYR"/>
          <family val="1"/>
        </font>
        <alignment wrapText="1"/>
      </dxf>
    </rfmt>
    <rfmt sheetId="1" sqref="A137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</dxf>
    </rfmt>
    <rfmt sheetId="1" sqref="B13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7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38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</dxf>
    </rfmt>
    <rfmt sheetId="1" sqref="B13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8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8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39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</dxf>
    </rfmt>
    <rfmt sheetId="1" sqref="B13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9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9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40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</dxf>
    </rfmt>
    <rfmt sheetId="1" sqref="B14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0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0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817" sId="1" ref="A511:XFD511" action="deleteRow">
    <rfmt sheetId="1" xfDxf="1" sqref="A511:XFD511" start="0" length="0">
      <dxf>
        <font>
          <name val="Times New Roman CYR"/>
          <family val="1"/>
        </font>
        <alignment wrapText="1"/>
      </dxf>
    </rfmt>
  </rrc>
  <rrc rId="818" sId="1" ref="A511:XFD511" action="deleteRow">
    <rfmt sheetId="1" xfDxf="1" sqref="A511:XFD511" start="0" length="0">
      <dxf>
        <font>
          <name val="Times New Roman CYR"/>
          <family val="1"/>
        </font>
        <alignment wrapText="1"/>
      </dxf>
    </rfmt>
  </rrc>
  <rrc rId="819" sId="1" ref="A511:XFD511" action="deleteRow">
    <rfmt sheetId="1" xfDxf="1" sqref="A511:XFD511" start="0" length="0">
      <dxf>
        <font>
          <name val="Times New Roman CYR"/>
          <family val="1"/>
        </font>
        <alignment wrapText="1"/>
      </dxf>
    </rfmt>
  </rrc>
  <rrc rId="820" sId="1" ref="A511:XFD511" action="deleteRow">
    <rfmt sheetId="1" xfDxf="1" sqref="A511:XFD511" start="0" length="0">
      <dxf>
        <font>
          <name val="Times New Roman CYR"/>
          <family val="1"/>
        </font>
        <alignment wrapText="1"/>
      </dxf>
    </rfmt>
  </rrc>
  <rcc rId="821" sId="1">
    <oc r="H132">
      <f>H133+H141</f>
    </oc>
    <nc r="H132">
      <f>H133+H141+H137</f>
    </nc>
  </rcc>
  <rcc rId="822" sId="1">
    <oc r="G132">
      <f>G133+G141</f>
    </oc>
    <nc r="G132">
      <f>G133+G141+G137</f>
    </nc>
  </rcc>
  <rrc rId="823" sId="1" ref="A509:XFD509" action="deleteRow">
    <undo index="65535" exp="ref" v="1" dr="H509" r="H488" sId="1"/>
    <undo index="65535" exp="ref" v="1" dr="G509" r="G488" sId="1"/>
    <rfmt sheetId="1" xfDxf="1" sqref="A509:XFD509" start="0" length="0">
      <dxf>
        <font>
          <name val="Times New Roman CYR"/>
          <family val="1"/>
        </font>
        <alignment wrapText="1"/>
      </dxf>
    </rfmt>
    <rcc rId="0" sId="1" dxf="1">
      <nc r="A509" t="inlineStr">
        <is>
          <t>Другие вопросы в области национальной экономики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509">
        <v>968</v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9" t="inlineStr">
        <is>
          <t>04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9" t="inlineStr">
        <is>
          <t>12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0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09">
        <f>G510</f>
      </nc>
      <ndxf>
        <font>
          <b/>
          <name val="Times New Roman"/>
          <family val="1"/>
        </font>
        <numFmt numFmtId="166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09">
        <f>H510</f>
      </nc>
      <ndxf>
        <font>
          <b/>
          <name val="Times New Roman"/>
          <family val="1"/>
        </font>
        <numFmt numFmtId="166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24" sId="1" ref="A509:XFD509" action="deleteRow">
    <rfmt sheetId="1" xfDxf="1" sqref="A509:XFD509" start="0" length="0">
      <dxf>
        <font>
          <name val="Times New Roman CYR"/>
          <family val="1"/>
        </font>
        <alignment wrapText="1"/>
      </dxf>
    </rfmt>
    <rcc rId="0" sId="1" dxf="1">
      <nc r="A509" t="inlineStr">
        <is>
          <t>Муниципальная программа «Охрана общественного порядка в Селенгинском районе на 2020-2024 годы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9" t="inlineStr">
        <is>
          <t>968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9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9" t="inlineStr">
        <is>
          <t>12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9" t="inlineStr">
        <is>
          <t>07000 00000</t>
        </is>
      </nc>
      <ndxf>
        <font>
          <b/>
          <color indexed="8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0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09">
        <f>G137</f>
      </nc>
      <ndxf>
        <font>
          <b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09">
        <f>H137</f>
      </nc>
      <ndxf>
        <font>
          <b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25" sId="1">
    <oc r="G488">
      <f>G489+#REF!</f>
    </oc>
    <nc r="G488">
      <f>G489</f>
    </nc>
  </rcc>
  <rcc rId="826" sId="1">
    <oc r="H488">
      <f>H489+#REF!</f>
    </oc>
    <nc r="H488">
      <f>H489</f>
    </nc>
  </rcc>
  <rcv guid="{E50FE2FB-E2CD-42FB-A643-54AB564D1B47}" action="delete"/>
  <rdn rId="0" localSheetId="1" customView="1" name="Z_E50FE2FB_E2CD_42FB_A643_54AB564D1B47_.wvu.PrintArea" hidden="1" oldHidden="1">
    <formula>Ведом.структура!$A$4:$H$510</formula>
    <oldFormula>Ведом.структура!$A$4:$H$510</oldFormula>
  </rdn>
  <rdn rId="0" localSheetId="1" customView="1" name="Z_E50FE2FB_E2CD_42FB_A643_54AB564D1B47_.wvu.FilterData" hidden="1" oldHidden="1">
    <formula>Ведом.структура!$A$21:$Q$513</formula>
    <oldFormula>Ведом.структура!$A$21:$Q$510</oldFormula>
  </rdn>
  <rcv guid="{E50FE2FB-E2CD-42FB-A643-54AB564D1B47}" action="add"/>
</revisions>
</file>

<file path=xl/revisions/revisionLog2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8" sId="1" numFmtId="34">
    <oc r="G476">
      <v>8902.27</v>
    </oc>
    <nc r="G476"/>
  </rcc>
  <rcc rId="3719" sId="1" numFmtId="34">
    <oc r="H476">
      <v>17760.38</v>
    </oc>
    <nc r="H476"/>
  </rcc>
  <rcc rId="3720" sId="1" numFmtId="34">
    <oc r="G479">
      <v>1984371.2176300001</v>
    </oc>
    <nc r="G479">
      <v>1103337.8999999999</v>
    </nc>
  </rcc>
  <rcc rId="3721" sId="1" numFmtId="34">
    <oc r="H479">
      <v>1361403.2604199999</v>
    </oc>
    <nc r="H479">
      <v>913320.1</v>
    </nc>
  </rcc>
  <rcc rId="3722" sId="1" numFmtId="4">
    <oc r="G324">
      <v>17764.599999999999</v>
    </oc>
    <nc r="G324"/>
  </rcc>
  <rcc rId="3723" sId="1" numFmtId="4">
    <oc r="H324">
      <v>17764.599999999999</v>
    </oc>
    <nc r="H324"/>
  </rcc>
  <rcc rId="3724" sId="1" numFmtId="4">
    <oc r="G314">
      <v>350</v>
    </oc>
    <nc r="G314"/>
  </rcc>
  <rcc rId="3725" sId="1" numFmtId="4">
    <oc r="H314">
      <v>350</v>
    </oc>
    <nc r="H314"/>
  </rcc>
  <rcc rId="3726" sId="1">
    <oc r="G310">
      <f>5718.62+269.67</f>
    </oc>
    <nc r="G310"/>
  </rcc>
  <rcc rId="3727" sId="1" numFmtId="4">
    <oc r="H310">
      <v>5719.6</v>
    </oc>
    <nc r="H310"/>
  </rcc>
  <rcc rId="3728" sId="1" numFmtId="4">
    <oc r="G311">
      <v>1727.3</v>
    </oc>
    <nc r="G311"/>
  </rcc>
  <rcc rId="3729" sId="1" numFmtId="4">
    <oc r="H311">
      <v>1727.3</v>
    </oc>
    <nc r="H311"/>
  </rcc>
  <rcc rId="3730" sId="1">
    <oc r="G300">
      <f>15693.3</f>
    </oc>
    <nc r="G300"/>
  </rcc>
  <rcc rId="3731" sId="1" numFmtId="4">
    <oc r="H300">
      <v>15974.1</v>
    </oc>
    <nc r="H300"/>
  </rcc>
  <rcc rId="3732" sId="1" numFmtId="4">
    <oc r="G292">
      <v>6560.8</v>
    </oc>
    <nc r="G292"/>
  </rcc>
  <rcc rId="3733" sId="1" numFmtId="4">
    <oc r="H292">
      <v>6560.8</v>
    </oc>
    <nc r="H292"/>
  </rcc>
  <rcc rId="3734" sId="1" numFmtId="4">
    <oc r="G293">
      <v>1981.4</v>
    </oc>
    <nc r="G293"/>
  </rcc>
  <rcc rId="3735" sId="1" numFmtId="4">
    <oc r="H293">
      <v>1981.4</v>
    </oc>
    <nc r="H293"/>
  </rcc>
  <rcc rId="3736" sId="1" numFmtId="4">
    <oc r="G279">
      <v>98</v>
    </oc>
    <nc r="G279"/>
  </rcc>
  <rcc rId="3737" sId="1" numFmtId="4">
    <oc r="H279">
      <v>98</v>
    </oc>
    <nc r="H279"/>
  </rcc>
  <rcc rId="3738" sId="1" numFmtId="4">
    <oc r="G276">
      <v>200</v>
    </oc>
    <nc r="G276"/>
  </rcc>
  <rcc rId="3739" sId="1" numFmtId="4">
    <oc r="H276">
      <v>200</v>
    </oc>
    <nc r="H276"/>
  </rcc>
  <rcc rId="3740" sId="1" numFmtId="4">
    <oc r="G267">
      <v>7730.3</v>
    </oc>
    <nc r="G267"/>
  </rcc>
  <rcc rId="3741" sId="1" numFmtId="4">
    <oc r="H267">
      <v>7730.3</v>
    </oc>
    <nc r="H267"/>
  </rcc>
  <rcc rId="3742" sId="1" numFmtId="4">
    <oc r="G268">
      <v>2334.6</v>
    </oc>
    <nc r="G268"/>
  </rcc>
  <rcc rId="3743" sId="1" numFmtId="4">
    <oc r="H268">
      <v>2334.6</v>
    </oc>
    <nc r="H268"/>
  </rcc>
  <rcc rId="3744" sId="1" numFmtId="4">
    <oc r="G269">
      <v>13.8</v>
    </oc>
    <nc r="G269"/>
  </rcc>
  <rcc rId="3745" sId="1" numFmtId="4">
    <oc r="H269">
      <v>13.8</v>
    </oc>
    <nc r="H269"/>
  </rcc>
  <rcc rId="3746" sId="1" numFmtId="4">
    <oc r="G270">
      <v>842</v>
    </oc>
    <nc r="G270"/>
  </rcc>
  <rcc rId="3747" sId="1" numFmtId="4">
    <oc r="H270">
      <v>842</v>
    </oc>
    <nc r="H270"/>
  </rcc>
  <rcc rId="3748" sId="1" numFmtId="4">
    <oc r="G271">
      <v>25.6</v>
    </oc>
    <nc r="G271"/>
  </rcc>
  <rcc rId="3749" sId="1" numFmtId="4">
    <oc r="H271">
      <v>25.6</v>
    </oc>
    <nc r="H271"/>
  </rcc>
  <rcc rId="3750" sId="1" numFmtId="4">
    <oc r="G272">
      <v>48.5</v>
    </oc>
    <nc r="G272"/>
  </rcc>
  <rcc rId="3751" sId="1" numFmtId="4">
    <oc r="H272">
      <v>48.5</v>
    </oc>
    <nc r="H272"/>
  </rcc>
  <rcc rId="3752" sId="1" numFmtId="4">
    <oc r="G264">
      <v>815.4</v>
    </oc>
    <nc r="G264"/>
  </rcc>
  <rcc rId="3753" sId="1" numFmtId="4">
    <oc r="H264">
      <v>815.4</v>
    </oc>
    <nc r="H264"/>
  </rcc>
  <rcc rId="3754" sId="1" numFmtId="4">
    <oc r="G265">
      <v>291.60000000000002</v>
    </oc>
    <nc r="G265"/>
  </rcc>
  <rcc rId="3755" sId="1" numFmtId="4">
    <oc r="H265">
      <v>291.60000000000002</v>
    </oc>
    <nc r="H265"/>
  </rcc>
  <rcc rId="3756" sId="1" numFmtId="4">
    <oc r="G230">
      <v>282</v>
    </oc>
    <nc r="G230"/>
  </rcc>
  <rcc rId="3757" sId="1" numFmtId="4">
    <oc r="H230">
      <v>282</v>
    </oc>
    <nc r="H230"/>
  </rcc>
  <rcc rId="3758" sId="1" numFmtId="4">
    <oc r="G231">
      <v>574.5</v>
    </oc>
    <nc r="G231"/>
  </rcc>
  <rcc rId="3759" sId="1" numFmtId="4">
    <oc r="H231">
      <v>574.5</v>
    </oc>
    <nc r="H231"/>
  </rcc>
  <rcc rId="3760" sId="1" numFmtId="4">
    <oc r="G221">
      <v>255.2</v>
    </oc>
    <nc r="G221"/>
  </rcc>
  <rcc rId="3761" sId="1" numFmtId="4">
    <oc r="H221">
      <v>255.2</v>
    </oc>
    <nc r="H221"/>
  </rcc>
  <rcc rId="3762" sId="1" numFmtId="4">
    <oc r="G208">
      <v>20568.672999999999</v>
    </oc>
    <nc r="G208"/>
  </rcc>
  <rcc rId="3763" sId="1" numFmtId="4">
    <oc r="H208">
      <v>10143.672</v>
    </oc>
    <nc r="H208"/>
  </rcc>
  <rcc rId="3764" sId="1" numFmtId="4">
    <oc r="G196">
      <v>22258.6</v>
    </oc>
    <nc r="G196"/>
  </rcc>
  <rcc rId="3765" sId="1" numFmtId="4">
    <oc r="H196">
      <v>7258.6</v>
    </oc>
    <nc r="H196"/>
  </rcc>
  <rcc rId="3766" sId="1" numFmtId="4">
    <oc r="G162">
      <v>5249.2</v>
    </oc>
    <nc r="G162"/>
  </rcc>
  <rcc rId="3767" sId="1" numFmtId="4">
    <oc r="H162">
      <v>5249.2</v>
    </oc>
    <nc r="H162"/>
  </rcc>
  <rcc rId="3768" sId="1" numFmtId="4">
    <oc r="G153">
      <v>16327.6</v>
    </oc>
    <nc r="G153"/>
  </rcc>
  <rcc rId="3769" sId="1" numFmtId="4">
    <oc r="H153">
      <v>16327.6</v>
    </oc>
    <nc r="H153"/>
  </rcc>
  <rcc rId="3770" sId="1" numFmtId="4">
    <oc r="G140">
      <v>181</v>
    </oc>
    <nc r="G140"/>
  </rcc>
  <rcc rId="3771" sId="1" numFmtId="4">
    <oc r="H140">
      <v>181</v>
    </oc>
    <nc r="H140"/>
  </rcc>
  <rcc rId="3772" sId="1" numFmtId="4">
    <oc r="G136">
      <v>30</v>
    </oc>
    <nc r="G136"/>
  </rcc>
  <rcc rId="3773" sId="1" numFmtId="4">
    <oc r="H136">
      <v>30</v>
    </oc>
    <nc r="H136"/>
  </rcc>
  <rcc rId="3774" sId="1" numFmtId="4">
    <oc r="G117">
      <v>1500</v>
    </oc>
    <nc r="G117"/>
  </rcc>
  <rcc rId="3775" sId="1" numFmtId="4">
    <oc r="H117">
      <v>1500</v>
    </oc>
    <nc r="H117"/>
  </rcc>
  <rcc rId="3776" sId="1">
    <oc r="G106">
      <f>18344.5-1580.8</f>
    </oc>
    <nc r="G106"/>
  </rcc>
  <rcc rId="3777" sId="1" numFmtId="4">
    <oc r="H106">
      <v>8344.5</v>
    </oc>
    <nc r="H106"/>
  </rcc>
  <rcc rId="3778" sId="1">
    <oc r="G107">
      <f>5540-477.475</f>
    </oc>
    <nc r="G107"/>
  </rcc>
  <rcc rId="3779" sId="1" numFmtId="4">
    <oc r="H107">
      <v>2540</v>
    </oc>
    <nc r="H107"/>
  </rcc>
  <rcc rId="3780" sId="1">
    <oc r="G108">
      <f>99.9831+30</f>
    </oc>
    <nc r="G108"/>
  </rcc>
  <rcc rId="3781" sId="1" numFmtId="4">
    <oc r="H108">
      <v>130</v>
    </oc>
    <nc r="H108"/>
  </rcc>
  <rcc rId="3782" sId="1">
    <oc r="G109">
      <f>2110-492.965</f>
    </oc>
    <nc r="G109"/>
  </rcc>
  <rcc rId="3783" sId="1">
    <oc r="H109">
      <f>2110-512.37</f>
    </oc>
    <nc r="H109"/>
  </rcc>
  <rcc rId="3784" sId="1" numFmtId="4">
    <oc r="G110">
      <v>20</v>
    </oc>
    <nc r="G110"/>
  </rcc>
  <rcc rId="3785" sId="1" numFmtId="4">
    <oc r="H110">
      <v>20</v>
    </oc>
    <nc r="H110"/>
  </rcc>
  <rcc rId="3786" sId="1" numFmtId="4">
    <oc r="G111">
      <v>50</v>
    </oc>
    <nc r="G111"/>
  </rcc>
  <rcc rId="3787" sId="1" numFmtId="4">
    <oc r="H111">
      <v>50</v>
    </oc>
    <nc r="H111"/>
  </rcc>
  <rcc rId="3788" sId="1">
    <oc r="G103">
      <f>2634+795.5+70.5</f>
    </oc>
    <nc r="G103"/>
  </rcc>
  <rcc rId="3789" sId="1">
    <oc r="H103">
      <f>2634+795.5+70.5</f>
    </oc>
    <nc r="H103"/>
  </rcc>
  <rcc rId="3790" sId="1" numFmtId="4">
    <oc r="G85">
      <v>330</v>
    </oc>
    <nc r="G85"/>
  </rcc>
  <rcc rId="3791" sId="1" numFmtId="4">
    <oc r="H85">
      <v>350</v>
    </oc>
    <nc r="H85"/>
  </rcc>
  <rcc rId="3792" sId="1" numFmtId="4">
    <oc r="G81">
      <v>200</v>
    </oc>
    <nc r="G81"/>
  </rcc>
  <rcc rId="3793" sId="1" numFmtId="4">
    <oc r="H81">
      <v>200</v>
    </oc>
    <nc r="H81"/>
  </rcc>
  <rcc rId="3794" sId="1" numFmtId="4">
    <oc r="G77">
      <v>180</v>
    </oc>
    <nc r="G77"/>
  </rcc>
  <rcc rId="3795" sId="1" numFmtId="4">
    <oc r="H77">
      <v>180</v>
    </oc>
    <nc r="H77"/>
  </rcc>
  <rcc rId="3796" sId="1" numFmtId="4">
    <oc r="G73">
      <v>135</v>
    </oc>
    <nc r="G73"/>
  </rcc>
  <rcc rId="3797" sId="1" numFmtId="4">
    <oc r="H73">
      <v>135</v>
    </oc>
    <nc r="H73"/>
  </rcc>
  <rcc rId="3798" sId="1" numFmtId="4">
    <oc r="G69">
      <v>300</v>
    </oc>
    <nc r="G69"/>
  </rcc>
  <rcc rId="3799" sId="1" numFmtId="4">
    <oc r="H69">
      <v>300</v>
    </oc>
    <nc r="H69"/>
  </rcc>
  <rcc rId="3800" sId="1" numFmtId="4">
    <oc r="G65">
      <v>50</v>
    </oc>
    <nc r="G65"/>
  </rcc>
  <rcc rId="3801" sId="1" numFmtId="4">
    <oc r="H65">
      <v>50</v>
    </oc>
    <nc r="H65"/>
  </rcc>
  <rcc rId="3802" sId="1" numFmtId="4">
    <oc r="G59">
      <v>100</v>
    </oc>
    <nc r="G59"/>
  </rcc>
  <rcc rId="3803" sId="1" numFmtId="4">
    <oc r="H59">
      <v>100</v>
    </oc>
    <nc r="H59"/>
  </rcc>
  <rcc rId="3804" sId="1" numFmtId="4">
    <oc r="G54">
      <v>400</v>
    </oc>
    <nc r="G54"/>
  </rcc>
  <rcc rId="3805" sId="1" numFmtId="4">
    <oc r="H54">
      <v>400</v>
    </oc>
    <nc r="H54"/>
  </rcc>
  <rcc rId="3806" sId="1" numFmtId="4">
    <oc r="G45">
      <v>13845.8</v>
    </oc>
    <nc r="G45"/>
  </rcc>
  <rcc rId="3807" sId="1" numFmtId="4">
    <oc r="H45">
      <v>8225.5</v>
    </oc>
    <nc r="H45"/>
  </rcc>
  <rcc rId="3808" sId="1" numFmtId="4">
    <oc r="G46">
      <v>4181.3999999999996</v>
    </oc>
    <nc r="G46"/>
  </rcc>
  <rcc rId="3809" sId="1" numFmtId="4">
    <oc r="H46">
      <v>2484.0520000000001</v>
    </oc>
    <nc r="H46"/>
  </rcc>
  <rcc rId="3810" sId="1" numFmtId="4">
    <oc r="G39">
      <v>2599.5</v>
    </oc>
    <nc r="G39"/>
  </rcc>
  <rcc rId="3811" sId="1" numFmtId="4">
    <oc r="H39">
      <v>2599.5</v>
    </oc>
    <nc r="H39"/>
  </rcc>
  <rcc rId="3812" sId="1" numFmtId="4">
    <oc r="G40">
      <v>785</v>
    </oc>
    <nc r="G40"/>
  </rcc>
  <rcc rId="3813" sId="1" numFmtId="4">
    <oc r="H40">
      <v>785</v>
    </oc>
    <nc r="H40"/>
  </rcc>
  <rcc rId="3814" sId="1" numFmtId="4">
    <oc r="G28">
      <v>1355.6</v>
    </oc>
    <nc r="G28"/>
  </rcc>
  <rcc rId="3815" sId="1" numFmtId="4">
    <oc r="H28">
      <v>1355.6</v>
    </oc>
    <nc r="H28"/>
  </rcc>
  <rcc rId="3816" sId="1" numFmtId="4">
    <oc r="G29">
      <v>409.4</v>
    </oc>
    <nc r="G29"/>
  </rcc>
  <rcc rId="3817" sId="1" numFmtId="4">
    <oc r="H29">
      <v>409.4</v>
    </oc>
    <nc r="H29"/>
  </rcc>
  <rcc rId="3818" sId="1" numFmtId="4">
    <oc r="G31">
      <v>2079.6999999999998</v>
    </oc>
    <nc r="G31"/>
  </rcc>
  <rcc rId="3819" sId="1" numFmtId="4">
    <oc r="H31">
      <v>2079.6999999999998</v>
    </oc>
    <nc r="H31"/>
  </rcc>
  <rcc rId="3820" sId="1" numFmtId="4">
    <oc r="G32">
      <v>628.1</v>
    </oc>
    <nc r="G32"/>
  </rcc>
  <rcc rId="3821" sId="1" numFmtId="4">
    <oc r="H32">
      <v>628.1</v>
    </oc>
    <nc r="H32"/>
  </rcc>
  <rcc rId="3822" sId="1" numFmtId="4">
    <oc r="G475">
      <v>100</v>
    </oc>
    <nc r="G475"/>
  </rcc>
  <rcc rId="3823" sId="1" numFmtId="4">
    <oc r="H475">
      <v>100</v>
    </oc>
    <nc r="H475"/>
  </rcc>
  <rcc rId="3824" sId="1" numFmtId="4">
    <oc r="G463">
      <v>1839</v>
    </oc>
    <nc r="G463"/>
  </rcc>
  <rcc rId="3825" sId="1" numFmtId="4">
    <oc r="H463">
      <v>1839</v>
    </oc>
    <nc r="H463"/>
  </rcc>
  <rcc rId="3826" sId="1" numFmtId="4">
    <oc r="G464">
      <v>555.4</v>
    </oc>
    <nc r="G464"/>
  </rcc>
  <rcc rId="3827" sId="1" numFmtId="4">
    <oc r="H464">
      <v>555.4</v>
    </oc>
    <nc r="H464"/>
  </rcc>
  <rcc rId="3828" sId="1" numFmtId="4">
    <oc r="G469">
      <v>400</v>
    </oc>
    <nc r="G469"/>
  </rcc>
  <rcc rId="3829" sId="1" numFmtId="4">
    <oc r="H469">
      <v>400</v>
    </oc>
    <nc r="H469"/>
  </rcc>
</revisions>
</file>

<file path=xl/revisions/revisionLog2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0" sId="1">
    <nc r="I481" t="inlineStr">
      <is>
        <t>дотация</t>
      </is>
    </nc>
  </rcc>
</revisions>
</file>

<file path=xl/revisions/revisionLog2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1" sId="1" numFmtId="4">
    <nc r="G28">
      <v>1417</v>
    </nc>
  </rcc>
  <rcc rId="3832" sId="1" numFmtId="4">
    <nc r="G29">
      <v>427.9</v>
    </nc>
  </rcc>
  <rcc rId="3833" sId="1" numFmtId="4">
    <nc r="H28">
      <v>1417</v>
    </nc>
  </rcc>
  <rcc rId="3834" sId="1" numFmtId="4">
    <nc r="H29">
      <v>427.9</v>
    </nc>
  </rcc>
  <rcc rId="3835" sId="1" numFmtId="4">
    <nc r="G31">
      <v>2188.1</v>
    </nc>
  </rcc>
  <rcc rId="3836" sId="1" numFmtId="4">
    <nc r="H31">
      <v>2188.1</v>
    </nc>
  </rcc>
  <rcc rId="3837" sId="1" numFmtId="4">
    <nc r="G32">
      <v>660.8</v>
    </nc>
  </rcc>
  <rcc rId="3838" sId="1" numFmtId="4">
    <nc r="H32">
      <v>660.8</v>
    </nc>
  </rcc>
  <rcc rId="3839" sId="1" numFmtId="4">
    <nc r="G39">
      <v>2735.1</v>
    </nc>
  </rcc>
  <rcc rId="3840" sId="1" numFmtId="4">
    <nc r="G40">
      <v>826</v>
    </nc>
  </rcc>
  <rcc rId="3841" sId="1" numFmtId="4">
    <nc r="H39">
      <v>2735.1</v>
    </nc>
  </rcc>
  <rcc rId="3842" sId="1" numFmtId="4">
    <nc r="H40">
      <v>826</v>
    </nc>
  </rcc>
  <rcc rId="3843" sId="1" numFmtId="4">
    <nc r="G45">
      <v>14484.5</v>
    </nc>
  </rcc>
  <rcc rId="3844" sId="1" numFmtId="4">
    <nc r="G46">
      <v>4374.3</v>
    </nc>
  </rcc>
  <rcc rId="3845" sId="1" numFmtId="4">
    <nc r="H45">
      <v>14484.5</v>
    </nc>
  </rcc>
  <rcc rId="3846" sId="1" numFmtId="4">
    <nc r="H46">
      <v>4374.3</v>
    </nc>
  </rcc>
  <rcc rId="3847" sId="1" numFmtId="4">
    <nc r="H50">
      <v>0</v>
    </nc>
  </rcc>
  <rcc rId="3848" sId="1" numFmtId="4">
    <nc r="G54">
      <v>500</v>
    </nc>
  </rcc>
  <rcc rId="3849" sId="1" numFmtId="4">
    <nc r="H54">
      <v>500</v>
    </nc>
  </rcc>
  <rcc rId="3850" sId="1" numFmtId="4">
    <nc r="G59">
      <v>100</v>
    </nc>
  </rcc>
  <rcc rId="3851" sId="1" numFmtId="4">
    <nc r="H59">
      <v>100</v>
    </nc>
  </rcc>
  <rcc rId="3852" sId="1">
    <oc r="G62">
      <f>208</f>
    </oc>
    <nc r="G62">
      <f>208+208</f>
    </nc>
  </rcc>
  <rcc rId="3853" sId="1">
    <oc r="H62">
      <f>208</f>
    </oc>
    <nc r="H62">
      <f>208+208</f>
    </nc>
  </rcc>
  <rcc rId="3854" sId="1" numFmtId="4">
    <nc r="G65">
      <v>50</v>
    </nc>
  </rcc>
  <rcc rId="3855" sId="1" numFmtId="4">
    <nc r="H65">
      <v>50</v>
    </nc>
  </rcc>
  <rcc rId="3856" sId="1" numFmtId="4">
    <nc r="G69">
      <v>300</v>
    </nc>
  </rcc>
  <rcc rId="3857" sId="1" numFmtId="4">
    <nc r="H69">
      <v>300</v>
    </nc>
  </rcc>
  <rcc rId="3858" sId="1" numFmtId="4">
    <nc r="G73">
      <v>135</v>
    </nc>
  </rcc>
  <rcc rId="3859" sId="1" numFmtId="4">
    <nc r="H73">
      <v>135</v>
    </nc>
  </rcc>
  <rcc rId="3860" sId="1" numFmtId="4">
    <nc r="G77">
      <v>180</v>
    </nc>
  </rcc>
  <rcc rId="3861" sId="1" numFmtId="4">
    <nc r="H77">
      <v>180</v>
    </nc>
  </rcc>
  <rcc rId="3862" sId="1" numFmtId="4">
    <nc r="G81">
      <v>250</v>
    </nc>
  </rcc>
  <rcc rId="3863" sId="1" numFmtId="4">
    <nc r="H81">
      <v>250</v>
    </nc>
  </rcc>
  <rcc rId="3864" sId="1" numFmtId="4">
    <nc r="G85">
      <v>350</v>
    </nc>
  </rcc>
  <rcc rId="3865" sId="1" numFmtId="4">
    <nc r="H85">
      <v>350</v>
    </nc>
  </rcc>
  <rcc rId="3866" sId="1" numFmtId="4">
    <nc r="G90">
      <v>0</v>
    </nc>
  </rcc>
  <rcc rId="3867" sId="1" numFmtId="4">
    <nc r="H90">
      <v>0</v>
    </nc>
  </rcc>
  <rcc rId="3868" sId="1" numFmtId="4">
    <nc r="G91">
      <v>0</v>
    </nc>
  </rcc>
  <rcc rId="3869" sId="1" numFmtId="4">
    <nc r="H91">
      <v>0</v>
    </nc>
  </rcc>
  <rcc rId="3870" sId="1" numFmtId="4">
    <nc r="G103">
      <v>3696</v>
    </nc>
  </rcc>
  <rcc rId="3871" sId="1" numFmtId="4">
    <nc r="H103">
      <v>3696</v>
    </nc>
  </rcc>
  <rcc rId="3872" sId="1" numFmtId="4">
    <nc r="G106">
      <v>18344.5</v>
    </nc>
  </rcc>
  <rcc rId="3873" sId="1" numFmtId="4">
    <nc r="G107">
      <v>5540</v>
    </nc>
  </rcc>
  <rcc rId="3874" sId="1" numFmtId="4">
    <nc r="H106">
      <v>18344.5</v>
    </nc>
  </rcc>
  <rcc rId="3875" sId="1" numFmtId="4">
    <nc r="H107">
      <v>5540</v>
    </nc>
  </rcc>
  <rcc rId="3876" sId="1" numFmtId="4">
    <nc r="G108">
      <v>65</v>
    </nc>
  </rcc>
  <rcc rId="3877" sId="1" numFmtId="4">
    <nc r="H108">
      <v>65</v>
    </nc>
  </rcc>
  <rcc rId="3878" sId="1" numFmtId="4">
    <nc r="G109">
      <v>2247.5</v>
    </nc>
  </rcc>
  <rcc rId="3879" sId="1" numFmtId="4">
    <nc r="H109">
      <v>2247.5</v>
    </nc>
  </rcc>
  <rcc rId="3880" sId="1" numFmtId="4">
    <nc r="G111">
      <v>50</v>
    </nc>
  </rcc>
  <rcc rId="3881" sId="1" numFmtId="4">
    <nc r="H111">
      <v>50</v>
    </nc>
  </rcc>
  <rcc rId="3882" sId="1" numFmtId="4">
    <nc r="G110">
      <v>90</v>
    </nc>
  </rcc>
  <rcc rId="3883" sId="1" numFmtId="4">
    <nc r="H110">
      <v>90</v>
    </nc>
  </rcc>
  <rcc rId="3884" sId="1" numFmtId="4">
    <nc r="G117">
      <v>1500</v>
    </nc>
  </rcc>
  <rcc rId="3885" sId="1" numFmtId="4">
    <nc r="H117">
      <v>1500</v>
    </nc>
  </rcc>
  <rfmt sheetId="1" sqref="A130">
    <dxf>
      <fill>
        <patternFill>
          <bgColor rgb="FFFFC000"/>
        </patternFill>
      </fill>
    </dxf>
  </rfmt>
  <rcc rId="3886" sId="1" numFmtId="4">
    <nc r="G140">
      <v>181</v>
    </nc>
  </rcc>
  <rcc rId="3887" sId="1" numFmtId="4">
    <nc r="H140">
      <v>181</v>
    </nc>
  </rcc>
  <rcc rId="3888" sId="1" numFmtId="4">
    <nc r="G136">
      <v>30</v>
    </nc>
  </rcc>
  <rcc rId="3889" sId="1" numFmtId="4">
    <nc r="H136">
      <v>30</v>
    </nc>
  </rcc>
  <rcc rId="3890" sId="1">
    <oc r="F136" t="inlineStr">
      <is>
        <t>244</t>
      </is>
    </oc>
    <nc r="F136" t="inlineStr">
      <is>
        <t>622</t>
      </is>
    </nc>
  </rcc>
  <rcc rId="3891" sId="1" odxf="1" dxf="1">
    <oc r="A136" t="inlineStr">
      <is>
        <t>Прочие закупки товаров, работ и услуг для государственных (муниципальных) нужд</t>
      </is>
    </oc>
    <nc r="A136" t="inlineStr">
      <is>
        <t>Субсидии автономным учреждениям на иные цели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</revisions>
</file>

<file path=xl/revisions/revisionLog2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2" sId="1" numFmtId="4">
    <nc r="H148">
      <v>0</v>
    </nc>
  </rcc>
  <rcc rId="3893" sId="1" numFmtId="4">
    <oc r="G148">
      <v>512.4</v>
    </oc>
    <nc r="G148">
      <f>512.4+512.4</f>
    </nc>
  </rcc>
  <rcc rId="3894" sId="1">
    <nc r="I148">
      <v>512.4</v>
    </nc>
  </rcc>
  <rcc rId="3895" sId="1">
    <nc r="I62">
      <v>208</v>
    </nc>
  </rcc>
  <rcc rId="3896" sId="1" numFmtId="4">
    <nc r="G153">
      <v>15977.6</v>
    </nc>
  </rcc>
  <rcc rId="3897" sId="1" numFmtId="4">
    <nc r="H153">
      <v>15977.6</v>
    </nc>
  </rcc>
  <rcc rId="3898" sId="1" numFmtId="4">
    <nc r="G156">
      <v>0</v>
    </nc>
  </rcc>
  <rcc rId="3899" sId="1" numFmtId="4">
    <nc r="H156">
      <v>0</v>
    </nc>
  </rcc>
  <rcc rId="3900" sId="1" numFmtId="4">
    <nc r="G162">
      <v>5420</v>
    </nc>
  </rcc>
  <rcc rId="3901" sId="1" numFmtId="4">
    <nc r="H162">
      <v>5420</v>
    </nc>
  </rcc>
  <rfmt sheetId="1" sqref="A167">
    <dxf>
      <fill>
        <patternFill>
          <bgColor rgb="FFFFC000"/>
        </patternFill>
      </fill>
    </dxf>
  </rfmt>
  <rcc rId="3902" sId="1" numFmtId="4">
    <nc r="G292">
      <v>6752.8</v>
    </nc>
  </rcc>
  <rcc rId="3903" sId="1" numFmtId="4">
    <nc r="G293">
      <v>2039.3</v>
    </nc>
  </rcc>
  <rcc rId="3904" sId="1" numFmtId="4">
    <nc r="H292">
      <v>6752.8</v>
    </nc>
  </rcc>
  <rcc rId="3905" sId="1" numFmtId="4">
    <nc r="H293">
      <v>2039.3</v>
    </nc>
  </rcc>
  <rfmt sheetId="1" sqref="A300">
    <dxf>
      <fill>
        <patternFill patternType="solid">
          <bgColor rgb="FFFFC000"/>
        </patternFill>
      </fill>
    </dxf>
  </rfmt>
  <rcc rId="3906" sId="1" numFmtId="4">
    <nc r="G310">
      <v>6005.1</v>
    </nc>
  </rcc>
  <rcc rId="3907" sId="1" numFmtId="4">
    <nc r="H310">
      <v>6005.1</v>
    </nc>
  </rcc>
  <rcc rId="3908" sId="1" numFmtId="4">
    <nc r="G311">
      <v>1813.5</v>
    </nc>
  </rcc>
  <rcc rId="3909" sId="1" numFmtId="4">
    <nc r="H311">
      <v>1813.5</v>
    </nc>
  </rcc>
  <rcc rId="3910" sId="1" numFmtId="4">
    <nc r="G314">
      <v>350</v>
    </nc>
  </rcc>
  <rcc rId="3911" sId="1" numFmtId="4">
    <nc r="H314">
      <v>350</v>
    </nc>
  </rcc>
  <rfmt sheetId="1" sqref="A317">
    <dxf>
      <fill>
        <patternFill patternType="solid">
          <bgColor rgb="FFFFC000"/>
        </patternFill>
      </fill>
    </dxf>
  </rfmt>
  <rcc rId="3912" sId="1" numFmtId="4">
    <nc r="G324">
      <v>17764.599999999999</v>
    </nc>
  </rcc>
  <rcc rId="3913" sId="1" numFmtId="4">
    <nc r="H324">
      <v>17764.599999999999</v>
    </nc>
  </rcc>
  <rfmt sheetId="1" sqref="A324">
    <dxf>
      <fill>
        <patternFill>
          <bgColor rgb="FFFFC000"/>
        </patternFill>
      </fill>
    </dxf>
  </rfmt>
  <rcc rId="3914" sId="1">
    <oc r="G333">
      <f>120</f>
    </oc>
    <nc r="G333">
      <f>120+30</f>
    </nc>
  </rcc>
  <rcc rId="3915" sId="1">
    <oc r="H333">
      <f>120</f>
    </oc>
    <nc r="H333">
      <f>120+30</f>
    </nc>
  </rcc>
  <rcc rId="3916" sId="1">
    <nc r="I333">
      <v>120</v>
    </nc>
  </rcc>
</revisions>
</file>

<file path=xl/revisions/revisionLog2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7" sId="1" numFmtId="4">
    <nc r="H452">
      <v>0</v>
    </nc>
  </rcc>
  <rcc rId="3918" sId="1" numFmtId="4">
    <nc r="H454">
      <v>0</v>
    </nc>
  </rcc>
  <rcc rId="3919" sId="1" numFmtId="4">
    <nc r="H455">
      <v>0</v>
    </nc>
  </rcc>
  <rcc rId="3920" sId="1" numFmtId="4">
    <nc r="G463">
      <v>2607.9</v>
    </nc>
  </rcc>
  <rcc rId="3921" sId="1" numFmtId="4">
    <nc r="H463">
      <v>2607.9</v>
    </nc>
  </rcc>
  <rcc rId="3922" sId="1" numFmtId="4">
    <nc r="G464">
      <v>787.6</v>
    </nc>
  </rcc>
  <rcc rId="3923" sId="1" numFmtId="4">
    <nc r="H464">
      <v>787.6</v>
    </nc>
  </rcc>
  <rcc rId="3924" sId="1" numFmtId="4">
    <nc r="H469">
      <v>400</v>
    </nc>
  </rcc>
  <rcc rId="3925" sId="1" numFmtId="4">
    <nc r="G469">
      <v>400</v>
    </nc>
  </rcc>
  <rcc rId="3926" sId="1" numFmtId="4">
    <nc r="G475">
      <v>100</v>
    </nc>
  </rcc>
  <rcc rId="3927" sId="1" numFmtId="4">
    <nc r="H475">
      <v>100</v>
    </nc>
  </rcc>
</revisions>
</file>

<file path=xl/revisions/revisionLog2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28" sId="1" numFmtId="34">
    <oc r="G479">
      <v>1103337.8999999999</v>
    </oc>
    <nc r="G479">
      <f>1103337.9+227787.8</f>
    </nc>
  </rcc>
  <rcc rId="3929" sId="1" numFmtId="34">
    <oc r="H479">
      <v>913320.1</v>
    </oc>
    <nc r="H479">
      <f>913320.1+230369.9</f>
    </nc>
  </rcc>
</revisions>
</file>

<file path=xl/revisions/revisionLog2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0" sId="1">
    <oc r="I481" t="inlineStr">
      <is>
        <t>дотация</t>
      </is>
    </oc>
    <nc r="I481"/>
  </rcc>
</revisions>
</file>

<file path=xl/revisions/revisionLog2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1" sId="1" numFmtId="4">
    <nc r="H167">
      <v>0</v>
    </nc>
  </rcc>
</revisions>
</file>

<file path=xl/revisions/revisionLog2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2" sId="1" numFmtId="4">
    <nc r="G341">
      <v>15325</v>
    </nc>
  </rcc>
  <rcc rId="3933" sId="1" numFmtId="4">
    <nc r="H341">
      <v>15325</v>
    </nc>
  </rcc>
  <rcc rId="3934" sId="1" numFmtId="4">
    <nc r="G357">
      <v>13422.4</v>
    </nc>
  </rcc>
  <rcc rId="3935" sId="1" numFmtId="4">
    <nc r="H357">
      <v>13422.4</v>
    </nc>
  </rcc>
  <rcc rId="3936" sId="1" numFmtId="4">
    <nc r="G363">
      <v>24150.1</v>
    </nc>
  </rcc>
  <rcc rId="3937" sId="1" numFmtId="4">
    <nc r="H363">
      <v>24150.1</v>
    </nc>
  </rcc>
  <rcc rId="3938" sId="1" numFmtId="4">
    <nc r="G378">
      <v>926.6</v>
    </nc>
  </rcc>
  <rcc rId="3939" sId="1" numFmtId="4">
    <nc r="G379">
      <v>279.8</v>
    </nc>
  </rcc>
  <rcc rId="3940" sId="1" numFmtId="4">
    <nc r="H379">
      <v>279.8</v>
    </nc>
  </rcc>
  <rcc rId="3941" sId="1" numFmtId="4">
    <nc r="H378">
      <v>926.6</v>
    </nc>
  </rcc>
  <rcc rId="3942" sId="1" numFmtId="4">
    <nc r="G381">
      <v>10451</v>
    </nc>
  </rcc>
  <rcc rId="3943" sId="1" numFmtId="4">
    <nc r="G382">
      <v>3156.2</v>
    </nc>
  </rcc>
  <rcc rId="3944" sId="1" numFmtId="4">
    <nc r="H382">
      <v>3156.2</v>
    </nc>
  </rcc>
  <rcc rId="3945" sId="1" numFmtId="4">
    <nc r="H381">
      <v>10451</v>
    </nc>
  </rcc>
  <rcc rId="3946" sId="1" numFmtId="4">
    <nc r="G383">
      <v>6.5</v>
    </nc>
  </rcc>
  <rcc rId="3947" sId="1" numFmtId="4">
    <nc r="H383">
      <v>6.5</v>
    </nc>
  </rcc>
  <rcc rId="3948" sId="1" numFmtId="4">
    <nc r="G387">
      <v>151</v>
    </nc>
  </rcc>
  <rcc rId="3949" sId="1" numFmtId="4">
    <nc r="H387">
      <v>151</v>
    </nc>
  </rcc>
  <rcv guid="{E50FE2FB-E2CD-42FB-A643-54AB564D1B47}" action="delete"/>
  <rdn rId="0" localSheetId="1" customView="1" name="Z_E50FE2FB_E2CD_42FB_A643_54AB564D1B47_.wvu.PrintArea" hidden="1" oldHidden="1">
    <formula>Ведом.структура!$A$1:$H$477</formula>
    <oldFormula>Ведом.структура!$A$1:$H$477</oldFormula>
  </rdn>
  <rdn rId="0" localSheetId="1" customView="1" name="Z_E50FE2FB_E2CD_42FB_A643_54AB564D1B47_.wvu.FilterData" hidden="1" oldHidden="1">
    <formula>Ведом.структура!$A$21:$M$480</formula>
    <oldFormula>Ведом.структура!$A$21:$M$480</oldFormula>
  </rdn>
  <rcv guid="{E50FE2FB-E2CD-42FB-A643-54AB564D1B47}" action="add"/>
</revisions>
</file>

<file path=xl/revisions/revisionLog2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2" sId="1">
    <oc r="G167">
      <f>3010.8+61.4</f>
    </oc>
    <nc r="G167">
      <f>3010.8+61.4+344.6</f>
    </nc>
  </rcc>
  <rcc rId="3953" sId="1">
    <nc r="I167" t="inlineStr">
      <is>
        <t>344,62008 МБ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9" sId="1">
    <oc r="F294" t="inlineStr">
      <is>
        <t>612</t>
      </is>
    </oc>
    <nc r="F294" t="inlineStr">
      <is>
        <t>244</t>
      </is>
    </nc>
  </rcc>
  <rcc rId="830" sId="1" odxf="1" dxf="1">
    <oc r="A294" t="inlineStr">
      <is>
        <t>Субсидии бюджетным учреждениям на иные цели</t>
      </is>
    </oc>
    <nc r="A294" t="inlineStr">
      <is>
        <t>Прочие закупки товаров, работ и услуг для государственных (муниципальных) нужд</t>
      </is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</revisions>
</file>

<file path=xl/revisions/revisionLog2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67">
    <dxf>
      <fill>
        <patternFill>
          <bgColor theme="0"/>
        </patternFill>
      </fill>
    </dxf>
  </rfmt>
</revisions>
</file>

<file path=xl/revisions/revisionLog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4" sId="1">
    <oc r="A56" t="inlineStr">
      <is>
        <t>Муниципальная Программа «Развитие муниципальной службы в Селенгинском районе на 2020 - 2024 годы»</t>
      </is>
    </oc>
    <nc r="A56" t="inlineStr">
      <is>
        <t>Муниципальная Программа «Развитие муниципальной службы в Селенгинском районе на 2020 - 2025 годы»</t>
      </is>
    </nc>
  </rcc>
  <rcc rId="3955" sId="1">
    <oc r="A66" t="inlineStr">
      <is>
        <t>Муниципальная программа  «Развитие туризма и благоустройство мест массового отдыха в Селенгинском районе на 2020-2024 годы»</t>
      </is>
    </oc>
    <nc r="A66" t="inlineStr">
      <is>
        <t>Муниципальная программа  «Развитие туризма и благоустройство мест массового отдыха в Селенгинском районе на 2020-2025 годы»</t>
      </is>
    </nc>
  </rcc>
  <rcc rId="3956" sId="1">
    <oc r="A70" t="inlineStr">
      <is>
        <t>Муниципальная программа «Развитие малого и среднего предпринимательства в Селенгинском районе на 2020-2024 годы</t>
      </is>
    </oc>
    <nc r="A70" t="inlineStr">
      <is>
        <t>Муниципальная программа «Развитие малого и среднего предпринимательства в Селенгинском районе на 2020-2025 годы</t>
      </is>
    </nc>
  </rcc>
  <rcc rId="3957" sId="1">
    <oc r="A74" t="inlineStr">
      <is>
        <t>Муниципальная программа «Организация общественных работ на территории Селенгинского района на 2020-2024 годы</t>
      </is>
    </oc>
    <nc r="A74" t="inlineStr">
      <is>
        <t>Муниципальная программа «Организация общественных работ на территории Селенгинского района на 2020-2025 годы</t>
      </is>
    </nc>
  </rcc>
  <rcc rId="3958" sId="1">
    <oc r="A78" t="inlineStr">
      <is>
        <t>Муниципальная программа «Поддержка сельских и городских инициатив в Селенгинском районе на 2020-2024 годы»</t>
      </is>
    </oc>
    <nc r="A78" t="inlineStr">
      <is>
        <t>Муниципальная программа «Поддержка сельских и городских инициатив в Селенгинском районе на 2020-2025 годы»</t>
      </is>
    </nc>
  </rcc>
  <rcc rId="3959" sId="1">
    <oc r="A114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2020-2024 годы»</t>
      </is>
    </oc>
    <nc r="A114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2021-2025 годы»</t>
      </is>
    </nc>
  </rcc>
  <rcc rId="3960" sId="1">
    <oc r="A127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127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3961" sId="1">
    <oc r="A137" t="inlineStr">
      <is>
        <t>Муниципальная программа "Профилактика преступлений и иных правонарушений в Селенгинском районе"</t>
      </is>
    </oc>
    <nc r="A137" t="inlineStr">
      <is>
        <t>Муниципальная программа "Профилактика преступлений и иных правонарушений в Селенгинском районе на 2023-2025 годы"</t>
      </is>
    </nc>
  </rcc>
  <rcc rId="3962" sId="1">
    <oc r="A164" t="inlineStr">
      <is>
        <t>Муниципальная программа «Комплексное развитие сельских территорий в Селенгинском районе на 2020-2024 годы»</t>
      </is>
    </oc>
    <nc r="A164" t="inlineStr">
      <is>
        <t>Муниципальная программа «Комплексное развитие сельских территорий в Селенгинском районе на 2023-2025 годы»</t>
      </is>
    </nc>
  </rcc>
  <rcc rId="3963" sId="1">
    <oc r="A188" t="inlineStr">
      <is>
        <t>МП «Развитие образования в Селенгинском районе на 2020-2024 годы"</t>
      </is>
    </oc>
    <nc r="A188" t="inlineStr">
      <is>
        <t>МП «Развитие образования в Селенгинском районе на 2020-2025 годы"</t>
      </is>
    </nc>
  </rcc>
  <rcc rId="3964" sId="1">
    <oc r="A198" t="inlineStr">
      <is>
        <t>МП «Развитие образования в Селенгинском районе на 2020-2024 годы"</t>
      </is>
    </oc>
    <nc r="A198" t="inlineStr">
      <is>
        <t>МП «Развитие образования в Селенгинском районе на 2020-2025 годы"</t>
      </is>
    </nc>
  </rcc>
  <rcc rId="3965" sId="1">
    <oc r="A226" t="inlineStr">
      <is>
        <t>МП «Развитие образования в Селенгинском районе на 2020-2024 годы"</t>
      </is>
    </oc>
    <nc r="A226" t="inlineStr">
      <is>
        <t>МП «Развитие образования в Селенгинском районе на 2020-2025 годы"</t>
      </is>
    </nc>
  </rcc>
  <rcc rId="3966" sId="1">
    <oc r="A236" t="inlineStr">
      <is>
        <t>МП «Развитие образования в Селенгинском районе на 2020-2024 годы"</t>
      </is>
    </oc>
    <nc r="A236" t="inlineStr">
      <is>
        <t>МП «Развитие образования в Селенгинском районе на 2020-2025 годы"</t>
      </is>
    </nc>
  </rcc>
  <rcc rId="3967" sId="1">
    <oc r="A242" t="inlineStr">
      <is>
        <t>МП «Развитие образования в Селенгинском районе на 2020-2024 годы"</t>
      </is>
    </oc>
    <nc r="A242" t="inlineStr">
      <is>
        <t>МП «Развитие образования в Селенгинском районе на 2020-2025 годы"</t>
      </is>
    </nc>
  </rcc>
  <rcc rId="3968" sId="1">
    <oc r="A253" t="inlineStr">
      <is>
        <t>МП «Развитие образования в Селенгинском районе на 2020-2024 годы"</t>
      </is>
    </oc>
    <nc r="A253" t="inlineStr">
      <is>
        <t>МП «Развитие образования в Селенгинском районе на 2020-2025 годы"</t>
      </is>
    </nc>
  </rcc>
  <rcc rId="3969" sId="1">
    <oc r="A288" t="inlineStr">
      <is>
        <t>Муниципальная Программа «Управление муниципальными финансами и муниципальным долгом на 2020-2024 годы</t>
      </is>
    </oc>
    <nc r="A288" t="inlineStr">
      <is>
        <t>Муниципальная Программа «Управление муниципальными финансами и муниципальным долгом на 2020-2025 годы</t>
      </is>
    </nc>
  </rcc>
  <rcc rId="3970" sId="1">
    <oc r="A296" t="inlineStr">
      <is>
        <t>Муниципальная Программа «Управление муниципальными финансами и муниципальным долгом на 2020-2024 годы</t>
      </is>
    </oc>
    <nc r="A296" t="inlineStr">
      <is>
        <t>Муниципальная Программа «Управление муниципальными финансами и муниципальным долгом на 2020-2025 годы</t>
      </is>
    </nc>
  </rcc>
  <rcc rId="3971" sId="1">
    <oc r="A306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306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3972" sId="1">
    <oc r="A320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320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3973" sId="1">
    <oc r="A329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329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3974" sId="1">
    <oc r="A337" t="inlineStr">
      <is>
        <t>Муниципальная Программа «Развитие культуры в Селенгинском районе на 2020 – 2024 годы»</t>
      </is>
    </oc>
    <nc r="A337" t="inlineStr">
      <is>
        <t>Муниципальная Программа «Развитие культуры в Селенгинском районе на 2020 – 2025 годы»</t>
      </is>
    </nc>
  </rcc>
  <rcc rId="3975" sId="1">
    <oc r="A344" t="inlineStr">
      <is>
        <t>Муниципальная программа «Развитие образования в Селенгинском районе на 2020 – 2024 годы»</t>
      </is>
    </oc>
    <nc r="A344" t="inlineStr">
      <is>
        <t>Муниципальная программа «Развитие образования в Селенгинском районе на 2020 – 2025 годы»</t>
      </is>
    </nc>
  </rcc>
  <rcc rId="3976" sId="1">
    <oc r="A351" t="inlineStr">
      <is>
        <t>Муниципальная Программа «Развитие культуры в Селенгинском районе на 2020 – 2024 годы»</t>
      </is>
    </oc>
    <nc r="A351" t="inlineStr">
      <is>
        <t>Муниципальная Программа «Развитие культуры в Селенгинском районе на 2020 – 2025 годы»</t>
      </is>
    </nc>
  </rcc>
  <rcc rId="3977" sId="1">
    <oc r="A374" t="inlineStr">
      <is>
        <t>Муниципальная Программа «Развитие культуры в Селенгинском районе на 2020 – 2024 годы»</t>
      </is>
    </oc>
    <nc r="A374" t="inlineStr">
      <is>
        <t>Муниципальная Программа «Развитие культуры в Селенгинском районе на 2020 – 2025 годы»</t>
      </is>
    </nc>
  </rcc>
  <rcc rId="3978" sId="1">
    <oc r="A384" t="inlineStr">
      <is>
        <t>Муниципальная программа «Старшее поколение на 2020-2024 годы</t>
      </is>
    </oc>
    <nc r="A384" t="inlineStr">
      <is>
        <t>Муниципальная программа «Старшее поколение на 2020-2025 годы</t>
      </is>
    </nc>
  </rcc>
  <rcc rId="3979" sId="1">
    <nc r="E397" t="inlineStr">
      <is>
        <t>09000 00000</t>
      </is>
    </nc>
  </rcc>
  <rcc rId="3980" sId="1">
    <oc r="E398" t="inlineStr">
      <is>
        <t>09401 00000</t>
      </is>
    </oc>
    <nc r="E398" t="inlineStr">
      <is>
        <t>09400 00000</t>
      </is>
    </nc>
  </rcc>
  <rrc rId="3981" sId="1" ref="A399:XFD399" action="insertRow"/>
  <rfmt sheetId="1" sqref="A399" start="0" length="0">
    <dxf>
      <font>
        <b val="0"/>
        <name val="Times New Roman"/>
        <family val="1"/>
      </font>
    </dxf>
  </rfmt>
  <rcc rId="3982" sId="1" odxf="1" dxf="1">
    <nc r="B399" t="inlineStr">
      <is>
        <t>975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983" sId="1" odxf="1" dxf="1">
    <nc r="C399" t="inlineStr">
      <is>
        <t>07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984" sId="1" odxf="1" dxf="1">
    <nc r="D399" t="inlineStr">
      <is>
        <t>07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399" start="0" length="0">
    <dxf>
      <font>
        <b val="0"/>
        <name val="Times New Roman"/>
        <family val="1"/>
      </font>
    </dxf>
  </rfmt>
  <rfmt sheetId="1" sqref="F399" start="0" length="0">
    <dxf>
      <font>
        <b val="0"/>
        <i val="0"/>
        <name val="Times New Roman"/>
        <family val="1"/>
      </font>
    </dxf>
  </rfmt>
  <rfmt sheetId="1" sqref="G399" start="0" length="0">
    <dxf>
      <font>
        <b val="0"/>
        <i val="0"/>
        <name val="Times New Roman"/>
        <family val="1"/>
      </font>
    </dxf>
  </rfmt>
  <rcc rId="3985" sId="1" odxf="1" dxf="1">
    <nc r="H399">
      <f>H400</f>
    </nc>
    <odxf>
      <font>
        <b/>
        <i/>
        <name val="Times New Roman"/>
        <family val="1"/>
      </font>
    </odxf>
    <ndxf>
      <font>
        <b val="0"/>
        <i val="0"/>
        <name val="Times New Roman"/>
        <family val="1"/>
      </font>
    </ndxf>
  </rcc>
  <rcc rId="3986" sId="1">
    <nc r="G399">
      <f>G400</f>
    </nc>
  </rcc>
  <rcc rId="3987" sId="1">
    <oc r="G398">
      <f>G400</f>
    </oc>
    <nc r="G398">
      <f>G399</f>
    </nc>
  </rcc>
  <rcc rId="3988" sId="1">
    <oc r="H398">
      <f>H400</f>
    </oc>
    <nc r="H398">
      <f>H399</f>
    </nc>
  </rcc>
  <rcc rId="3989" sId="1">
    <nc r="E399" t="inlineStr">
      <is>
        <t>09401 00000</t>
      </is>
    </nc>
  </rcc>
  <rcc rId="3990" sId="1" xfDxf="1" dxf="1">
    <nc r="A399" t="inlineStr">
      <is>
        <t>Основное мероприятие "Приобщение различных групп населения к систематическим занятиям физической культурой и спортом"</t>
      </is>
    </nc>
    <ndxf>
      <font>
        <i/>
        <name val="Times New Roman"/>
        <family val="1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3991" sId="1" ref="A404:XFD404" action="insertRow"/>
  <rfmt sheetId="1" sqref="A404" start="0" length="0">
    <dxf>
      <font>
        <b val="0"/>
        <name val="Times New Roman"/>
        <family val="1"/>
      </font>
    </dxf>
  </rfmt>
  <rcc rId="3992" sId="1" odxf="1" dxf="1">
    <nc r="B404" t="inlineStr">
      <is>
        <t>975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993" sId="1" odxf="1" dxf="1">
    <nc r="C404" t="inlineStr">
      <is>
        <t>07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994" sId="1" odxf="1" dxf="1">
    <nc r="D404" t="inlineStr">
      <is>
        <t>07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404" start="0" length="0">
    <dxf>
      <font>
        <b val="0"/>
        <name val="Times New Roman"/>
        <family val="1"/>
      </font>
    </dxf>
  </rfmt>
  <rfmt sheetId="1" sqref="F404" start="0" length="0">
    <dxf>
      <font>
        <b val="0"/>
        <name val="Times New Roman"/>
        <family val="1"/>
      </font>
    </dxf>
  </rfmt>
  <rcc rId="3995" sId="1" odxf="1" dxf="1">
    <nc r="G404">
      <f>G405</f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996" sId="1" odxf="1" dxf="1">
    <nc r="H404">
      <f>H405</f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997" sId="1">
    <oc r="E403" t="inlineStr">
      <is>
        <t>09601 00000</t>
      </is>
    </oc>
    <nc r="E403" t="inlineStr">
      <is>
        <t>09600 00000</t>
      </is>
    </nc>
  </rcc>
  <rcc rId="3998" sId="1">
    <nc r="E404" t="inlineStr">
      <is>
        <t>09601 00000</t>
      </is>
    </nc>
  </rcc>
  <rcc rId="3999" sId="1">
    <oc r="G403">
      <f>G405</f>
    </oc>
    <nc r="G403">
      <f>G404</f>
    </nc>
  </rcc>
  <rcc rId="4000" sId="1">
    <oc r="G402">
      <f>G403</f>
    </oc>
    <nc r="G402">
      <f>G403</f>
    </nc>
  </rcc>
  <rcc rId="4001" sId="1">
    <oc r="H403">
      <f>H405</f>
    </oc>
    <nc r="H403">
      <f>H404</f>
    </nc>
  </rcc>
  <rrc rId="4002" sId="1" ref="A402:XFD402" action="deleteRow">
    <rfmt sheetId="1" xfDxf="1" sqref="A402:XFD402" start="0" length="0">
      <dxf>
        <font>
          <name val="Times New Roman CYR"/>
          <family val="1"/>
        </font>
        <alignment wrapText="1"/>
      </dxf>
    </rfmt>
    <rcc rId="0" sId="1" dxf="1">
      <nc r="A402" t="inlineStr">
        <is>
          <t>Муниципальная Программа «Развитие физической культуры, спорта и молодежной политики в Селенгинском районе на  2020 – 2024 годы»</t>
        </is>
      </nc>
      <n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2" t="inlineStr">
        <is>
          <t>975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2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2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2" t="inlineStr">
        <is>
          <t>09600 00000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2">
        <f>G403</f>
      </nc>
      <ndxf>
        <font>
          <b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2">
        <f>H403</f>
      </nc>
      <ndxf>
        <font>
          <b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003" sId="1">
    <oc r="G397">
      <f>G398</f>
    </oc>
    <nc r="G397">
      <f>G398+G402</f>
    </nc>
  </rcc>
  <rcc rId="4004" sId="1">
    <oc r="G396">
      <f>G402+G397</f>
    </oc>
    <nc r="G396">
      <f>G397</f>
    </nc>
  </rcc>
  <rcc rId="4005" sId="1">
    <oc r="H397">
      <f>H398</f>
    </oc>
    <nc r="H397">
      <f>H398+H402</f>
    </nc>
  </rcc>
  <rcc rId="4006" sId="1">
    <oc r="H396">
      <f>H402+H397</f>
    </oc>
    <nc r="H396">
      <f>H397</f>
    </nc>
  </rcc>
  <rcc rId="4007" sId="1" xfDxf="1" dxf="1">
    <nc r="A403" t="inlineStr">
      <is>
        <t>Основние мероприятие "Реализация деятельности Многофункционального межпоселенческого Дома молодежи Селенги"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E50FE2FB-E2CD-42FB-A643-54AB564D1B47}" action="delete"/>
  <rdn rId="0" localSheetId="1" customView="1" name="Z_E50FE2FB_E2CD_42FB_A643_54AB564D1B47_.wvu.PrintArea" hidden="1" oldHidden="1">
    <formula>Ведом.структура!$A$1:$H$478</formula>
    <oldFormula>Ведом.структура!$A$1:$H$478</oldFormula>
  </rdn>
  <rdn rId="0" localSheetId="1" customView="1" name="Z_E50FE2FB_E2CD_42FB_A643_54AB564D1B47_.wvu.FilterData" hidden="1" oldHidden="1">
    <formula>Ведом.структура!$A$21:$M$481</formula>
    <oldFormula>Ведом.структура!$A$21:$M$481</oldFormula>
  </rdn>
  <rcv guid="{E50FE2FB-E2CD-42FB-A643-54AB564D1B47}" action="add"/>
</revisions>
</file>

<file path=xl/revisions/revisionLog2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0" sId="1">
    <nc r="E412" t="inlineStr">
      <is>
        <t>09000 00000</t>
      </is>
    </nc>
  </rcc>
  <rcc rId="4011" sId="1">
    <oc r="A412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412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</revisions>
</file>

<file path=xl/revisions/revisionLog2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2" sId="1">
    <oc r="A419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419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4013" sId="1">
    <oc r="E421" t="inlineStr">
      <is>
        <t>09101 82600</t>
      </is>
    </oc>
    <nc r="E421" t="inlineStr">
      <is>
        <t>09101 00000</t>
      </is>
    </nc>
  </rcc>
</revisions>
</file>

<file path=xl/revisions/revisionLog2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4" sId="1">
    <nc r="E438" t="inlineStr">
      <is>
        <t>09000 00000</t>
      </is>
    </nc>
  </rcc>
  <rcc rId="4015" sId="1">
    <oc r="G440">
      <f>G441</f>
    </oc>
    <nc r="G440">
      <f>G441+G444</f>
    </nc>
  </rcc>
  <rcc rId="4016" sId="1">
    <oc r="H440">
      <f>H441</f>
    </oc>
    <nc r="H440">
      <f>H441+H444</f>
    </nc>
  </rcc>
  <rcc rId="4017" sId="1">
    <oc r="G439">
      <f>G441+G444</f>
    </oc>
    <nc r="G439">
      <f>G440</f>
    </nc>
  </rcc>
  <rcc rId="4018" sId="1">
    <oc r="H439">
      <f>H441+H444</f>
    </oc>
    <nc r="H439">
      <f>H440</f>
    </nc>
  </rcc>
  <rcc rId="4019" sId="1">
    <oc r="H438">
      <f>H439</f>
    </oc>
    <nc r="H438">
      <f>H439</f>
    </nc>
  </rcc>
  <rcc rId="4020" sId="1">
    <oc r="A438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438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4021" sId="1">
    <oc r="A430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430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4022" sId="1">
    <oc r="E424" t="inlineStr">
      <is>
        <t>09201 00000</t>
      </is>
    </oc>
    <nc r="E424" t="inlineStr">
      <is>
        <t>09200  00000</t>
      </is>
    </nc>
  </rcc>
</revisions>
</file>

<file path=xl/revisions/revisionLog2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3" sId="1" xfDxf="1" dxf="1">
    <oc r="A467" t="inlineStr">
      <is>
        <t>Подпрограмма «Комплексные меры противодействия злоупотреблению наркотикам и их незаконному обороту в Селенгинском районе»</t>
      </is>
    </oc>
    <nc r="A467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2023-2025 годы»</t>
      </is>
    </nc>
    <ndxf>
      <font>
        <b/>
        <i/>
        <name val="Times New Roman"/>
        <family val="1"/>
      </font>
      <alignment wrapText="1"/>
    </ndxf>
  </rcc>
  <rcc rId="4024" sId="1">
    <oc r="A473" t="inlineStr">
      <is>
        <t>Муниципальная программа «Комплексное развитие сельских территорий в Селенгинском районе на 2020-2024 годы»</t>
      </is>
    </oc>
    <nc r="A473" t="inlineStr">
      <is>
        <t>Муниципальная программа «Комплексное развитие сельских территорий в Селенгинском районе на 2023-2025 годы»</t>
      </is>
    </nc>
  </rcc>
  <rcv guid="{E50FE2FB-E2CD-42FB-A643-54AB564D1B47}" action="delete"/>
  <rdn rId="0" localSheetId="1" customView="1" name="Z_E50FE2FB_E2CD_42FB_A643_54AB564D1B47_.wvu.PrintArea" hidden="1" oldHidden="1">
    <formula>Ведом.структура!$A$1:$H$478</formula>
    <oldFormula>Ведом.структура!$A$1:$H$478</oldFormula>
  </rdn>
  <rdn rId="0" localSheetId="1" customView="1" name="Z_E50FE2FB_E2CD_42FB_A643_54AB564D1B47_.wvu.FilterData" hidden="1" oldHidden="1">
    <formula>Ведом.структура!$A$21:$M$481</formula>
    <oldFormula>Ведом.структура!$A$21:$M$481</oldFormula>
  </rdn>
  <rcv guid="{E50FE2FB-E2CD-42FB-A643-54AB564D1B47}" action="add"/>
</revisions>
</file>

<file path=xl/revisions/revisionLog2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30">
    <dxf>
      <fill>
        <patternFill>
          <bgColor theme="0"/>
        </patternFill>
      </fill>
    </dxf>
  </rfmt>
</revisions>
</file>

<file path=xl/revisions/revisionLog2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209">
    <dxf>
      <fill>
        <patternFill>
          <bgColor rgb="FF92D050"/>
        </patternFill>
      </fill>
    </dxf>
  </rfmt>
</revisions>
</file>

<file path=xl/revisions/revisionLog2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7" sId="1" numFmtId="4">
    <nc r="H218">
      <v>0</v>
    </nc>
  </rcc>
  <rcc rId="4028" sId="1">
    <oc r="G240">
      <f>395</f>
    </oc>
    <nc r="G240">
      <f>395+8.1</f>
    </nc>
  </rcc>
  <rcc rId="4029" sId="1">
    <oc r="H240">
      <f>395</f>
    </oc>
    <nc r="H240">
      <f>395+8.1</f>
    </nc>
  </rcc>
  <rcc rId="4030" sId="1">
    <nc r="I240" t="inlineStr">
      <is>
        <t>8,1 МБ</t>
      </is>
    </nc>
  </rcc>
</revisions>
</file>

<file path=xl/revisions/revisionLog2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1" sId="1">
    <oc r="G212">
      <f>10584.6</f>
    </oc>
    <nc r="G212">
      <f>10584.6+10584.6</f>
    </nc>
  </rcc>
  <rcc rId="4032" sId="1">
    <oc r="H212">
      <f>10584.6</f>
    </oc>
    <nc r="H212">
      <f>10584.6+10584.6</f>
    </nc>
  </rcc>
  <rcc rId="4033" sId="1">
    <nc r="I212" t="inlineStr">
      <is>
        <t>10584,6 МБ</t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1" sId="1">
    <oc r="G207">
      <f>43055.38+4690.6</f>
    </oc>
    <nc r="G207">
      <f>43055.38+4690.6-2842</f>
    </nc>
  </rcc>
</revisions>
</file>

<file path=xl/revisions/revisionLog2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4" sId="1" numFmtId="4">
    <oc r="G214">
      <v>116435</v>
    </oc>
    <nc r="G214">
      <f>116435+20546.9</f>
    </nc>
  </rcc>
  <rcc rId="4035" sId="1" numFmtId="4">
    <oc r="H214">
      <v>116435</v>
    </oc>
    <nc r="H214">
      <f>116435+20546.9</f>
    </nc>
  </rcc>
  <rcc rId="4036" sId="1">
    <nc r="I214" t="inlineStr">
      <is>
        <t>20546,9 МБ</t>
      </is>
    </nc>
  </rcc>
  <rcc rId="4037" sId="1" numFmtId="4">
    <oc r="G216">
      <v>1380.2</v>
    </oc>
    <nc r="G216">
      <f>1380.2+28.2</f>
    </nc>
  </rcc>
  <rcc rId="4038" sId="1" numFmtId="4">
    <oc r="H216">
      <v>1380.2</v>
    </oc>
    <nc r="H216">
      <f>1380.2+28.2</f>
    </nc>
  </rcc>
  <rcc rId="4039" sId="1">
    <nc r="I216" t="inlineStr">
      <is>
        <t>28,2 МБ</t>
      </is>
    </nc>
  </rcc>
  <rcc rId="4040" sId="1">
    <oc r="G210">
      <f>27282</f>
    </oc>
    <nc r="G210">
      <f>27282+275.6</f>
    </nc>
  </rcc>
  <rcc rId="4041" sId="1">
    <nc r="I210" t="inlineStr">
      <is>
        <t>275,6 МБ</t>
      </is>
    </nc>
  </rcc>
</revisions>
</file>

<file path=xl/revisions/revisionLog2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2" sId="1" numFmtId="4">
    <oc r="G224">
      <v>8380</v>
    </oc>
    <nc r="G224">
      <f>8380+420</f>
    </nc>
  </rcc>
  <rcc rId="4043" sId="1" numFmtId="4">
    <oc r="H224">
      <v>8380</v>
    </oc>
    <nc r="H224">
      <f>8380+420</f>
    </nc>
  </rcc>
  <rcc rId="4044" sId="1">
    <nc r="I224" t="inlineStr">
      <is>
        <t>420 МБ</t>
      </is>
    </nc>
  </rcc>
  <rcc rId="4045" sId="1">
    <oc r="G233">
      <f>10159.152</f>
    </oc>
    <nc r="G233">
      <f>10159.152+13038.2</f>
    </nc>
  </rcc>
  <rcc rId="4046" sId="1">
    <oc r="H233">
      <f>10159.152</f>
    </oc>
    <nc r="H233">
      <f>10159.152+13038.2</f>
    </nc>
  </rcc>
  <rcc rId="4047" sId="1">
    <nc r="I233" t="inlineStr">
      <is>
        <t>13038,2 МБ</t>
      </is>
    </nc>
  </rcc>
</revisions>
</file>

<file path=xl/revisions/revisionLog2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8" sId="1">
    <nc r="G196">
      <f>91052</f>
    </nc>
  </rcc>
  <rcc rId="4049" sId="1">
    <nc r="H196">
      <f>91052</f>
    </nc>
  </rcc>
</revisions>
</file>

<file path=xl/revisions/revisionLog2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0" sId="1" numFmtId="4">
    <nc r="G264">
      <v>914.2</v>
    </nc>
  </rcc>
  <rcc rId="4051" sId="1" numFmtId="4">
    <nc r="G265">
      <v>276</v>
    </nc>
  </rcc>
  <rcc rId="4052" sId="1" numFmtId="4">
    <nc r="H264">
      <v>914.2</v>
    </nc>
  </rcc>
  <rcc rId="4053" sId="1" numFmtId="4">
    <nc r="H265">
      <v>276</v>
    </nc>
  </rcc>
  <rcc rId="4054" sId="1" numFmtId="4">
    <nc r="G267">
      <v>32301.599999999999</v>
    </nc>
  </rcc>
  <rcc rId="4055" sId="1" numFmtId="4">
    <nc r="G268">
      <v>9755.1</v>
    </nc>
  </rcc>
  <rcc rId="4056" sId="1" numFmtId="4">
    <nc r="H267">
      <v>32301.599999999999</v>
    </nc>
  </rcc>
  <rcc rId="4057" sId="1" numFmtId="4">
    <nc r="H268">
      <v>9755.1</v>
    </nc>
  </rcc>
</revisions>
</file>

<file path=xl/revisions/revisionLog2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8" sId="1" numFmtId="4">
    <nc r="G276">
      <v>98</v>
    </nc>
  </rcc>
  <rcc rId="4059" sId="1" numFmtId="4">
    <nc r="H276">
      <v>98</v>
    </nc>
  </rcc>
  <rcc rId="4060" sId="1" numFmtId="4">
    <nc r="G279">
      <v>200</v>
    </nc>
  </rcc>
  <rcc rId="4061" sId="1" numFmtId="4">
    <nc r="H279">
      <v>200</v>
    </nc>
  </rcc>
  <rcc rId="4062" sId="1" numFmtId="4">
    <oc r="G317">
      <v>10869</v>
    </oc>
    <nc r="G317">
      <f>10869+543.5</f>
    </nc>
  </rcc>
  <rcc rId="4063" sId="1">
    <nc r="I317" t="inlineStr">
      <is>
        <t>543,5 МБ</t>
      </is>
    </nc>
  </rcc>
  <rfmt sheetId="1" sqref="A317">
    <dxf>
      <fill>
        <patternFill>
          <bgColor theme="0"/>
        </patternFill>
      </fill>
    </dxf>
  </rfmt>
  <rfmt sheetId="1" sqref="A324">
    <dxf>
      <fill>
        <patternFill>
          <bgColor theme="0"/>
        </patternFill>
      </fill>
    </dxf>
  </rfmt>
</revisions>
</file>

<file path=xl/revisions/revisionLog2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4" sId="1" numFmtId="4">
    <nc r="G325">
      <v>0</v>
    </nc>
  </rcc>
  <rcc rId="4065" sId="1" numFmtId="4">
    <nc r="H325">
      <v>0</v>
    </nc>
  </rcc>
  <rcc rId="4066" sId="1">
    <oc r="I333">
      <v>120</v>
    </oc>
    <nc r="I333" t="inlineStr">
      <is>
        <t>30 МБ</t>
      </is>
    </nc>
  </rcc>
</revisions>
</file>

<file path=xl/revisions/revisionLog2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7" sId="1" numFmtId="4">
    <nc r="H210">
      <v>0</v>
    </nc>
  </rcc>
  <rcc rId="4068" sId="1" numFmtId="4">
    <nc r="G221">
      <v>255.2</v>
    </nc>
  </rcc>
  <rcc rId="4069" sId="1" numFmtId="4">
    <nc r="H221">
      <v>255.2</v>
    </nc>
  </rcc>
</revisions>
</file>

<file path=xl/revisions/revisionLog2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67" start="0" length="2147483647">
    <dxf>
      <font>
        <i val="0"/>
      </font>
    </dxf>
  </rfmt>
</revisions>
</file>

<file path=xl/revisions/revisionLog2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70" sId="1" numFmtId="4">
    <nc r="G405">
      <v>2556.65</v>
    </nc>
  </rcc>
  <rcc rId="4071" sId="1" numFmtId="4">
    <nc r="H405">
      <v>2556.65</v>
    </nc>
  </rcc>
  <rcc rId="4072" sId="1" numFmtId="4">
    <nc r="G427">
      <v>2405</v>
    </nc>
  </rcc>
  <rcc rId="4073" sId="1" numFmtId="4">
    <nc r="H427">
      <v>2405</v>
    </nc>
  </rcc>
  <rcc rId="4074" sId="1" numFmtId="4">
    <nc r="H428">
      <v>726.31</v>
    </nc>
  </rcc>
  <rcc rId="4075" sId="1" numFmtId="4">
    <nc r="G428">
      <v>726.31</v>
    </nc>
  </rcc>
  <rcc rId="4076" sId="1" numFmtId="4">
    <nc r="G434">
      <v>30672.5</v>
    </nc>
  </rcc>
  <rcc rId="4077" sId="1" numFmtId="4">
    <nc r="H434">
      <v>30672</v>
    </nc>
  </rcc>
  <rcc rId="4078" sId="1" numFmtId="4">
    <nc r="G442">
      <v>903.83</v>
    </nc>
  </rcc>
  <rcc rId="4079" sId="1" numFmtId="4">
    <nc r="H442">
      <v>903.83</v>
    </nc>
  </rcc>
  <rcc rId="4080" sId="1" numFmtId="4">
    <nc r="G443">
      <v>273</v>
    </nc>
  </rcc>
  <rcc rId="4081" sId="1" numFmtId="4">
    <nc r="H443">
      <v>273</v>
    </nc>
  </rcc>
  <rcc rId="4082" sId="1" numFmtId="4">
    <nc r="G445">
      <v>3571.58</v>
    </nc>
  </rcc>
  <rcc rId="4083" sId="1" numFmtId="4">
    <nc r="H445">
      <v>3571.58</v>
    </nc>
  </rcc>
  <rcc rId="4084" sId="1" numFmtId="4">
    <nc r="G446">
      <v>1078.6199999999999</v>
    </nc>
  </rcc>
  <rcc rId="4085" sId="1" numFmtId="4">
    <nc r="H446">
      <v>1078.6199999999999</v>
    </nc>
  </rcc>
  <rcv guid="{E50FE2FB-E2CD-42FB-A643-54AB564D1B47}" action="delete"/>
  <rdn rId="0" localSheetId="1" customView="1" name="Z_E50FE2FB_E2CD_42FB_A643_54AB564D1B47_.wvu.PrintArea" hidden="1" oldHidden="1">
    <formula>Ведом.структура!$A$1:$H$478</formula>
    <oldFormula>Ведом.структура!$A$1:$H$478</oldFormula>
  </rdn>
  <rdn rId="0" localSheetId="1" customView="1" name="Z_E50FE2FB_E2CD_42FB_A643_54AB564D1B47_.wvu.FilterData" hidden="1" oldHidden="1">
    <formula>Ведом.структура!$A$21:$M$481</formula>
    <oldFormula>Ведом.структура!$A$21:$M$481</oldFormula>
  </rdn>
  <rcv guid="{E50FE2FB-E2CD-42FB-A643-54AB564D1B47}" action="add"/>
</revisions>
</file>

<file path=xl/revisions/revisionLog2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88" sId="1">
    <oc r="G234">
      <f>32170.648</f>
    </oc>
    <nc r="G234">
      <f>32170.648+28269.5</f>
    </nc>
  </rcc>
  <rcc rId="4089" sId="1">
    <oc r="H234">
      <f>32170.648</f>
    </oc>
    <nc r="H234">
      <f>32170.648+28269.5</f>
    </nc>
  </rcc>
  <rcc rId="4090" sId="1">
    <nc r="I234" t="inlineStr">
      <is>
        <t>28269,5 МБ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2" sId="1">
    <oc r="H3" t="inlineStr">
      <is>
        <t>от "___" апреля 2022  № ____</t>
      </is>
    </oc>
    <nc r="H3" t="inlineStr">
      <is>
        <t>от "27" апреля 2022  № 184</t>
      </is>
    </nc>
  </rcc>
  <rcv guid="{97D49131-2F31-4758-9B36-E03ACEBCB875}" action="delete"/>
  <rdn rId="0" localSheetId="1" customView="1" name="Z_97D49131_2F31_4758_9B36_E03ACEBCB875_.wvu.PrintArea" hidden="1" oldHidden="1">
    <formula>Ведом.структура!$A$1:$H$510</formula>
    <oldFormula>Ведом.структура!$A$4:$H$510</oldFormula>
  </rdn>
  <rdn rId="0" localSheetId="1" customView="1" name="Z_97D49131_2F31_4758_9B36_E03ACEBCB875_.wvu.FilterData" hidden="1" oldHidden="1">
    <formula>Ведом.структура!$A$21:$Q$513</formula>
    <oldFormula>Ведом.структура!$A$21:$Q$513</oldFormula>
  </rdn>
  <rcv guid="{97D49131-2F31-4758-9B36-E03ACEBCB875}" action="add"/>
</revisions>
</file>

<file path=xl/revisions/revisionLog2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1" sId="1" numFmtId="4">
    <nc r="G423">
      <v>0</v>
    </nc>
  </rcc>
  <rcc rId="4092" sId="1" numFmtId="4">
    <nc r="H423">
      <v>0</v>
    </nc>
  </rcc>
  <rcc rId="4093" sId="1" numFmtId="4">
    <nc r="G416">
      <v>0</v>
    </nc>
  </rcc>
  <rcc rId="4094" sId="1" numFmtId="4">
    <nc r="H416">
      <v>0</v>
    </nc>
  </rcc>
  <rcc rId="4095" sId="1" numFmtId="4">
    <nc r="G348">
      <v>0</v>
    </nc>
  </rcc>
  <rcc rId="4096" sId="1" numFmtId="4">
    <nc r="H348">
      <v>0</v>
    </nc>
  </rcc>
  <rfmt sheetId="1" sqref="G300:H300">
    <dxf>
      <fill>
        <patternFill>
          <bgColor rgb="FFFFC000"/>
        </patternFill>
      </fill>
    </dxf>
  </rfmt>
</revisions>
</file>

<file path=xl/revisions/revisionLog2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7" sId="1" numFmtId="4">
    <nc r="G269">
      <v>16</v>
    </nc>
  </rcc>
  <rcc rId="4098" sId="1" numFmtId="4">
    <nc r="H269">
      <v>16</v>
    </nc>
  </rcc>
  <rcc rId="4099" sId="1" numFmtId="4">
    <nc r="G270">
      <v>600</v>
    </nc>
  </rcc>
  <rcc rId="4100" sId="1" numFmtId="4">
    <nc r="H270">
      <v>600</v>
    </nc>
  </rcc>
  <rcc rId="4101" sId="1" numFmtId="4">
    <nc r="G271">
      <v>30</v>
    </nc>
  </rcc>
  <rcc rId="4102" sId="1" numFmtId="4">
    <nc r="H271">
      <v>30</v>
    </nc>
  </rcc>
  <rcc rId="4103" sId="1" numFmtId="4">
    <nc r="G272">
      <v>34</v>
    </nc>
  </rcc>
  <rcc rId="4104" sId="1" numFmtId="4">
    <nc r="H272">
      <v>34</v>
    </nc>
  </rcc>
</revisions>
</file>

<file path=xl/revisions/revisionLog2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5" sId="1" numFmtId="4">
    <nc r="G231">
      <v>795</v>
    </nc>
  </rcc>
  <rcc rId="4106" sId="1" numFmtId="4">
    <nc r="H231">
      <v>795</v>
    </nc>
  </rcc>
  <rcc rId="4107" sId="1" numFmtId="4">
    <nc r="G230">
      <v>78</v>
    </nc>
  </rcc>
  <rcc rId="4108" sId="1" numFmtId="4">
    <nc r="H230">
      <v>78</v>
    </nc>
  </rcc>
</revisions>
</file>

<file path=xl/revisions/revisionLog2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9" sId="1" numFmtId="4">
    <oc r="G267">
      <v>32301.599999999999</v>
    </oc>
    <nc r="G267">
      <v>24226.2</v>
    </nc>
  </rcc>
  <rcc rId="4110" sId="1" numFmtId="4">
    <oc r="H267">
      <v>32301.599999999999</v>
    </oc>
    <nc r="H267">
      <v>24226.2</v>
    </nc>
  </rcc>
  <rcc rId="4111" sId="1" numFmtId="4">
    <oc r="G268">
      <v>9755.1</v>
    </oc>
    <nc r="G268">
      <v>7316.3</v>
    </nc>
  </rcc>
  <rcc rId="4112" sId="1" numFmtId="4">
    <oc r="H268">
      <v>9755.1</v>
    </oc>
    <nc r="H268">
      <v>7316.3</v>
    </nc>
  </rcc>
</revisions>
</file>

<file path=xl/revisions/revisionLog2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3" sId="1">
    <oc r="G234">
      <f>32170.648+28269.5</f>
    </oc>
    <nc r="G234">
      <f>32170.648+21202.1</f>
    </nc>
  </rcc>
  <rcc rId="4114" sId="1">
    <oc r="H234">
      <f>32170.648+28269.5</f>
    </oc>
    <nc r="H234">
      <f>32170.648+21202.1</f>
    </nc>
  </rcc>
  <rcc rId="4115" sId="1">
    <oc r="G233">
      <f>10159.152+13038.2</f>
    </oc>
    <nc r="G233">
      <f>10159.152+9778.7</f>
    </nc>
  </rcc>
  <rcc rId="4116" sId="1">
    <oc r="H233">
      <f>10159.152+13038.2</f>
    </oc>
    <nc r="H233">
      <f>10159.152+9778.7</f>
    </nc>
  </rcc>
</revisions>
</file>

<file path=xl/revisions/revisionLog2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7" sId="1">
    <oc r="G214">
      <f>116435+20546.9</f>
    </oc>
    <nc r="G214">
      <f>116435+15410</f>
    </nc>
  </rcc>
  <rcc rId="4118" sId="1">
    <oc r="H214">
      <f>116435+20546.9</f>
    </oc>
    <nc r="H214">
      <f>116435+15410</f>
    </nc>
  </rcc>
</revisions>
</file>

<file path=xl/revisions/revisionLog2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9" sId="1" numFmtId="4">
    <oc r="G196">
      <f>91052</f>
    </oc>
    <nc r="G196">
      <v>68289</v>
    </nc>
  </rcc>
  <rcc rId="4120" sId="1" numFmtId="4">
    <oc r="H196">
      <f>91052</f>
    </oc>
    <nc r="H196">
      <v>68289</v>
    </nc>
  </rcc>
</revisions>
</file>

<file path=xl/revisions/revisionLog2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21" sId="1" numFmtId="4">
    <oc r="G405">
      <v>2556.65</v>
    </oc>
    <nc r="G405">
      <v>1917.5</v>
    </nc>
  </rcc>
  <rcc rId="4122" sId="1" numFmtId="4">
    <oc r="H405">
      <v>2556.65</v>
    </oc>
    <nc r="H405">
      <v>1917.5</v>
    </nc>
  </rcc>
  <rcc rId="4123" sId="1" numFmtId="4">
    <oc r="G434">
      <v>30672.5</v>
    </oc>
    <nc r="G434">
      <v>23004.400000000001</v>
    </nc>
  </rcc>
  <rcc rId="4124" sId="1" numFmtId="4">
    <oc r="H434">
      <v>30672</v>
    </oc>
    <nc r="H434">
      <v>23004.400000000001</v>
    </nc>
  </rcc>
  <rcc rId="4125" sId="1" numFmtId="4">
    <oc r="G442">
      <v>903.83</v>
    </oc>
    <nc r="G442">
      <v>677.9</v>
    </nc>
  </rcc>
  <rcc rId="4126" sId="1" numFmtId="4">
    <oc r="H442">
      <v>903.83</v>
    </oc>
    <nc r="H442">
      <v>677.9</v>
    </nc>
  </rcc>
  <rcc rId="4127" sId="1" numFmtId="4">
    <oc r="G443">
      <v>273</v>
    </oc>
    <nc r="G443">
      <v>204.8</v>
    </nc>
  </rcc>
  <rcc rId="4128" sId="1" numFmtId="4">
    <oc r="H443">
      <v>273</v>
    </oc>
    <nc r="H443">
      <v>204.8</v>
    </nc>
  </rcc>
  <rcc rId="4129" sId="1" numFmtId="4">
    <oc r="G445">
      <v>3571.58</v>
    </oc>
    <nc r="G445">
      <v>2678.7</v>
    </nc>
  </rcc>
  <rcc rId="4130" sId="1" numFmtId="4">
    <oc r="H445">
      <v>3571.58</v>
    </oc>
    <nc r="H445">
      <v>2678.7</v>
    </nc>
  </rcc>
  <rcc rId="4131" sId="1" numFmtId="4">
    <oc r="G446">
      <v>1078.6199999999999</v>
    </oc>
    <nc r="G446">
      <v>809</v>
    </nc>
  </rcc>
  <rcc rId="4132" sId="1" numFmtId="4">
    <oc r="H446">
      <v>1078.6199999999999</v>
    </oc>
    <nc r="H446">
      <v>809</v>
    </nc>
  </rcc>
  <rcv guid="{E50FE2FB-E2CD-42FB-A643-54AB564D1B47}" action="delete"/>
  <rdn rId="0" localSheetId="1" customView="1" name="Z_E50FE2FB_E2CD_42FB_A643_54AB564D1B47_.wvu.PrintArea" hidden="1" oldHidden="1">
    <formula>Ведом.структура!$A$1:$H$478</formula>
    <oldFormula>Ведом.структура!$A$1:$H$478</oldFormula>
  </rdn>
  <rdn rId="0" localSheetId="1" customView="1" name="Z_E50FE2FB_E2CD_42FB_A643_54AB564D1B47_.wvu.FilterData" hidden="1" oldHidden="1">
    <formula>Ведом.структура!$A$21:$M$481</formula>
    <oldFormula>Ведом.структура!$A$21:$M$481</oldFormula>
  </rdn>
  <rcv guid="{E50FE2FB-E2CD-42FB-A643-54AB564D1B47}" action="add"/>
</revisions>
</file>

<file path=xl/revisions/revisionLog2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5" sId="1" numFmtId="4">
    <oc r="G405">
      <v>1917.5</v>
    </oc>
    <nc r="G405">
      <v>2207.1999999999998</v>
    </nc>
  </rcc>
  <rcc rId="4136" sId="1" numFmtId="4">
    <oc r="H405">
      <v>1917.5</v>
    </oc>
    <nc r="H405">
      <v>2207.1999999999998</v>
    </nc>
  </rcc>
  <rcc rId="4137" sId="1" numFmtId="4">
    <oc r="G434">
      <v>23004.400000000001</v>
    </oc>
    <nc r="G434">
      <v>24924.400000000001</v>
    </nc>
  </rcc>
  <rcc rId="4138" sId="1" numFmtId="4">
    <oc r="H434">
      <v>23004.400000000001</v>
    </oc>
    <nc r="H434">
      <v>24924.400000000001</v>
    </nc>
  </rcc>
  <rcc rId="4139" sId="1" numFmtId="4">
    <nc r="G447">
      <v>4</v>
    </nc>
  </rcc>
  <rcc rId="4140" sId="1" numFmtId="4">
    <nc r="H447">
      <v>4</v>
    </nc>
  </rcc>
  <rcc rId="4141" sId="1" numFmtId="4">
    <oc r="G378">
      <v>926.6</v>
    </oc>
    <nc r="G378">
      <v>695</v>
    </nc>
  </rcc>
  <rcc rId="4142" sId="1" numFmtId="4">
    <oc r="H378">
      <v>926.6</v>
    </oc>
    <nc r="H378">
      <v>695</v>
    </nc>
  </rcc>
  <rcc rId="4143" sId="1" numFmtId="4">
    <oc r="G379">
      <v>279.8</v>
    </oc>
    <nc r="G379">
      <v>210</v>
    </nc>
  </rcc>
  <rcc rId="4144" sId="1" numFmtId="4">
    <oc r="H379">
      <v>279.8</v>
    </oc>
    <nc r="H379">
      <v>210</v>
    </nc>
  </rcc>
  <rcc rId="4145" sId="1" numFmtId="4">
    <oc r="G381">
      <v>10451</v>
    </oc>
    <nc r="G381">
      <v>7838.2</v>
    </nc>
  </rcc>
  <rcc rId="4146" sId="1" numFmtId="4">
    <oc r="H381">
      <v>10451</v>
    </oc>
    <nc r="H381">
      <v>7838.2</v>
    </nc>
  </rcc>
  <rcc rId="4147" sId="1" numFmtId="4">
    <oc r="G382">
      <v>3156.2</v>
    </oc>
    <nc r="G382">
      <v>2367.1999999999998</v>
    </nc>
  </rcc>
  <rcc rId="4148" sId="1" numFmtId="4">
    <oc r="H382">
      <v>3156.2</v>
    </oc>
    <nc r="H382">
      <v>2367.1999999999998</v>
    </nc>
  </rcc>
  <rcc rId="4149" sId="1" numFmtId="4">
    <oc r="G357">
      <v>13422.4</v>
    </oc>
    <nc r="G357">
      <v>10012.299999999999</v>
    </nc>
  </rcc>
  <rcc rId="4150" sId="1" numFmtId="4">
    <oc r="H357">
      <v>13422.4</v>
    </oc>
    <nc r="H357">
      <v>10012.299999999999</v>
    </nc>
  </rcc>
  <rcc rId="4151" sId="1" numFmtId="4">
    <oc r="G363">
      <v>24150.1</v>
    </oc>
    <nc r="G363">
      <v>17739.2</v>
    </nc>
  </rcc>
  <rcc rId="4152" sId="1" numFmtId="4">
    <oc r="H363">
      <v>24150.1</v>
    </oc>
    <nc r="H363">
      <v>17739.2</v>
    </nc>
  </rcc>
  <rcc rId="4153" sId="1" numFmtId="4">
    <oc r="G341">
      <v>15325</v>
    </oc>
    <nc r="G341">
      <v>11764</v>
    </nc>
  </rcc>
  <rcc rId="4154" sId="1" numFmtId="4">
    <oc r="H341">
      <v>15325</v>
    </oc>
    <nc r="H341">
      <v>11764</v>
    </nc>
  </rcc>
</revisions>
</file>

<file path=xl/revisions/revisionLog2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55" sId="1" numFmtId="4">
    <oc r="G423">
      <v>0</v>
    </oc>
    <nc r="G423">
      <v>150</v>
    </nc>
  </rcc>
  <rcc rId="4156" sId="1" numFmtId="4">
    <oc r="H423">
      <v>0</v>
    </oc>
    <nc r="H423">
      <v>150</v>
    </nc>
  </rcc>
  <rcc rId="4157" sId="1" numFmtId="4">
    <nc r="G368">
      <v>150</v>
    </nc>
  </rcc>
  <rcc rId="4158" sId="1" numFmtId="4">
    <nc r="H368">
      <v>150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5" sId="1" numFmtId="4">
    <oc r="G511">
      <v>1321872.3748900001</v>
    </oc>
    <nc r="G511">
      <v>1318350.3748900001</v>
    </nc>
  </rcc>
  <rcc rId="836" sId="1">
    <nc r="G514">
      <f>G509-G512</f>
    </nc>
  </rcc>
  <rcc rId="837" sId="1">
    <oc r="G207">
      <f>43055.38+4690.6-2842</f>
    </oc>
    <nc r="G207">
      <f>43055.38+4690.6-2842-680</f>
    </nc>
  </rcc>
  <rcc rId="838" sId="1">
    <nc r="H514">
      <f>H509-H512</f>
    </nc>
  </rcc>
  <rcc rId="839" sId="1">
    <oc r="G522">
      <f>G22+G33+G303+G321+G487</f>
    </oc>
    <nc r="G522"/>
  </rcc>
  <rcc rId="840" sId="1">
    <oc r="H522">
      <f>H22+H33+H303+H321+H487</f>
    </oc>
    <nc r="H522"/>
  </rcc>
</revisions>
</file>

<file path=xl/revisions/revisionLog2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59" sId="1" numFmtId="4">
    <oc r="G325">
      <v>0</v>
    </oc>
    <nc r="G325">
      <v>17764.599999999999</v>
    </nc>
  </rcc>
  <rcc rId="4160" sId="1" numFmtId="4">
    <oc r="H325">
      <v>0</v>
    </oc>
    <nc r="H325">
      <v>17764.599999999999</v>
    </nc>
  </rcc>
  <rcc rId="4161" sId="1" numFmtId="4">
    <oc r="G324">
      <v>17764.599999999999</v>
    </oc>
    <nc r="G324"/>
  </rcc>
  <rcc rId="4162" sId="1" numFmtId="4">
    <oc r="H324">
      <v>17764.599999999999</v>
    </oc>
    <nc r="H324"/>
  </rcc>
  <rcc rId="4163" sId="1">
    <nc r="I325">
      <v>17764.599999999999</v>
    </nc>
  </rcc>
  <rcc rId="4164" sId="1">
    <oc r="I324">
      <v>17764.599999999999</v>
    </oc>
    <nc r="I324"/>
  </rcc>
  <rrc rId="4165" sId="1" ref="A324:XFD324" action="deleteRow">
    <undo index="65535" exp="area" dr="H324:H325" r="H323" sId="1"/>
    <undo index="65535" exp="area" dr="G324:G325" r="G323" sId="1"/>
    <rfmt sheetId="1" xfDxf="1" sqref="A324:XFD324" start="0" length="0">
      <dxf>
        <font>
          <b/>
          <i/>
          <name val="Times New Roman CYR"/>
          <family val="1"/>
        </font>
        <alignment wrapText="1"/>
      </dxf>
    </rfmt>
    <rcc rId="0" sId="1" dxf="1">
      <nc r="A324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i val="0"/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4" t="inlineStr">
        <is>
          <t>971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4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4" t="inlineStr">
        <is>
          <t>09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4" t="inlineStr">
        <is>
          <t>04304 82200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4" t="inlineStr">
        <is>
          <t>244</t>
        </is>
      </nc>
      <ndxf>
        <font>
          <b val="0"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4" start="0" length="0">
      <dxf>
        <font>
          <b val="0"/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4" start="0" length="0">
      <dxf>
        <font>
          <b val="0"/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166" sId="1">
    <oc r="G323">
      <f>SUM(G324:G324)</f>
    </oc>
    <nc r="G323">
      <f>G324</f>
    </nc>
  </rcc>
  <rcv guid="{E50FE2FB-E2CD-42FB-A643-54AB564D1B47}" action="delete"/>
  <rdn rId="0" localSheetId="1" customView="1" name="Z_E50FE2FB_E2CD_42FB_A643_54AB564D1B47_.wvu.PrintArea" hidden="1" oldHidden="1">
    <formula>Ведом.структура!$A$1:$H$477</formula>
    <oldFormula>Ведом.структура!$A$1:$H$477</oldFormula>
  </rdn>
  <rdn rId="0" localSheetId="1" customView="1" name="Z_E50FE2FB_E2CD_42FB_A643_54AB564D1B47_.wvu.FilterData" hidden="1" oldHidden="1">
    <formula>Ведом.структура!$A$21:$M$480</formula>
    <oldFormula>Ведом.структура!$A$21:$M$480</oldFormula>
  </rdn>
  <rcv guid="{E50FE2FB-E2CD-42FB-A643-54AB564D1B47}" action="add"/>
</revisions>
</file>

<file path=xl/revisions/revisionLog2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69" sId="1" numFmtId="4">
    <oc r="H85">
      <v>350</v>
    </oc>
    <nc r="H85">
      <v>370</v>
    </nc>
  </rcc>
  <rcc rId="4170" sId="1" numFmtId="4">
    <oc r="G153">
      <v>15977.6</v>
    </oc>
    <nc r="G153">
      <f>16327.6-350-130</f>
    </nc>
  </rcc>
  <rcc rId="4171" sId="1" numFmtId="4">
    <oc r="G156">
      <v>0</v>
    </oc>
    <nc r="G156">
      <v>130</v>
    </nc>
  </rcc>
  <rcc rId="4172" sId="1" numFmtId="4">
    <oc r="H153">
      <v>15977.6</v>
    </oc>
    <nc r="H153">
      <f>16327.6-100-370</f>
    </nc>
  </rcc>
  <rcc rId="4173" sId="1" numFmtId="4">
    <oc r="H156">
      <v>0</v>
    </oc>
    <nc r="H156">
      <v>100</v>
    </nc>
  </rcc>
</revisions>
</file>

<file path=xl/revisions/revisionLog2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74" sId="1" ref="A366:XFD366" action="deleteRow">
    <undo index="65535" exp="area" dr="H366:H368" r="H365" sId="1"/>
    <undo index="65535" exp="area" dr="G366:G368" r="G365" sId="1"/>
    <rfmt sheetId="1" xfDxf="1" sqref="A366:XFD366" start="0" length="0">
      <dxf>
        <font>
          <name val="Times New Roman CYR"/>
          <family val="1"/>
        </font>
        <alignment wrapText="1"/>
      </dxf>
    </rfmt>
    <rcc rId="0" sId="1" dxf="1">
      <nc r="A366" t="inlineStr">
        <is>
          <t>Иные выплаты персоналу учреждений, за исключением фонда оплаты труда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6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6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6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175" sId="1" ref="A367:XFD367" action="deleteRow">
    <undo index="65535" exp="area" dr="H366:H367" r="H365" sId="1"/>
    <undo index="65535" exp="area" dr="G366:G367" r="G365" sId="1"/>
    <rfmt sheetId="1" xfDxf="1" sqref="A367:XFD367" start="0" length="0">
      <dxf>
        <font>
          <name val="Times New Roman CYR"/>
          <family val="1"/>
        </font>
        <alignment wrapText="1"/>
      </dxf>
    </rfmt>
    <rcc rId="0" sId="1" dxf="1">
      <nc r="A367" t="inlineStr">
        <is>
          <t>Премии и гранты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7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7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7" t="inlineStr">
        <is>
          <t>350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2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76" sId="1" ref="A90:XFD90" action="deleteRow">
    <rfmt sheetId="1" xfDxf="1" sqref="A90:XFD90" start="0" length="0">
      <dxf>
        <font>
          <name val="Times New Roman CYR"/>
          <family val="1"/>
        </font>
        <alignment wrapText="1"/>
      </dxf>
    </rfmt>
    <rcc rId="0" sId="1" dxf="1">
      <nc r="A90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90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0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0" t="inlineStr">
        <is>
          <t>99900 73100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0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0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0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177" sId="1" ref="A90:XFD90" action="deleteRow">
    <undo index="65535" exp="area" dr="H88:H90" r="H87" sId="1"/>
    <undo index="65535" exp="area" dr="G88:G90" r="G87" sId="1"/>
    <rfmt sheetId="1" xfDxf="1" sqref="A90:XFD90" start="0" length="0">
      <dxf>
        <font>
          <name val="Times New Roman CYR"/>
          <family val="1"/>
        </font>
        <alignment wrapText="1"/>
      </dxf>
    </rfmt>
    <rcc rId="0" sId="1" dxf="1">
      <nc r="A90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90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0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0" t="inlineStr">
        <is>
          <t>99900 73100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0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0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0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2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78" sId="1" numFmtId="4">
    <oc r="G92">
      <v>151.4</v>
    </oc>
    <nc r="G92">
      <v>151.30000000000001</v>
    </nc>
  </rcc>
  <rcc rId="4179" sId="1" numFmtId="4">
    <oc r="H92">
      <v>151.4</v>
    </oc>
    <nc r="H92">
      <v>151.30000000000001</v>
    </nc>
  </rcc>
  <rcc rId="4180" sId="1" numFmtId="4">
    <oc r="G93">
      <f>25+10</f>
    </oc>
    <nc r="G93">
      <v>40.6</v>
    </nc>
  </rcc>
  <rcc rId="4181" sId="1" numFmtId="4">
    <oc r="H93">
      <f>25+10</f>
    </oc>
    <nc r="H93">
      <v>40.6</v>
    </nc>
  </rcc>
  <rrc rId="4182" sId="1" ref="A92:XFD92" action="insertRow"/>
  <rcc rId="4183" sId="1">
    <nc r="A92" t="inlineStr">
      <is>
        <t>Иные выплаты персоналу государственных (муниципальных) органов, за исключением фонда оплаты труда</t>
      </is>
    </nc>
  </rcc>
  <rcc rId="4184" sId="1" numFmtId="30">
    <nc r="B92">
      <v>968</v>
    </nc>
  </rcc>
  <rcc rId="4185" sId="1">
    <nc r="C92" t="inlineStr">
      <is>
        <t>01</t>
      </is>
    </nc>
  </rcc>
  <rcc rId="4186" sId="1">
    <nc r="D92" t="inlineStr">
      <is>
        <t>13</t>
      </is>
    </nc>
  </rcc>
  <rcc rId="4187" sId="1">
    <nc r="E92" t="inlineStr">
      <is>
        <t>99900 73110</t>
      </is>
    </nc>
  </rcc>
  <rcc rId="4188" sId="1">
    <nc r="F92" t="inlineStr">
      <is>
        <t>122</t>
      </is>
    </nc>
  </rcc>
  <rcc rId="4189" sId="1" numFmtId="4">
    <nc r="G92">
      <v>4</v>
    </nc>
  </rcc>
  <rcc rId="4190" sId="1" numFmtId="4">
    <oc r="G95">
      <f>2.4+50+50</f>
    </oc>
    <nc r="G95">
      <v>92.9</v>
    </nc>
  </rcc>
  <rcc rId="4191" sId="1" numFmtId="4">
    <oc r="H95">
      <f>2.4+50+50</f>
    </oc>
    <nc r="H95">
      <v>92.9</v>
    </nc>
  </rcc>
  <rcc rId="4192" sId="1" numFmtId="4">
    <nc r="H92">
      <v>4</v>
    </nc>
  </rcc>
</revisions>
</file>

<file path=xl/revisions/revisionLog2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93" sId="1" numFmtId="4">
    <oc r="G97">
      <v>358.95</v>
    </oc>
    <nc r="G97">
      <v>358.9</v>
    </nc>
  </rcc>
  <rcc rId="4194" sId="1" numFmtId="4">
    <oc r="G98">
      <v>108.34</v>
    </oc>
    <nc r="G98">
      <v>108.39</v>
    </nc>
  </rcc>
  <rcc rId="4195" sId="1" numFmtId="4">
    <oc r="H97">
      <v>358.95</v>
    </oc>
    <nc r="H97">
      <v>358.9</v>
    </nc>
  </rcc>
  <rcc rId="4196" sId="1" numFmtId="4">
    <oc r="H98">
      <v>108.34</v>
    </oc>
    <nc r="H98">
      <v>108.39</v>
    </nc>
  </rcc>
</revisions>
</file>

<file path=xl/revisions/revisionLog2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97" sId="1" numFmtId="4">
    <oc r="G170">
      <v>1174.8699999999999</v>
    </oc>
    <nc r="G170">
      <v>1188.94</v>
    </nc>
  </rcc>
  <rcc rId="4198" sId="1" numFmtId="4">
    <oc r="G171">
      <v>374.31</v>
    </oc>
    <nc r="G171">
      <v>359.06</v>
    </nc>
  </rcc>
  <rcc rId="4199" sId="1" numFmtId="4">
    <oc r="G172">
      <v>35.82</v>
    </oc>
    <nc r="G172">
      <v>26</v>
    </nc>
  </rcc>
  <rcc rId="4200" sId="1" numFmtId="4">
    <oc r="H172">
      <v>35.82</v>
    </oc>
    <nc r="H172">
      <v>26</v>
    </nc>
  </rcc>
  <rcc rId="4201" sId="1" numFmtId="4">
    <oc r="G173">
      <v>33</v>
    </oc>
    <nc r="G173">
      <v>44</v>
    </nc>
  </rcc>
  <rcc rId="4202" sId="1" numFmtId="4">
    <oc r="H173">
      <v>33</v>
    </oc>
    <nc r="H173">
      <v>44</v>
    </nc>
  </rcc>
</revisions>
</file>

<file path=xl/revisions/revisionLog2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03" sId="1" numFmtId="4">
    <nc r="H201">
      <v>0</v>
    </nc>
  </rcc>
  <rcc rId="4204" sId="1" numFmtId="4">
    <nc r="G207">
      <v>4000</v>
    </nc>
  </rcc>
  <rcc rId="4205" sId="1" numFmtId="4">
    <nc r="H207">
      <v>4000</v>
    </nc>
  </rcc>
  <rrc rId="4206" sId="1" ref="A342:XFD342" action="deleteRow">
    <undo index="65535" exp="ref" v="1" dr="H342" r="H334" sId="1"/>
    <undo index="65535" exp="ref" v="1" dr="G342" r="G334" sId="1"/>
    <rfmt sheetId="1" xfDxf="1" sqref="A342:XFD342" start="0" length="0">
      <dxf>
        <font>
          <name val="Times New Roman CYR"/>
          <family val="1"/>
        </font>
        <alignment wrapText="1"/>
      </dxf>
    </rfmt>
    <rcc rId="0" sId="1" dxf="1">
      <nc r="A342" t="inlineStr">
        <is>
          <t>Муниципальная программа «Развитие образования в Селенгинском районе на 2020 – 2025 годы»</t>
        </is>
      </nc>
      <ndxf>
        <font>
          <b/>
          <name val="Times New Roman"/>
          <family val="1"/>
        </font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973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10000 00000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2">
        <f>G343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42">
        <f>H343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07" sId="1" ref="A342:XFD342" action="deleteRow">
    <rfmt sheetId="1" xfDxf="1" sqref="A342:XFD342" start="0" length="0">
      <dxf>
        <font>
          <name val="Times New Roman CYR"/>
          <family val="1"/>
        </font>
        <alignment wrapText="1"/>
      </dxf>
    </rfmt>
    <rcc rId="0" sId="1" dxf="1">
      <nc r="A342" t="inlineStr">
        <is>
          <t>Подпрограмма «Семья и дети»</t>
        </is>
      </nc>
      <ndxf>
        <font>
          <b/>
          <i/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973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07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03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10600 00000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2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2">
        <f>G343</f>
      </nc>
      <ndxf>
        <font>
          <b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42">
        <f>H343</f>
      </nc>
      <ndxf>
        <font>
          <b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08" sId="1" ref="A342:XFD342" action="deleteRow">
    <rfmt sheetId="1" xfDxf="1" sqref="A342:XFD342" start="0" length="0">
      <dxf>
        <font>
          <name val="Times New Roman CYR"/>
          <family val="1"/>
        </font>
        <alignment wrapText="1"/>
      </dxf>
    </rfmt>
    <rcc rId="0" sId="1" dxf="1">
      <nc r="A342" t="inlineStr">
        <is>
          <t>Основное мероприятие "Поддержка талантливых и одаренных детей"</t>
        </is>
      </nc>
      <ndxf>
        <font>
          <i/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10601 00000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2">
        <f>G343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42">
        <f>H343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09" sId="1" ref="A342:XFD342" action="deleteRow">
    <rfmt sheetId="1" xfDxf="1" sqref="A342:XFD342" start="0" length="0">
      <dxf>
        <font>
          <name val="Times New Roman CYR"/>
          <family val="1"/>
        </font>
        <alignment wrapText="1"/>
      </dxf>
    </rfmt>
    <rcc rId="0" sId="1" dxf="1">
      <nc r="A342" t="inlineStr">
        <is>
          <t>Расходы на проведение мероприятий  для детей и молодежи</t>
        </is>
      </nc>
      <ndxf>
        <font>
          <i/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10601 82500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2">
        <f>G343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42">
        <f>H343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10" sId="1" ref="A342:XFD342" action="deleteRow">
    <rfmt sheetId="1" xfDxf="1" sqref="A342:XFD342" start="0" length="0">
      <dxf>
        <font>
          <name val="Times New Roman CYR"/>
          <family val="1"/>
        </font>
        <alignment wrapText="1"/>
      </dxf>
    </rfmt>
    <rcc rId="0" sId="1" dxf="1">
      <nc r="A342" t="inlineStr">
        <is>
          <t>Субсидии автономным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10601 82500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2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42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42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211" sId="1">
    <oc r="G334">
      <f>G335+#REF!</f>
    </oc>
    <nc r="G334">
      <f>G335</f>
    </nc>
  </rcc>
  <rcc rId="4212" sId="1">
    <oc r="H334">
      <f>H335+#REF!</f>
    </oc>
    <nc r="H334">
      <f>H335</f>
    </nc>
  </rcc>
  <rrc rId="4213" sId="1" ref="A402:XFD402" action="deleteRow">
    <undo index="0" exp="ref" v="1" dr="H402" r="H397" sId="1"/>
    <undo index="0" exp="ref" v="1" dr="G402" r="G397" sId="1"/>
    <rfmt sheetId="1" xfDxf="1" sqref="A402:XFD402" start="0" length="0">
      <dxf>
        <font>
          <name val="Times New Roman CYR"/>
          <family val="1"/>
        </font>
        <alignment wrapText="1"/>
      </dxf>
    </rfmt>
    <rcc rId="0" sId="1" dxf="1">
      <nc r="A402" t="inlineStr">
        <is>
          <t>Социальное обеспечение населения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2" t="inlineStr">
        <is>
          <t>975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2" t="inlineStr">
        <is>
          <t>10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2" t="inlineStr">
        <is>
          <t>04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0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2">
        <f>G403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2">
        <f>H403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14" sId="1" ref="A402:XFD402" action="deleteRow">
    <rfmt sheetId="1" xfDxf="1" sqref="A402:XFD402" start="0" length="0">
      <dxf>
        <font>
          <name val="Times New Roman CYR"/>
          <family val="1"/>
        </font>
        <alignment wrapText="1"/>
      </dxf>
    </rfmt>
    <rcc rId="0" sId="1" dxf="1">
      <nc r="A402" t="inlineStr">
        <is>
          <t>Муниципальная Программа «Развитие физической культуры, спорта и молодежной политики в Селенгинском районе на  2020 – 2025 годы»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2" t="inlineStr">
        <is>
          <t>975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2" t="inlineStr">
        <is>
          <t>10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2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2" t="inlineStr">
        <is>
          <t>09000 00000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2">
        <f>G403</f>
      </nc>
      <ndxf>
        <font>
          <b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2">
        <f>H403</f>
      </nc>
      <ndxf>
        <font>
          <b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15" sId="1" ref="A402:XFD402" action="deleteRow">
    <rfmt sheetId="1" xfDxf="1" sqref="A402:XFD402" start="0" length="0">
      <dxf>
        <font>
          <i/>
          <name val="Times New Roman CYR"/>
          <family val="1"/>
        </font>
        <alignment wrapText="1"/>
      </dxf>
    </rfmt>
    <rcc rId="0" sId="1" dxf="1">
      <nc r="A402" t="inlineStr">
        <is>
          <t>Подпрограмма «Обеспечение жильем молодых семей»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2" t="inlineStr">
        <is>
          <t>975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2" t="inlineStr">
        <is>
          <t>10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2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2" t="inlineStr">
        <is>
          <t>09500 00000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2">
        <f>G403</f>
      </nc>
      <ndxf>
        <font>
          <b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2">
        <f>H403</f>
      </nc>
      <ndxf>
        <font>
          <b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16" sId="1" ref="A402:XFD402" action="deleteRow">
    <rfmt sheetId="1" xfDxf="1" sqref="A402:XFD402" start="0" length="0">
      <dxf>
        <font>
          <name val="Times New Roman CYR"/>
          <family val="1"/>
        </font>
        <alignment wrapText="1"/>
      </dxf>
    </rfmt>
    <rcc rId="0" sId="1" dxf="1">
      <nc r="A402" t="inlineStr">
        <is>
          <t>Основное мероприятие «Обеспечение жильем молодых семей»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2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2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2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2" t="inlineStr">
        <is>
          <t>09501 00000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2">
        <f>G403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2">
        <f>H403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17" sId="1" ref="A402:XFD402" action="deleteRow">
    <rfmt sheetId="1" xfDxf="1" sqref="A402:XFD402" start="0" length="0">
      <dxf>
        <font>
          <name val="Times New Roman CYR"/>
          <family val="1"/>
        </font>
        <alignment wrapText="1"/>
      </dxf>
    </rfmt>
    <rcc rId="0" sId="1" dxf="1">
      <nc r="A402" t="inlineStr">
        <is>
          <t>Реализация мероприятий по обеспечению жильем молодых семей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2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2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2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2" t="inlineStr">
        <is>
          <t>09501 L4970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2">
        <f>G403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2">
        <f>H403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18" sId="1" ref="A402:XFD402" action="deleteRow">
    <rfmt sheetId="1" xfDxf="1" sqref="A402:XFD402" start="0" length="0">
      <dxf>
        <font>
          <name val="Times New Roman CYR"/>
          <family val="1"/>
        </font>
        <alignment wrapText="1"/>
      </dxf>
    </rfmt>
    <rcc rId="0" sId="1" dxf="1">
      <nc r="A402" t="inlineStr">
        <is>
          <t>Субсидии гражданам на приобретение жилья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2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2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2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2" t="inlineStr">
        <is>
          <t>09501 L4970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2" t="inlineStr">
        <is>
          <t>322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02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02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219" sId="1">
    <oc r="G397">
      <f>#REF!+G398</f>
    </oc>
    <nc r="G397">
      <f>G398</f>
    </nc>
  </rcc>
  <rcc rId="4220" sId="1">
    <oc r="H397">
      <f>#REF!+H398</f>
    </oc>
    <nc r="H397">
      <f>H398</f>
    </nc>
  </rcc>
  <rfmt sheetId="1" sqref="G462:H462">
    <dxf>
      <fill>
        <patternFill patternType="solid">
          <bgColor rgb="FFFFC000"/>
        </patternFill>
      </fill>
    </dxf>
  </rfmt>
</revisions>
</file>

<file path=xl/revisions/revisionLog2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1" sId="1" numFmtId="4">
    <oc r="G28">
      <v>1417</v>
    </oc>
    <nc r="G28">
      <v>1062.8</v>
    </nc>
  </rcc>
  <rcc rId="4222" sId="1" numFmtId="4">
    <oc r="G29">
      <v>427.9</v>
    </oc>
    <nc r="G29">
      <v>321</v>
    </nc>
  </rcc>
  <rcc rId="4223" sId="1" numFmtId="4">
    <oc r="H28">
      <v>1417</v>
    </oc>
    <nc r="H28">
      <v>1062.8</v>
    </nc>
  </rcc>
  <rcc rId="4224" sId="1" numFmtId="4">
    <oc r="H29">
      <v>427.9</v>
    </oc>
    <nc r="H29">
      <v>321</v>
    </nc>
  </rcc>
  <rcc rId="4225" sId="1" numFmtId="4">
    <oc r="G31">
      <v>2188.1</v>
    </oc>
    <nc r="G31">
      <v>1641.1</v>
    </nc>
  </rcc>
  <rcc rId="4226" sId="1" numFmtId="4">
    <oc r="G32">
      <v>660.8</v>
    </oc>
    <nc r="G32">
      <v>495.6</v>
    </nc>
  </rcc>
  <rcc rId="4227" sId="1" numFmtId="4">
    <oc r="H31">
      <v>2188.1</v>
    </oc>
    <nc r="H31">
      <v>1641.1</v>
    </nc>
  </rcc>
  <rcc rId="4228" sId="1" numFmtId="4">
    <oc r="H32">
      <v>660.8</v>
    </oc>
    <nc r="H32">
      <v>495.6</v>
    </nc>
  </rcc>
  <rcc rId="4229" sId="1" numFmtId="4">
    <oc r="G39">
      <v>2735.1</v>
    </oc>
    <nc r="G39">
      <v>2051.3000000000002</v>
    </nc>
  </rcc>
  <rcc rId="4230" sId="1" numFmtId="4">
    <oc r="G40">
      <v>826</v>
    </oc>
    <nc r="G40">
      <v>619.5</v>
    </nc>
  </rcc>
  <rcc rId="4231" sId="1" numFmtId="4">
    <oc r="H39">
      <v>2735.1</v>
    </oc>
    <nc r="H39">
      <v>2051.3000000000002</v>
    </nc>
  </rcc>
  <rcc rId="4232" sId="1" numFmtId="4">
    <oc r="H40">
      <v>826</v>
    </oc>
    <nc r="H40">
      <v>619.5</v>
    </nc>
  </rcc>
  <rcc rId="4233" sId="1" numFmtId="4">
    <oc r="G45">
      <v>14484.5</v>
    </oc>
    <nc r="G45">
      <v>10863.4</v>
    </nc>
  </rcc>
  <rcc rId="4234" sId="1" numFmtId="4">
    <oc r="G46">
      <v>4374.3</v>
    </oc>
    <nc r="G46">
      <v>3280.7</v>
    </nc>
  </rcc>
  <rcc rId="4235" sId="1" numFmtId="4">
    <oc r="H45">
      <v>14484.5</v>
    </oc>
    <nc r="H45">
      <v>10863.4</v>
    </nc>
  </rcc>
  <rcc rId="4236" sId="1" numFmtId="4">
    <oc r="H46">
      <v>4374.3</v>
    </oc>
    <nc r="H46">
      <v>3280.7</v>
    </nc>
  </rcc>
</revisions>
</file>

<file path=xl/revisions/revisionLog2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37" sId="1" numFmtId="4">
    <oc r="G105">
      <v>18344.5</v>
    </oc>
    <nc r="G105">
      <v>15037.2</v>
    </nc>
  </rcc>
  <rcc rId="4238" sId="1" numFmtId="4">
    <oc r="G106">
      <v>5540</v>
    </oc>
    <nc r="G106">
      <v>4541.2</v>
    </nc>
  </rcc>
  <rcc rId="4239" sId="1" numFmtId="4">
    <oc r="H105">
      <v>18344.5</v>
    </oc>
    <nc r="H105">
      <v>15037.2</v>
    </nc>
  </rcc>
  <rcc rId="4240" sId="1" numFmtId="4">
    <oc r="H106">
      <v>5540</v>
    </oc>
    <nc r="H106">
      <v>4541.2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41" sId="1" ref="A127:XFD127" action="insertRow">
    <undo index="65535" exp="area" ref3D="1" dr="$A$483:$XFD$486" dn="Z_E9E577B3_C457_4984_949A_B5AD6CE2E229_.wvu.Rows" sId="1"/>
    <undo index="65535" exp="area" ref3D="1" dr="$A$468:$XFD$471" dn="Z_E9E577B3_C457_4984_949A_B5AD6CE2E229_.wvu.Rows" sId="1"/>
    <undo index="65535" exp="area" ref3D="1" dr="$A$456:$XFD$459" dn="Z_E9E577B3_C457_4984_949A_B5AD6CE2E229_.wvu.Rows" sId="1"/>
    <undo index="65535" exp="area" ref3D="1" dr="$A$439:$XFD$440" dn="Z_E9E577B3_C457_4984_949A_B5AD6CE2E229_.wvu.Rows" sId="1"/>
    <undo index="65535" exp="area" ref3D="1" dr="$A$413:$XFD$418" dn="Z_E9E577B3_C457_4984_949A_B5AD6CE2E229_.wvu.Rows" sId="1"/>
    <undo index="65535" exp="area" ref3D="1" dr="$A$407:$XFD$409" dn="Z_E9E577B3_C457_4984_949A_B5AD6CE2E229_.wvu.Rows" sId="1"/>
    <undo index="65535" exp="area" ref3D="1" dr="$A$402:$XFD$405" dn="Z_E9E577B3_C457_4984_949A_B5AD6CE2E229_.wvu.Rows" sId="1"/>
    <undo index="65535" exp="area" ref3D="1" dr="$A$400:$XFD$400" dn="Z_E9E577B3_C457_4984_949A_B5AD6CE2E229_.wvu.Rows" sId="1"/>
    <undo index="65535" exp="area" ref3D="1" dr="$A$391:$XFD$394" dn="Z_E9E577B3_C457_4984_949A_B5AD6CE2E229_.wvu.Rows" sId="1"/>
    <undo index="65535" exp="area" ref3D="1" dr="$A$377:$XFD$384" dn="Z_E9E577B3_C457_4984_949A_B5AD6CE2E229_.wvu.Rows" sId="1"/>
    <undo index="65535" exp="area" ref3D="1" dr="$A$286:$XFD$290" dn="Z_E9E577B3_C457_4984_949A_B5AD6CE2E229_.wvu.Rows" sId="1"/>
    <undo index="65535" exp="area" ref3D="1" dr="$A$284:$XFD$284" dn="Z_E9E577B3_C457_4984_949A_B5AD6CE2E229_.wvu.Rows" sId="1"/>
    <undo index="65535" exp="area" ref3D="1" dr="$A$263:$XFD$263" dn="Z_E9E577B3_C457_4984_949A_B5AD6CE2E229_.wvu.Rows" sId="1"/>
    <undo index="65535" exp="area" ref3D="1" dr="$A$245:$XFD$247" dn="Z_E9E577B3_C457_4984_949A_B5AD6CE2E229_.wvu.Rows" sId="1"/>
    <undo index="65535" exp="area" ref3D="1" dr="$A$231:$XFD$234" dn="Z_E9E577B3_C457_4984_949A_B5AD6CE2E229_.wvu.Rows" sId="1"/>
    <undo index="65535" exp="area" ref3D="1" dr="$A$227:$XFD$228" dn="Z_E9E577B3_C457_4984_949A_B5AD6CE2E229_.wvu.Rows" sId="1"/>
    <undo index="65535" exp="area" ref3D="1" dr="$A$223:$XFD$225" dn="Z_E9E577B3_C457_4984_949A_B5AD6CE2E229_.wvu.Rows" sId="1"/>
    <undo index="1" exp="area" ref3D="1" dr="$A$217:$XFD$220" dn="Z_E9E577B3_C457_4984_949A_B5AD6CE2E229_.wvu.Rows" sId="1"/>
  </rrc>
  <rrc rId="842" sId="1" ref="A127:XFD127" action="insertRow">
    <undo index="65535" exp="area" ref3D="1" dr="$A$484:$XFD$487" dn="Z_E9E577B3_C457_4984_949A_B5AD6CE2E229_.wvu.Rows" sId="1"/>
    <undo index="65535" exp="area" ref3D="1" dr="$A$469:$XFD$472" dn="Z_E9E577B3_C457_4984_949A_B5AD6CE2E229_.wvu.Rows" sId="1"/>
    <undo index="65535" exp="area" ref3D="1" dr="$A$457:$XFD$460" dn="Z_E9E577B3_C457_4984_949A_B5AD6CE2E229_.wvu.Rows" sId="1"/>
    <undo index="65535" exp="area" ref3D="1" dr="$A$440:$XFD$441" dn="Z_E9E577B3_C457_4984_949A_B5AD6CE2E229_.wvu.Rows" sId="1"/>
    <undo index="65535" exp="area" ref3D="1" dr="$A$414:$XFD$419" dn="Z_E9E577B3_C457_4984_949A_B5AD6CE2E229_.wvu.Rows" sId="1"/>
    <undo index="65535" exp="area" ref3D="1" dr="$A$408:$XFD$410" dn="Z_E9E577B3_C457_4984_949A_B5AD6CE2E229_.wvu.Rows" sId="1"/>
    <undo index="65535" exp="area" ref3D="1" dr="$A$403:$XFD$406" dn="Z_E9E577B3_C457_4984_949A_B5AD6CE2E229_.wvu.Rows" sId="1"/>
    <undo index="65535" exp="area" ref3D="1" dr="$A$401:$XFD$401" dn="Z_E9E577B3_C457_4984_949A_B5AD6CE2E229_.wvu.Rows" sId="1"/>
    <undo index="65535" exp="area" ref3D="1" dr="$A$392:$XFD$395" dn="Z_E9E577B3_C457_4984_949A_B5AD6CE2E229_.wvu.Rows" sId="1"/>
    <undo index="65535" exp="area" ref3D="1" dr="$A$378:$XFD$385" dn="Z_E9E577B3_C457_4984_949A_B5AD6CE2E229_.wvu.Rows" sId="1"/>
    <undo index="65535" exp="area" ref3D="1" dr="$A$287:$XFD$291" dn="Z_E9E577B3_C457_4984_949A_B5AD6CE2E229_.wvu.Rows" sId="1"/>
    <undo index="65535" exp="area" ref3D="1" dr="$A$285:$XFD$285" dn="Z_E9E577B3_C457_4984_949A_B5AD6CE2E229_.wvu.Rows" sId="1"/>
    <undo index="65535" exp="area" ref3D="1" dr="$A$264:$XFD$264" dn="Z_E9E577B3_C457_4984_949A_B5AD6CE2E229_.wvu.Rows" sId="1"/>
    <undo index="65535" exp="area" ref3D="1" dr="$A$246:$XFD$248" dn="Z_E9E577B3_C457_4984_949A_B5AD6CE2E229_.wvu.Rows" sId="1"/>
    <undo index="65535" exp="area" ref3D="1" dr="$A$232:$XFD$235" dn="Z_E9E577B3_C457_4984_949A_B5AD6CE2E229_.wvu.Rows" sId="1"/>
    <undo index="65535" exp="area" ref3D="1" dr="$A$228:$XFD$229" dn="Z_E9E577B3_C457_4984_949A_B5AD6CE2E229_.wvu.Rows" sId="1"/>
    <undo index="65535" exp="area" ref3D="1" dr="$A$224:$XFD$226" dn="Z_E9E577B3_C457_4984_949A_B5AD6CE2E229_.wvu.Rows" sId="1"/>
    <undo index="1" exp="area" ref3D="1" dr="$A$218:$XFD$221" dn="Z_E9E577B3_C457_4984_949A_B5AD6CE2E229_.wvu.Rows" sId="1"/>
  </rrc>
  <rcc rId="843" sId="1">
    <nc r="A127" t="inlineStr">
      <is>
        <t>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    </is>
    </nc>
  </rcc>
  <rfmt sheetId="1" sqref="A127:XFD127" start="0" length="2147483647">
    <dxf>
      <font>
        <i/>
      </font>
    </dxf>
  </rfmt>
  <rcc rId="844" sId="1">
    <nc r="A128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845" sId="1" odxf="1" dxf="1">
    <nc r="B127" t="inlineStr">
      <is>
        <t>968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46" sId="1" odxf="1" dxf="1">
    <nc r="C127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47" sId="1" odxf="1" dxf="1">
    <nc r="D127" t="inlineStr">
      <is>
        <t>09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48" sId="1">
    <nc r="B128" t="inlineStr">
      <is>
        <t>968</t>
      </is>
    </nc>
  </rcc>
  <rcc rId="849" sId="1">
    <nc r="C128" t="inlineStr">
      <is>
        <t>04</t>
      </is>
    </nc>
  </rcc>
  <rcc rId="850" sId="1">
    <nc r="D128" t="inlineStr">
      <is>
        <t>09</t>
      </is>
    </nc>
  </rcc>
  <rfmt sheetId="1" sqref="E127" start="0" length="0">
    <dxf>
      <font>
        <i val="0"/>
        <name val="Times New Roman"/>
        <family val="1"/>
      </font>
    </dxf>
  </rfmt>
  <rcc rId="851" sId="1">
    <nc r="E128" t="inlineStr">
      <is>
        <t>11001 S23Д0</t>
      </is>
    </nc>
  </rcc>
  <rcc rId="852" sId="1">
    <nc r="E127" t="inlineStr">
      <is>
        <t>11001 S23Д0</t>
      </is>
    </nc>
  </rcc>
  <rcc rId="853" sId="1">
    <nc r="F128" t="inlineStr">
      <is>
        <t>621</t>
      </is>
    </nc>
  </rcc>
  <rcc rId="854" sId="1">
    <nc r="H127">
      <f>H128</f>
    </nc>
  </rcc>
  <rcc rId="855" sId="1" numFmtId="4">
    <nc r="H128">
      <v>0</v>
    </nc>
  </rcc>
  <rcc rId="856" sId="1">
    <nc r="G127">
      <f>G128</f>
    </nc>
  </rcc>
  <rcc rId="857" sId="1" numFmtId="4">
    <nc r="G128">
      <v>374.3</v>
    </nc>
  </rcc>
  <rcc rId="858" sId="1">
    <oc r="G124">
      <f>G129+G125+G131</f>
    </oc>
    <nc r="G124">
      <f>G129+G125+G131+G127</f>
    </nc>
  </rcc>
  <rcc rId="859" sId="1">
    <oc r="H124">
      <f>H129+H125+H131</f>
    </oc>
    <nc r="H124">
      <f>H129+H125+H131+H127</f>
    </nc>
  </rcc>
</revisions>
</file>

<file path=xl/revisions/revisionLog2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41" sId="1">
    <oc r="B163" t="inlineStr">
      <is>
        <t>976</t>
      </is>
    </oc>
    <nc r="B163" t="inlineStr">
      <is>
        <t>968</t>
      </is>
    </nc>
  </rcc>
  <rcc rId="4242" sId="1">
    <oc r="B164" t="inlineStr">
      <is>
        <t>976</t>
      </is>
    </oc>
    <nc r="B164" t="inlineStr">
      <is>
        <t>968</t>
      </is>
    </nc>
  </rcc>
  <rcc rId="4243" sId="1">
    <oc r="B165" t="inlineStr">
      <is>
        <t>976</t>
      </is>
    </oc>
    <nc r="B165" t="inlineStr">
      <is>
        <t>968</t>
      </is>
    </nc>
  </rcc>
  <rcc rId="4244" sId="1">
    <oc r="B166" t="inlineStr">
      <is>
        <t>976</t>
      </is>
    </oc>
    <nc r="B166" t="inlineStr">
      <is>
        <t>968</t>
      </is>
    </nc>
  </rcc>
  <rcc rId="4245" sId="1" numFmtId="4">
    <oc r="G291">
      <v>6752.8</v>
    </oc>
    <nc r="G291">
      <v>5064.6000000000004</v>
    </nc>
  </rcc>
  <rcc rId="4246" sId="1" numFmtId="4">
    <oc r="G292">
      <v>2039.3</v>
    </oc>
    <nc r="G292">
      <v>1529.5</v>
    </nc>
  </rcc>
  <rcc rId="4247" sId="1" numFmtId="4">
    <oc r="H291">
      <v>6752.8</v>
    </oc>
    <nc r="H291">
      <v>5064.6000000000004</v>
    </nc>
  </rcc>
  <rcc rId="4248" sId="1" numFmtId="4">
    <oc r="H292">
      <v>2039.3</v>
    </oc>
    <nc r="H292">
      <v>1529.5</v>
    </nc>
  </rcc>
  <rcc rId="4249" sId="1" numFmtId="4">
    <oc r="G309">
      <v>6005.1</v>
    </oc>
    <nc r="G309">
      <v>4503.8</v>
    </nc>
  </rcc>
  <rcc rId="4250" sId="1" numFmtId="4">
    <oc r="G310">
      <v>1813.5</v>
    </oc>
    <nc r="G310">
      <v>1360.2</v>
    </nc>
  </rcc>
  <rcc rId="4251" sId="1" numFmtId="4">
    <oc r="H309">
      <v>6005.1</v>
    </oc>
    <nc r="H309">
      <v>4503.8</v>
    </nc>
  </rcc>
  <rcc rId="4252" sId="1" numFmtId="4">
    <oc r="H310">
      <v>1813.5</v>
    </oc>
    <nc r="H310">
      <v>1360.2</v>
    </nc>
  </rcc>
</revisions>
</file>

<file path=xl/revisions/revisionLog2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53" sId="1" numFmtId="4">
    <oc r="G105">
      <v>15037.2</v>
    </oc>
    <nc r="G105">
      <v>15644.7</v>
    </nc>
  </rcc>
  <rcc rId="4254" sId="1" numFmtId="4">
    <oc r="G106">
      <v>4541.2</v>
    </oc>
    <nc r="G106">
      <v>4724.7</v>
    </nc>
  </rcc>
  <rcc rId="4255" sId="1" numFmtId="4">
    <oc r="H105">
      <v>15037.2</v>
    </oc>
    <nc r="H105">
      <v>15644.7</v>
    </nc>
  </rcc>
  <rcc rId="4256" sId="1" numFmtId="4">
    <oc r="H106">
      <v>4541.2</v>
    </oc>
    <nc r="H106">
      <v>4724.7</v>
    </nc>
  </rcc>
</revisions>
</file>

<file path=xl/revisions/revisionLog2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57" sId="1" numFmtId="4">
    <oc r="G195">
      <v>68289</v>
    </oc>
    <nc r="G195">
      <v>80336.899999999994</v>
    </nc>
  </rcc>
  <rcc rId="4258" sId="1" numFmtId="4">
    <oc r="H195">
      <v>68289</v>
    </oc>
    <nc r="H195">
      <v>80336.899999999994</v>
    </nc>
  </rcc>
</revisions>
</file>

<file path=xl/revisions/revisionLog2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59" sId="1">
    <oc r="G232">
      <f>10159.152+9778.7</f>
    </oc>
    <nc r="G232">
      <f>10159.152+10480</f>
    </nc>
  </rcc>
  <rcc rId="4260" sId="1">
    <oc r="H232">
      <f>10159.152+9778.7</f>
    </oc>
    <nc r="H232">
      <f>10159.152+10480</f>
    </nc>
  </rcc>
  <rcc rId="4261" sId="1" numFmtId="4">
    <oc r="G266">
      <v>24226.2</v>
    </oc>
    <nc r="G266">
      <v>24865.3</v>
    </nc>
  </rcc>
  <rcc rId="4262" sId="1" numFmtId="4">
    <oc r="G267">
      <v>7316.3</v>
    </oc>
    <nc r="G267">
      <v>7509.3</v>
    </nc>
  </rcc>
  <rcc rId="4263" sId="1" numFmtId="4">
    <oc r="H266">
      <v>24226.2</v>
    </oc>
    <nc r="H266">
      <v>24865.3</v>
    </nc>
  </rcc>
  <rcc rId="4264" sId="1" numFmtId="4">
    <oc r="H267">
      <v>7316.3</v>
    </oc>
    <nc r="H267">
      <v>7509.3</v>
    </nc>
  </rcc>
</revisions>
</file>

<file path=xl/revisions/revisionLog2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5" sId="1" numFmtId="4">
    <oc r="G177">
      <v>86</v>
    </oc>
    <nc r="G177">
      <v>140</v>
    </nc>
  </rcc>
  <rcc rId="4266" sId="1" numFmtId="4">
    <oc r="H177">
      <v>86</v>
    </oc>
    <nc r="H177">
      <v>140</v>
    </nc>
  </rcc>
  <rcc rId="4267" sId="1" numFmtId="4">
    <oc r="G178">
      <v>295.16000000000003</v>
    </oc>
    <nc r="G178">
      <v>241.16</v>
    </nc>
  </rcc>
  <rcc rId="4268" sId="1" numFmtId="4">
    <oc r="H178">
      <v>295.16000000000003</v>
    </oc>
    <nc r="H178">
      <v>241.16</v>
    </nc>
  </rcc>
</revisions>
</file>

<file path=xl/revisions/revisionLog2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9" sId="1" numFmtId="4">
    <nc r="G299">
      <v>23573.4</v>
    </nc>
  </rcc>
  <rcc rId="4270" sId="1" numFmtId="4">
    <nc r="H299">
      <v>23777.1</v>
    </nc>
  </rcc>
</revisions>
</file>

<file path=xl/revisions/revisionLog2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99:H299">
    <dxf>
      <fill>
        <patternFill>
          <bgColor theme="0"/>
        </patternFill>
      </fill>
    </dxf>
  </rfmt>
</revisions>
</file>

<file path=xl/revisions/revisionLog2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00:H300">
    <dxf>
      <fill>
        <patternFill>
          <bgColor theme="0"/>
        </patternFill>
      </fill>
    </dxf>
  </rfmt>
  <rfmt sheetId="1" sqref="G282:H282">
    <dxf>
      <fill>
        <patternFill>
          <bgColor theme="0"/>
        </patternFill>
      </fill>
    </dxf>
  </rfmt>
  <rfmt sheetId="1" sqref="G260:H260">
    <dxf>
      <fill>
        <patternFill>
          <bgColor theme="0"/>
        </patternFill>
      </fill>
    </dxf>
  </rfmt>
  <rfmt sheetId="1" sqref="G255:H255">
    <dxf>
      <fill>
        <patternFill>
          <bgColor theme="0"/>
        </patternFill>
      </fill>
    </dxf>
  </rfmt>
  <rfmt sheetId="1" sqref="G246:H248">
    <dxf>
      <fill>
        <patternFill>
          <bgColor theme="0"/>
        </patternFill>
      </fill>
    </dxf>
  </rfmt>
  <rfmt sheetId="1" sqref="G238:H238">
    <dxf>
      <fill>
        <patternFill>
          <bgColor theme="0"/>
        </patternFill>
      </fill>
    </dxf>
  </rfmt>
  <rfmt sheetId="1" sqref="G244:H244">
    <dxf>
      <fill>
        <patternFill>
          <bgColor theme="0"/>
        </patternFill>
      </fill>
    </dxf>
  </rfmt>
  <rfmt sheetId="1" sqref="G231:H231">
    <dxf>
      <fill>
        <patternFill>
          <bgColor theme="0"/>
        </patternFill>
      </fill>
    </dxf>
  </rfmt>
  <rfmt sheetId="1" sqref="G222:H222">
    <dxf>
      <fill>
        <patternFill>
          <bgColor theme="0"/>
        </patternFill>
      </fill>
    </dxf>
  </rfmt>
  <rfmt sheetId="1" sqref="G210:H216">
    <dxf>
      <fill>
        <patternFill>
          <bgColor theme="0"/>
        </patternFill>
      </fill>
    </dxf>
  </rfmt>
  <rfmt sheetId="1" sqref="G200:H208">
    <dxf>
      <fill>
        <patternFill>
          <bgColor theme="0"/>
        </patternFill>
      </fill>
    </dxf>
  </rfmt>
  <rfmt sheetId="1" sqref="G190:H192">
    <dxf>
      <fill>
        <patternFill>
          <bgColor theme="0"/>
        </patternFill>
      </fill>
    </dxf>
  </rfmt>
  <rfmt sheetId="1" sqref="G169:H179">
    <dxf>
      <fill>
        <patternFill>
          <bgColor theme="0"/>
        </patternFill>
      </fill>
    </dxf>
  </rfmt>
  <rfmt sheetId="1" sqref="G165:H165">
    <dxf>
      <fill>
        <patternFill>
          <bgColor theme="0"/>
        </patternFill>
      </fill>
    </dxf>
  </rfmt>
  <rfmt sheetId="1" sqref="G146:H146">
    <dxf>
      <fill>
        <patternFill>
          <bgColor theme="0"/>
        </patternFill>
      </fill>
    </dxf>
  </rfmt>
  <rfmt sheetId="1" sqref="G141:H141">
    <dxf>
      <fill>
        <patternFill>
          <bgColor theme="0"/>
        </patternFill>
      </fill>
    </dxf>
  </rfmt>
  <rfmt sheetId="1" sqref="G120:H123">
    <dxf>
      <fill>
        <patternFill>
          <bgColor theme="0"/>
        </patternFill>
      </fill>
    </dxf>
  </rfmt>
  <rfmt sheetId="1" sqref="G129:H129">
    <dxf>
      <fill>
        <patternFill>
          <bgColor theme="0"/>
        </patternFill>
      </fill>
    </dxf>
  </rfmt>
  <rfmt sheetId="1" sqref="G90:H96">
    <dxf>
      <fill>
        <patternFill>
          <bgColor theme="0"/>
        </patternFill>
      </fill>
    </dxf>
  </rfmt>
  <rfmt sheetId="1" sqref="G87:H87">
    <dxf>
      <fill>
        <patternFill>
          <bgColor theme="0"/>
        </patternFill>
      </fill>
    </dxf>
  </rfmt>
  <rfmt sheetId="1" sqref="G61:H61">
    <dxf>
      <fill>
        <patternFill>
          <bgColor theme="0"/>
        </patternFill>
      </fill>
    </dxf>
  </rfmt>
  <rfmt sheetId="1" sqref="G49:H49">
    <dxf>
      <fill>
        <patternFill>
          <bgColor theme="0"/>
        </patternFill>
      </fill>
    </dxf>
  </rfmt>
  <rfmt sheetId="1" sqref="G324:H324">
    <dxf>
      <fill>
        <patternFill>
          <bgColor theme="0"/>
        </patternFill>
      </fill>
    </dxf>
  </rfmt>
  <rfmt sheetId="1" sqref="G330:H330">
    <dxf>
      <fill>
        <patternFill>
          <bgColor theme="0"/>
        </patternFill>
      </fill>
    </dxf>
  </rfmt>
  <rfmt sheetId="1" sqref="G341:H341">
    <dxf>
      <fill>
        <patternFill>
          <bgColor theme="0"/>
        </patternFill>
      </fill>
    </dxf>
  </rfmt>
  <rfmt sheetId="1" sqref="G348:H348">
    <dxf>
      <fill>
        <patternFill>
          <bgColor theme="0"/>
        </patternFill>
      </fill>
    </dxf>
  </rfmt>
  <rfmt sheetId="1" sqref="G354:H354">
    <dxf>
      <fill>
        <patternFill>
          <bgColor theme="0"/>
        </patternFill>
      </fill>
    </dxf>
  </rfmt>
  <rfmt sheetId="1" sqref="G363:H363">
    <dxf>
      <fill>
        <patternFill>
          <bgColor theme="0"/>
        </patternFill>
      </fill>
    </dxf>
  </rfmt>
  <rfmt sheetId="1" sqref="G383:H384">
    <dxf>
      <fill>
        <patternFill>
          <bgColor theme="0"/>
        </patternFill>
      </fill>
    </dxf>
  </rfmt>
  <rfmt sheetId="1" sqref="G392:H392">
    <dxf>
      <fill>
        <patternFill>
          <bgColor theme="0"/>
        </patternFill>
      </fill>
    </dxf>
  </rfmt>
  <rfmt sheetId="1" sqref="G421:H421">
    <dxf>
      <fill>
        <patternFill>
          <bgColor theme="0"/>
        </patternFill>
      </fill>
    </dxf>
  </rfmt>
  <rfmt sheetId="1" sqref="G437:H442">
    <dxf>
      <fill>
        <patternFill>
          <bgColor theme="0"/>
        </patternFill>
      </fill>
    </dxf>
  </rfmt>
  <rfmt sheetId="1" sqref="G444:H444">
    <dxf>
      <fill>
        <patternFill>
          <bgColor theme="0"/>
        </patternFill>
      </fill>
    </dxf>
  </rfmt>
</revisions>
</file>

<file path=xl/revisions/revisionLog2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15:H315">
    <dxf>
      <fill>
        <patternFill>
          <bgColor theme="0"/>
        </patternFill>
      </fill>
    </dxf>
  </rfmt>
</revisions>
</file>

<file path=xl/revisions/revisionLog2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1" sId="1">
    <oc r="G21">
      <v>2024</v>
    </oc>
    <nc r="G21">
      <v>2025</v>
    </nc>
  </rcc>
  <rcc rId="4272" sId="1">
    <oc r="H21">
      <v>2025</v>
    </oc>
    <nc r="H21">
      <v>2026</v>
    </nc>
  </rcc>
  <rcc rId="4273" sId="1">
    <oc r="A17" t="inlineStr">
      <is>
        <t>Ведомственная структура расходов местного бюджета на 2024-2025 годы</t>
      </is>
    </oc>
    <nc r="A17" t="inlineStr">
      <is>
        <t>Ведомственная структура расходов местного бюджета на 2025-2026 годы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">
    <oc r="G163">
      <f>149279.8+3046.5</f>
    </oc>
    <nc r="G163">
      <f>149279.8+3046.5-25080.96</f>
    </nc>
  </rcc>
</revisions>
</file>

<file path=xl/revisions/revisionLog2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4" sId="1" numFmtId="34">
    <nc r="G462">
      <v>9667.11</v>
    </nc>
  </rcc>
  <rcc rId="4275" sId="1" numFmtId="34">
    <nc r="H462">
      <v>19463.325000000001</v>
    </nc>
  </rcc>
  <rfmt sheetId="1" sqref="G462:H462">
    <dxf>
      <fill>
        <patternFill>
          <bgColor theme="0"/>
        </patternFill>
      </fill>
    </dxf>
  </rfmt>
</revisions>
</file>

<file path=xl/revisions/revisionLog2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6" sId="1" numFmtId="4">
    <oc r="G195">
      <v>80336.899999999994</v>
    </oc>
    <nc r="G195">
      <f>80336.9-18626.92</f>
    </nc>
  </rcc>
  <rcc rId="4277" sId="1" numFmtId="4">
    <oc r="H195">
      <v>80336.899999999994</v>
    </oc>
    <nc r="H195">
      <f>80336.9-24369.815</f>
    </nc>
  </rcc>
</revisions>
</file>

<file path=xl/revisions/revisionLog2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8" sId="1">
    <oc r="C458" t="inlineStr">
      <is>
        <t>10</t>
      </is>
    </oc>
    <nc r="C458" t="inlineStr">
      <is>
        <t>04</t>
      </is>
    </nc>
  </rcc>
  <rcc rId="4279" sId="1">
    <oc r="D458" t="inlineStr">
      <is>
        <t>03</t>
      </is>
    </oc>
    <nc r="D458" t="inlineStr">
      <is>
        <t>05</t>
      </is>
    </nc>
  </rcc>
  <rcc rId="4280" sId="1">
    <oc r="C457" t="inlineStr">
      <is>
        <t>10</t>
      </is>
    </oc>
    <nc r="C457" t="inlineStr">
      <is>
        <t>04</t>
      </is>
    </nc>
  </rcc>
  <rcc rId="4281" sId="1">
    <oc r="D457" t="inlineStr">
      <is>
        <t>03</t>
      </is>
    </oc>
    <nc r="D457" t="inlineStr">
      <is>
        <t>05</t>
      </is>
    </nc>
  </rcc>
  <rrc rId="4282" sId="1" ref="A436:XFD439" action="insertRow"/>
  <rm rId="4283" sheetId="1" source="A462:XFD465" destination="A436:XFD439" sourceSheetId="1">
    <rfmt sheetId="1" xfDxf="1" sqref="A436:XFD436" start="0" length="0">
      <dxf>
        <font>
          <name val="Times New Roman CYR"/>
          <family val="1"/>
        </font>
        <alignment wrapText="1"/>
      </dxf>
    </rfmt>
    <rfmt sheetId="1" xfDxf="1" sqref="A437:XFD437" start="0" length="0">
      <dxf>
        <font>
          <name val="Times New Roman CYR"/>
          <family val="1"/>
        </font>
        <alignment wrapText="1"/>
      </dxf>
    </rfmt>
    <rfmt sheetId="1" xfDxf="1" sqref="A438:XFD438" start="0" length="0">
      <dxf>
        <font>
          <name val="Times New Roman CYR"/>
          <family val="1"/>
        </font>
        <alignment wrapText="1"/>
      </dxf>
    </rfmt>
    <rfmt sheetId="1" xfDxf="1" sqref="A439:XFD439" start="0" length="0">
      <dxf>
        <font>
          <name val="Times New Roman CYR"/>
          <family val="1"/>
        </font>
        <alignment wrapText="1"/>
      </dxf>
    </rfmt>
    <rfmt sheetId="1" sqref="A436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36" start="0" length="0">
      <dxf>
        <font>
          <b/>
          <i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3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36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6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37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37" start="0" length="0">
      <dxf>
        <font>
          <b/>
          <i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3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37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7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38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38" start="0" length="0">
      <dxf>
        <font>
          <b/>
          <i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3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38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8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39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39" start="0" length="0">
      <dxf>
        <font>
          <b/>
          <i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3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39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9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284" sId="1" ref="A462:XFD462" action="deleteRow">
    <rfmt sheetId="1" xfDxf="1" sqref="A462:XFD462" start="0" length="0">
      <dxf>
        <font>
          <name val="Times New Roman CYR"/>
          <family val="1"/>
        </font>
        <alignment wrapText="1"/>
      </dxf>
    </rfmt>
  </rrc>
  <rrc rId="4285" sId="1" ref="A462:XFD462" action="deleteRow">
    <rfmt sheetId="1" xfDxf="1" sqref="A462:XFD462" start="0" length="0">
      <dxf>
        <font>
          <name val="Times New Roman CYR"/>
          <family val="1"/>
        </font>
        <alignment wrapText="1"/>
      </dxf>
    </rfmt>
  </rrc>
  <rrc rId="4286" sId="1" ref="A462:XFD462" action="deleteRow">
    <rfmt sheetId="1" xfDxf="1" sqref="A462:XFD462" start="0" length="0">
      <dxf>
        <font>
          <name val="Times New Roman CYR"/>
          <family val="1"/>
        </font>
        <alignment wrapText="1"/>
      </dxf>
    </rfmt>
  </rrc>
  <rrc rId="4287" sId="1" ref="A462:XFD462" action="deleteRow">
    <rfmt sheetId="1" xfDxf="1" sqref="A462:XFD462" start="0" length="0">
      <dxf>
        <font>
          <name val="Times New Roman CYR"/>
          <family val="1"/>
        </font>
        <alignment wrapText="1"/>
      </dxf>
    </rfmt>
  </rrc>
  <rrc rId="4288" sId="1" ref="A460:XFD460" action="deleteRow">
    <undo index="0" exp="ref" v="1" dr="H460" r="H433" sId="1"/>
    <undo index="0" exp="ref" v="1" dr="G460" r="G433" sId="1"/>
    <rfmt sheetId="1" xfDxf="1" sqref="A460:XFD460" start="0" length="0">
      <dxf>
        <font>
          <name val="Times New Roman CYR"/>
          <family val="1"/>
        </font>
        <alignment wrapText="1"/>
      </dxf>
    </rfmt>
    <rcc rId="0" sId="1" dxf="1">
      <nc r="A460" t="inlineStr">
        <is>
          <t>СОЦИАЛЬНАЯ ПОЛИТИКА</t>
        </is>
      </nc>
      <n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0" t="inlineStr">
        <is>
          <t>976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0" t="inlineStr">
        <is>
          <t>10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6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6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6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60">
        <f>G461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60">
        <f>H461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89" sId="1" ref="A460:XFD460" action="deleteRow">
    <rfmt sheetId="1" xfDxf="1" sqref="A460:XFD460" start="0" length="0">
      <dxf>
        <font>
          <name val="Times New Roman CYR"/>
          <family val="1"/>
        </font>
        <alignment wrapText="1"/>
      </dxf>
    </rfmt>
    <rcc rId="0" sId="1" dxf="1">
      <nc r="A460" t="inlineStr">
        <is>
          <t>Социальное обеспечение населения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0" t="inlineStr">
        <is>
          <t>976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0" t="inlineStr">
        <is>
          <t>04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0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6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6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60">
        <f>G436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60">
        <f>H436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290" sId="1">
    <oc r="G433">
      <f>#REF!+G434</f>
    </oc>
    <nc r="G433">
      <f>G434</f>
    </nc>
  </rcc>
  <rcc rId="4291" sId="1">
    <oc r="H433">
      <f>#REF!+H434</f>
    </oc>
    <nc r="H433">
      <f>H434</f>
    </nc>
  </rcc>
  <rcv guid="{E50FE2FB-E2CD-42FB-A643-54AB564D1B47}" action="delete"/>
  <rdn rId="0" localSheetId="1" customView="1" name="Z_E50FE2FB_E2CD_42FB_A643_54AB564D1B47_.wvu.PrintArea" hidden="1" oldHidden="1">
    <formula>Ведом.структура!$A$1:$H$461</formula>
    <oldFormula>Ведом.структура!$A$1:$H$461</oldFormula>
  </rdn>
  <rdn rId="0" localSheetId="1" customView="1" name="Z_E50FE2FB_E2CD_42FB_A643_54AB564D1B47_.wvu.FilterData" hidden="1" oldHidden="1">
    <formula>Ведом.структура!$A$21:$M$464</formula>
    <oldFormula>Ведом.структура!$A$21:$M$464</oldFormula>
  </rdn>
  <rcv guid="{E50FE2FB-E2CD-42FB-A643-54AB564D1B47}" action="add"/>
</revisions>
</file>

<file path=xl/revisions/revisionLog2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94" sId="1">
    <oc r="G435">
      <f>G440</f>
    </oc>
    <nc r="G435">
      <f>G440+G436</f>
    </nc>
  </rcc>
  <rcc rId="4295" sId="1">
    <oc r="H435">
      <f>H440</f>
    </oc>
    <nc r="H435">
      <f>H440+H436</f>
    </nc>
  </rcc>
</revisions>
</file>

<file path=xl/revisions/revisionLog2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296" sId="1" ref="A210:XFD211" action="insertRow"/>
  <rm rId="4297" sheetId="1" source="A214:XFD215" destination="A210:XFD211" sourceSheetId="1">
    <rfmt sheetId="1" xfDxf="1" sqref="A210:XFD210" start="0" length="0">
      <dxf>
        <font>
          <name val="Times New Roman CYR"/>
          <family val="1"/>
        </font>
        <alignment wrapText="1"/>
      </dxf>
    </rfmt>
    <rfmt sheetId="1" xfDxf="1" sqref="A211:XFD211" start="0" length="0">
      <dxf>
        <font>
          <name val="Times New Roman CYR"/>
          <family val="1"/>
        </font>
        <alignment wrapText="1"/>
      </dxf>
    </rfmt>
    <rfmt sheetId="1" sqref="A210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11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298" sId="1" ref="A214:XFD214" action="deleteRow">
    <rfmt sheetId="1" xfDxf="1" sqref="A214:XFD214" start="0" length="0">
      <dxf>
        <font>
          <name val="Times New Roman CYR"/>
          <family val="1"/>
        </font>
        <alignment wrapText="1"/>
      </dxf>
    </rfmt>
  </rrc>
  <rrc rId="4299" sId="1" ref="A214:XFD214" action="deleteRow">
    <rfmt sheetId="1" xfDxf="1" sqref="A214:XFD214" start="0" length="0">
      <dxf>
        <font>
          <name val="Times New Roman CYR"/>
          <family val="1"/>
        </font>
        <alignment wrapText="1"/>
      </dxf>
    </rfmt>
  </rrc>
  <rcc rId="4300" sId="1" numFmtId="4">
    <oc r="G275">
      <v>98</v>
    </oc>
    <nc r="G275">
      <v>200</v>
    </nc>
  </rcc>
  <rcc rId="4301" sId="1" numFmtId="4">
    <oc r="H275">
      <v>98</v>
    </oc>
    <nc r="H275">
      <v>200</v>
    </nc>
  </rcc>
  <rcc rId="4302" sId="1" numFmtId="4">
    <oc r="G278">
      <v>200</v>
    </oc>
    <nc r="G278">
      <v>98</v>
    </nc>
  </rcc>
  <rcc rId="4303" sId="1" numFmtId="4">
    <oc r="H278">
      <v>200</v>
    </oc>
    <nc r="H278">
      <v>98</v>
    </nc>
  </rcc>
</revisions>
</file>

<file path=xl/revisions/revisionLog2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04" sId="1" ref="A347:XFD348" action="insertRow"/>
  <rm rId="4305" sheetId="1" source="A351:XFD352" destination="A347:XFD348" sourceSheetId="1">
    <rfmt sheetId="1" xfDxf="1" sqref="A347:XFD347" start="0" length="0">
      <dxf>
        <font>
          <name val="Times New Roman CYR"/>
          <family val="1"/>
        </font>
        <alignment wrapText="1"/>
      </dxf>
    </rfmt>
    <rfmt sheetId="1" xfDxf="1" sqref="A348:XFD348" start="0" length="0">
      <dxf>
        <font>
          <name val="Times New Roman CYR"/>
          <family val="1"/>
        </font>
        <alignment wrapText="1"/>
      </dxf>
    </rfmt>
    <rfmt sheetId="1" sqref="A347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4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4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4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4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47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7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48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4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4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4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4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48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8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306" sId="1" ref="A351:XFD351" action="deleteRow">
    <rfmt sheetId="1" xfDxf="1" sqref="A351:XFD351" start="0" length="0">
      <dxf>
        <font>
          <name val="Times New Roman CYR"/>
          <family val="1"/>
        </font>
        <alignment wrapText="1"/>
      </dxf>
    </rfmt>
  </rrc>
  <rrc rId="4307" sId="1" ref="A351:XFD351" action="deleteRow">
    <rfmt sheetId="1" xfDxf="1" sqref="A351:XFD351" start="0" length="0">
      <dxf>
        <font>
          <name val="Times New Roman CYR"/>
          <family val="1"/>
        </font>
        <alignment wrapText="1"/>
      </dxf>
    </rfmt>
  </rrc>
  <rrc rId="4308" sId="1" ref="A353:XFD354" action="insertRow"/>
  <rm rId="4309" sheetId="1" source="A357:XFD358" destination="A353:XFD354" sourceSheetId="1">
    <rfmt sheetId="1" xfDxf="1" sqref="A353:XFD353" start="0" length="0">
      <dxf>
        <font>
          <name val="Times New Roman CYR"/>
          <family val="1"/>
        </font>
        <alignment wrapText="1"/>
      </dxf>
    </rfmt>
    <rfmt sheetId="1" xfDxf="1" sqref="A354:XFD354" start="0" length="0">
      <dxf>
        <font>
          <name val="Times New Roman CYR"/>
          <family val="1"/>
        </font>
        <alignment wrapText="1"/>
      </dxf>
    </rfmt>
    <rfmt sheetId="1" sqref="A353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53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3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54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54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4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310" sId="1" ref="A357:XFD357" action="deleteRow">
    <rfmt sheetId="1" xfDxf="1" sqref="A357:XFD357" start="0" length="0">
      <dxf>
        <font>
          <name val="Times New Roman CYR"/>
          <family val="1"/>
        </font>
        <alignment wrapText="1"/>
      </dxf>
    </rfmt>
  </rrc>
  <rrc rId="4311" sId="1" ref="A357:XFD357" action="deleteRow">
    <rfmt sheetId="1" xfDxf="1" sqref="A357:XFD357" start="0" length="0">
      <dxf>
        <font>
          <name val="Times New Roman CYR"/>
          <family val="1"/>
        </font>
        <alignment wrapText="1"/>
      </dxf>
    </rfmt>
  </rrc>
  <rcv guid="{E50FE2FB-E2CD-42FB-A643-54AB564D1B47}" action="delete"/>
  <rdn rId="0" localSheetId="1" customView="1" name="Z_E50FE2FB_E2CD_42FB_A643_54AB564D1B47_.wvu.PrintArea" hidden="1" oldHidden="1">
    <formula>Ведом.структура!$A$1:$H$461</formula>
    <oldFormula>Ведом.структура!$A$1:$H$461</oldFormula>
  </rdn>
  <rdn rId="0" localSheetId="1" customView="1" name="Z_E50FE2FB_E2CD_42FB_A643_54AB564D1B47_.wvu.FilterData" hidden="1" oldHidden="1">
    <formula>Ведом.структура!$A$21:$M$464</formula>
    <oldFormula>Ведом.структура!$A$21:$M$464</oldFormula>
  </rdn>
  <rcv guid="{E50FE2FB-E2CD-42FB-A643-54AB564D1B47}" action="add"/>
</revisions>
</file>

<file path=xl/revisions/revisionLog2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4" sId="1">
    <oc r="E409" t="inlineStr">
      <is>
        <t>09200  00000</t>
      </is>
    </oc>
    <nc r="E409" t="inlineStr">
      <is>
        <t>09200 00000</t>
      </is>
    </nc>
  </rcc>
</revisions>
</file>

<file path=xl/revisions/revisionLog2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25" sId="1" numFmtId="4">
    <oc r="G21">
      <v>1062.8</v>
    </oc>
    <nc r="G21"/>
  </rcc>
  <rcc rId="4326" sId="1" numFmtId="4">
    <oc r="H21">
      <v>1062.8</v>
    </oc>
    <nc r="H21"/>
  </rcc>
  <rcc rId="4327" sId="1" numFmtId="4">
    <oc r="G22">
      <v>321</v>
    </oc>
    <nc r="G22"/>
  </rcc>
  <rcc rId="4328" sId="1" numFmtId="4">
    <oc r="H22">
      <v>321</v>
    </oc>
    <nc r="H22"/>
  </rcc>
  <rcc rId="4329" sId="1" numFmtId="4">
    <oc r="G24">
      <v>1641.1</v>
    </oc>
    <nc r="G24"/>
  </rcc>
  <rcc rId="4330" sId="1" numFmtId="4">
    <oc r="H24">
      <v>1641.1</v>
    </oc>
    <nc r="H24"/>
  </rcc>
  <rcc rId="4331" sId="1" numFmtId="4">
    <oc r="G25">
      <v>495.6</v>
    </oc>
    <nc r="G25"/>
  </rcc>
  <rcc rId="4332" sId="1" numFmtId="4">
    <oc r="H25">
      <v>495.6</v>
    </oc>
    <nc r="H25"/>
  </rcc>
  <rcc rId="4333" sId="1" numFmtId="4">
    <oc r="G32">
      <v>2051.3000000000002</v>
    </oc>
    <nc r="G32"/>
  </rcc>
  <rcc rId="4334" sId="1" numFmtId="4">
    <oc r="H32">
      <v>2051.3000000000002</v>
    </oc>
    <nc r="H32"/>
  </rcc>
  <rcc rId="4335" sId="1" numFmtId="4">
    <oc r="G33">
      <v>619.5</v>
    </oc>
    <nc r="G33"/>
  </rcc>
  <rcc rId="4336" sId="1" numFmtId="4">
    <oc r="H33">
      <v>619.5</v>
    </oc>
    <nc r="H33"/>
  </rcc>
  <rcc rId="4337" sId="1" numFmtId="4">
    <oc r="G38">
      <v>10863.4</v>
    </oc>
    <nc r="G38"/>
  </rcc>
  <rcc rId="4338" sId="1" numFmtId="4">
    <oc r="H38">
      <v>10863.4</v>
    </oc>
    <nc r="H38"/>
  </rcc>
  <rcc rId="4339" sId="1" numFmtId="4">
    <oc r="G39">
      <v>3280.7</v>
    </oc>
    <nc r="G39"/>
  </rcc>
  <rcc rId="4340" sId="1" numFmtId="4">
    <oc r="H39">
      <v>3280.7</v>
    </oc>
    <nc r="H39"/>
  </rcc>
  <rcc rId="4341" sId="1" numFmtId="4">
    <oc r="G43">
      <v>10.5</v>
    </oc>
    <nc r="G43">
      <v>381.8</v>
    </nc>
  </rcc>
  <rfmt sheetId="1" sqref="G42">
    <dxf>
      <fill>
        <patternFill>
          <bgColor rgb="FF92D050"/>
        </patternFill>
      </fill>
    </dxf>
  </rfmt>
  <rrc rId="4342" sId="1" ref="I1:I1048576" action="deleteCol">
    <undo index="65535" exp="area" ref3D="1" dr="$A$14:$I$457" dn="Z_C3AB6D4E_B182_4B4E_9857_CCDAA3BB30EB_.wvu.FilterData" sId="1"/>
    <rfmt sheetId="1" xfDxf="1" sqref="I1:I1048576" start="0" length="0">
      <dxf>
        <font>
          <name val="Times New Roman CYR"/>
          <family val="1"/>
        </font>
        <alignment wrapText="1"/>
      </dxf>
    </rfmt>
    <rfmt sheetId="1" sqref="I50" start="0" length="0">
      <dxf>
        <font>
          <b/>
          <name val="Times New Roman CYR"/>
          <family val="1"/>
        </font>
      </dxf>
    </rfmt>
    <rfmt sheetId="1" sqref="I51" start="0" length="0">
      <dxf>
        <font>
          <i/>
          <name val="Times New Roman CYR"/>
          <family val="1"/>
        </font>
      </dxf>
    </rfmt>
    <rfmt sheetId="1" sqref="I54" start="0" length="0">
      <dxf>
        <font>
          <i/>
          <name val="Times New Roman CYR"/>
          <family val="1"/>
        </font>
      </dxf>
    </rfmt>
    <rcc rId="0" sId="1">
      <nc r="I55">
        <v>208</v>
      </nc>
    </rcc>
    <rfmt sheetId="1" sqref="I56" start="0" length="0">
      <dxf>
        <font>
          <b/>
          <name val="Times New Roman CYR"/>
          <family val="1"/>
        </font>
      </dxf>
    </rfmt>
    <rfmt sheetId="1" sqref="I57" start="0" length="0">
      <dxf>
        <font>
          <b/>
          <name val="Times New Roman CYR"/>
          <family val="1"/>
        </font>
      </dxf>
    </rfmt>
    <rfmt sheetId="1" sqref="I58" start="0" length="0">
      <dxf>
        <font>
          <b/>
          <name val="Times New Roman CYR"/>
          <family val="1"/>
        </font>
      </dxf>
    </rfmt>
    <rfmt sheetId="1" sqref="I59" start="0" length="0">
      <dxf>
        <font>
          <b/>
          <name val="Times New Roman CYR"/>
          <family val="1"/>
        </font>
      </dxf>
    </rfmt>
    <rfmt sheetId="1" sqref="I60" start="0" length="0">
      <dxf>
        <font>
          <b/>
          <name val="Times New Roman CYR"/>
          <family val="1"/>
        </font>
      </dxf>
    </rfmt>
    <rfmt sheetId="1" sqref="I61" start="0" length="0">
      <dxf>
        <font>
          <b/>
          <i/>
          <name val="Times New Roman CYR"/>
          <family val="1"/>
        </font>
      </dxf>
    </rfmt>
    <rfmt sheetId="1" sqref="I62" start="0" length="0">
      <dxf>
        <font>
          <b/>
          <name val="Times New Roman CYR"/>
          <family val="1"/>
        </font>
      </dxf>
    </rfmt>
    <rfmt sheetId="1" sqref="I133" start="0" length="0">
      <dxf>
        <font>
          <i/>
          <name val="Times New Roman CYR"/>
          <family val="1"/>
        </font>
      </dxf>
    </rfmt>
    <rfmt sheetId="1" sqref="I136" start="0" length="0">
      <dxf>
        <font>
          <i/>
          <name val="Times New Roman CYR"/>
          <family val="1"/>
        </font>
      </dxf>
    </rfmt>
    <rcc rId="0" sId="1">
      <nc r="I140">
        <v>512.4</v>
      </nc>
    </rcc>
    <rcc rId="0" sId="1">
      <nc r="I145">
        <v>16327.6</v>
      </nc>
    </rcc>
    <rcc rId="0" sId="1">
      <nc r="I159" t="inlineStr">
        <is>
          <t>344,62008 МБ</t>
        </is>
      </nc>
    </rcc>
    <rfmt sheetId="1" sqref="I197" start="0" length="0">
      <dxf>
        <font>
          <i/>
          <name val="Times New Roman CYR"/>
          <family val="1"/>
        </font>
      </dxf>
    </rfmt>
    <rfmt sheetId="1" sqref="I198" start="0" length="0">
      <dxf>
        <font>
          <i/>
          <name val="Times New Roman CYR"/>
          <family val="1"/>
        </font>
      </dxf>
    </rfmt>
    <rcc rId="0" sId="1">
      <nc r="I202" t="inlineStr">
        <is>
          <t>275,6 МБ</t>
        </is>
      </nc>
    </rcc>
    <rfmt sheetId="1" sqref="I203" start="0" length="0">
      <dxf>
        <font>
          <i/>
          <name val="Times New Roman CYR"/>
          <family val="1"/>
        </font>
      </dxf>
    </rfmt>
    <rcc rId="0" sId="1" dxf="1">
      <nc r="I204" t="inlineStr">
        <is>
          <t>20546,9 МБ</t>
        </is>
      </nc>
      <ndxf>
        <font>
          <i/>
          <name val="Times New Roman CYR"/>
          <family val="1"/>
        </font>
      </ndxf>
    </rcc>
    <rfmt sheetId="1" sqref="I205" start="0" length="0">
      <dxf>
        <font>
          <i/>
          <name val="Times New Roman CYR"/>
          <family val="1"/>
        </font>
      </dxf>
    </rfmt>
    <rcc rId="0" sId="1" dxf="1">
      <nc r="I206" t="inlineStr">
        <is>
          <t>10584,6 МБ</t>
        </is>
      </nc>
      <ndxf>
        <font>
          <i/>
          <name val="Times New Roman CYR"/>
          <family val="1"/>
        </font>
      </ndxf>
    </rcc>
    <rfmt sheetId="1" sqref="I207" start="0" length="0">
      <dxf>
        <font>
          <i/>
          <name val="Times New Roman CYR"/>
          <family val="1"/>
        </font>
      </dxf>
    </rfmt>
    <rcc rId="0" sId="1" dxf="1">
      <nc r="I208" t="inlineStr">
        <is>
          <t>28,2 МБ</t>
        </is>
      </nc>
      <ndxf>
        <font>
          <i/>
          <name val="Times New Roman CYR"/>
          <family val="1"/>
        </font>
      </ndxf>
    </rcc>
    <rfmt sheetId="1" sqref="I209" start="0" length="0">
      <dxf>
        <font>
          <i/>
          <name val="Times New Roman CYR"/>
          <family val="1"/>
        </font>
      </dxf>
    </rfmt>
    <rfmt sheetId="1" sqref="I210" start="0" length="0">
      <dxf>
        <font>
          <i/>
          <name val="Times New Roman CYR"/>
          <family val="1"/>
        </font>
      </dxf>
    </rfmt>
    <rfmt sheetId="1" sqref="I211" start="0" length="0">
      <dxf>
        <font>
          <i/>
          <name val="Times New Roman CYR"/>
          <family val="1"/>
        </font>
      </dxf>
    </rfmt>
    <rfmt sheetId="1" sqref="I212" start="0" length="0">
      <dxf>
        <font>
          <i/>
          <name val="Times New Roman CYR"/>
          <family val="1"/>
        </font>
      </dxf>
    </rfmt>
    <rfmt sheetId="1" sqref="I213" start="0" length="0">
      <dxf>
        <font>
          <i/>
          <name val="Times New Roman CYR"/>
          <family val="1"/>
        </font>
      </dxf>
    </rfmt>
    <rfmt sheetId="1" sqref="I214" start="0" length="0">
      <dxf>
        <font>
          <i/>
          <name val="Times New Roman CYR"/>
          <family val="1"/>
        </font>
      </dxf>
    </rfmt>
    <rfmt sheetId="1" sqref="I215" start="0" length="0">
      <dxf>
        <font>
          <i/>
          <name val="Times New Roman CYR"/>
          <family val="1"/>
        </font>
      </dxf>
    </rfmt>
    <rcc rId="0" sId="1" dxf="1">
      <nc r="I216" t="inlineStr">
        <is>
          <t>420 МБ</t>
        </is>
      </nc>
      <ndxf>
        <font>
          <i/>
          <name val="Times New Roman CYR"/>
          <family val="1"/>
        </font>
      </ndxf>
    </rcc>
    <rfmt sheetId="1" sqref="I217" start="0" length="0">
      <dxf>
        <font>
          <i/>
          <name val="Times New Roman CYR"/>
          <family val="1"/>
        </font>
      </dxf>
    </rfmt>
    <rfmt sheetId="1" sqref="I218" start="0" length="0">
      <dxf>
        <font>
          <i/>
          <name val="Times New Roman CYR"/>
          <family val="1"/>
        </font>
      </dxf>
    </rfmt>
    <rfmt sheetId="1" sqref="I219" start="0" length="0">
      <dxf>
        <font>
          <i/>
          <name val="Times New Roman CYR"/>
          <family val="1"/>
        </font>
      </dxf>
    </rfmt>
    <rfmt sheetId="1" sqref="I220" start="0" length="0">
      <dxf>
        <font>
          <i/>
          <name val="Times New Roman CYR"/>
          <family val="1"/>
        </font>
      </dxf>
    </rfmt>
    <rfmt sheetId="1" sqref="I221" start="0" length="0">
      <dxf>
        <font>
          <i/>
          <name val="Times New Roman CYR"/>
          <family val="1"/>
        </font>
      </dxf>
    </rfmt>
    <rfmt sheetId="1" sqref="I222" start="0" length="0">
      <dxf>
        <font>
          <i/>
          <name val="Times New Roman CYR"/>
          <family val="1"/>
        </font>
      </dxf>
    </rfmt>
    <rfmt sheetId="1" sqref="I223" start="0" length="0">
      <dxf>
        <font>
          <i/>
          <name val="Times New Roman CYR"/>
          <family val="1"/>
        </font>
      </dxf>
    </rfmt>
    <rfmt sheetId="1" sqref="I224" start="0" length="0">
      <dxf>
        <font>
          <i/>
          <name val="Times New Roman CYR"/>
          <family val="1"/>
        </font>
      </dxf>
    </rfmt>
    <rcc rId="0" sId="1" dxf="1">
      <nc r="I225" t="inlineStr">
        <is>
          <t>13038,2 МБ</t>
        </is>
      </nc>
      <ndxf>
        <font>
          <i/>
          <name val="Times New Roman CYR"/>
          <family val="1"/>
        </font>
      </ndxf>
    </rcc>
    <rcc rId="0" sId="1" dxf="1">
      <nc r="I226" t="inlineStr">
        <is>
          <t>28269,5 МБ</t>
        </is>
      </nc>
      <ndxf>
        <font>
          <i/>
          <name val="Times New Roman CYR"/>
          <family val="1"/>
        </font>
      </ndxf>
    </rcc>
    <rfmt sheetId="1" sqref="I227" start="0" length="0">
      <dxf>
        <font>
          <i/>
          <name val="Times New Roman CYR"/>
          <family val="1"/>
        </font>
      </dxf>
    </rfmt>
    <rfmt sheetId="1" sqref="I228" start="0" length="0">
      <dxf>
        <font>
          <i/>
          <name val="Times New Roman CYR"/>
          <family val="1"/>
        </font>
      </dxf>
    </rfmt>
    <rfmt sheetId="1" sqref="I229" start="0" length="0">
      <dxf>
        <font>
          <i/>
          <name val="Times New Roman CYR"/>
          <family val="1"/>
        </font>
      </dxf>
    </rfmt>
    <rfmt sheetId="1" sqref="I230" start="0" length="0">
      <dxf>
        <font>
          <i/>
          <name val="Times New Roman CYR"/>
          <family val="1"/>
        </font>
      </dxf>
    </rfmt>
    <rfmt sheetId="1" sqref="I231" start="0" length="0">
      <dxf>
        <font>
          <i/>
          <name val="Times New Roman CYR"/>
          <family val="1"/>
        </font>
      </dxf>
    </rfmt>
    <rcc rId="0" sId="1" dxf="1">
      <nc r="I232" t="inlineStr">
        <is>
          <t>8,1 МБ</t>
        </is>
      </nc>
      <ndxf>
        <font>
          <i/>
          <name val="Times New Roman CYR"/>
          <family val="1"/>
        </font>
      </ndxf>
    </rcc>
    <rfmt sheetId="1" sqref="I233" start="0" length="0">
      <dxf>
        <font>
          <i/>
          <name val="Times New Roman CYR"/>
          <family val="1"/>
        </font>
      </dxf>
    </rfmt>
    <rfmt sheetId="1" sqref="I234" start="0" length="0">
      <dxf>
        <font>
          <i/>
          <name val="Times New Roman CYR"/>
          <family val="1"/>
        </font>
      </dxf>
    </rfmt>
    <rfmt sheetId="1" sqref="I235" start="0" length="0">
      <dxf>
        <font>
          <i/>
          <name val="Times New Roman CYR"/>
          <family val="1"/>
        </font>
      </dxf>
    </rfmt>
    <rfmt sheetId="1" sqref="I236" start="0" length="0">
      <dxf>
        <font>
          <i/>
          <name val="Times New Roman CYR"/>
          <family val="1"/>
        </font>
      </dxf>
    </rfmt>
    <rfmt sheetId="1" sqref="I237" start="0" length="0">
      <dxf>
        <font>
          <i/>
          <name val="Times New Roman CYR"/>
          <family val="1"/>
        </font>
      </dxf>
    </rfmt>
    <rfmt sheetId="1" sqref="I238" start="0" length="0">
      <dxf>
        <font>
          <i/>
          <name val="Times New Roman CYR"/>
          <family val="1"/>
        </font>
      </dxf>
    </rfmt>
    <rfmt sheetId="1" sqref="I239" start="0" length="0">
      <dxf>
        <font>
          <i/>
          <name val="Times New Roman CYR"/>
          <family val="1"/>
        </font>
      </dxf>
    </rfmt>
    <rfmt sheetId="1" sqref="I240" start="0" length="0">
      <dxf>
        <font>
          <i/>
          <name val="Times New Roman CYR"/>
          <family val="1"/>
        </font>
      </dxf>
    </rfmt>
    <rfmt sheetId="1" sqref="I2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6" start="0" length="0">
      <dxf>
        <numFmt numFmtId="165" formatCode="0.00000"/>
      </dxf>
    </rfmt>
    <rfmt sheetId="1" sqref="I297" start="0" length="0">
      <dxf>
        <numFmt numFmtId="165" formatCode="0.00000"/>
      </dxf>
    </rfmt>
    <rfmt sheetId="1" sqref="I298" start="0" length="0">
      <dxf>
        <font>
          <i/>
          <name val="Times New Roman CYR"/>
          <family val="1"/>
        </font>
        <numFmt numFmtId="165" formatCode="0.00000"/>
      </dxf>
    </rfmt>
    <rfmt sheetId="1" sqref="I299" start="0" length="0">
      <dxf>
        <font>
          <i/>
          <name val="Times New Roman CYR"/>
          <family val="1"/>
        </font>
        <numFmt numFmtId="165" formatCode="0.00000"/>
      </dxf>
    </rfmt>
    <rfmt sheetId="1" sqref="I300" start="0" length="0">
      <dxf>
        <font>
          <i/>
          <name val="Times New Roman CYR"/>
          <family val="1"/>
        </font>
        <numFmt numFmtId="165" formatCode="0.00000"/>
      </dxf>
    </rfmt>
    <rfmt sheetId="1" sqref="I303" start="0" length="0">
      <dxf>
        <font>
          <i/>
          <name val="Times New Roman CYR"/>
          <family val="1"/>
        </font>
      </dxf>
    </rfmt>
    <rcc rId="0" sId="1">
      <nc r="I309" t="inlineStr">
        <is>
          <t>543,5 МБ</t>
        </is>
      </nc>
    </rcc>
    <rfmt sheetId="1" sqref="I314" start="0" length="0">
      <dxf>
        <numFmt numFmtId="165" formatCode="0.00000"/>
      </dxf>
    </rfmt>
    <rcc rId="0" sId="1" dxf="1">
      <nc r="I316">
        <v>17764.599999999999</v>
      </nc>
      <ndxf>
        <font>
          <b/>
          <i/>
          <name val="Times New Roman CYR"/>
          <family val="1"/>
        </font>
      </ndxf>
    </rcc>
    <rfmt sheetId="1" sqref="I317" start="0" length="0">
      <dxf>
        <font>
          <b/>
          <i/>
          <name val="Times New Roman CYR"/>
          <family val="1"/>
        </font>
      </dxf>
    </rfmt>
    <rfmt sheetId="1" sqref="I318" start="0" length="0">
      <dxf>
        <font>
          <b/>
          <i/>
          <name val="Times New Roman CYR"/>
          <family val="1"/>
        </font>
      </dxf>
    </rfmt>
    <rcc rId="0" sId="1">
      <nc r="I324" t="inlineStr">
        <is>
          <t>30 МБ</t>
        </is>
      </nc>
    </rcc>
    <rfmt sheetId="1" sqref="I326" start="0" length="0">
      <dxf>
        <font>
          <i/>
          <name val="Times New Roman CYR"/>
          <family val="1"/>
        </font>
      </dxf>
    </rfmt>
  </rrc>
  <rrc rId="4343" sId="1" ref="I1:I1048576" action="deleteCol">
    <rfmt sheetId="1" xfDxf="1" sqref="I1:I1048576" start="0" length="0">
      <dxf>
        <font>
          <name val="Times New Roman CYR"/>
          <family val="1"/>
        </font>
        <alignment wrapText="1"/>
      </dxf>
    </rfmt>
    <rfmt sheetId="1" sqref="I19" start="0" length="0">
      <dxf>
        <font>
          <b/>
          <name val="Times New Roman CYR"/>
          <family val="1"/>
        </font>
      </dxf>
    </rfmt>
    <rfmt sheetId="1" sqref="I30" start="0" length="0">
      <dxf>
        <font>
          <b/>
          <name val="Times New Roman CYR"/>
          <family val="1"/>
        </font>
      </dxf>
    </rfmt>
    <rfmt sheetId="1" sqref="I31" start="0" length="0">
      <dxf>
        <font>
          <i/>
          <name val="Times New Roman CYR"/>
          <family val="1"/>
        </font>
      </dxf>
    </rfmt>
    <rfmt sheetId="1" sqref="I36" start="0" length="0">
      <dxf>
        <font>
          <b/>
          <name val="Times New Roman CYR"/>
          <family val="1"/>
        </font>
      </dxf>
    </rfmt>
    <rfmt sheetId="1" sqref="I46" start="0" length="0">
      <dxf>
        <font>
          <i/>
          <name val="Times New Roman CYR"/>
          <family val="1"/>
        </font>
      </dxf>
    </rfmt>
    <rfmt sheetId="1" sqref="I50" start="0" length="0">
      <dxf>
        <font>
          <b/>
          <name val="Times New Roman CYR"/>
          <family val="1"/>
        </font>
      </dxf>
    </rfmt>
    <rfmt sheetId="1" sqref="I51" start="0" length="0">
      <dxf>
        <font>
          <i/>
          <name val="Times New Roman CYR"/>
          <family val="1"/>
        </font>
      </dxf>
    </rfmt>
    <rfmt sheetId="1" sqref="I54" start="0" length="0">
      <dxf>
        <font>
          <i/>
          <name val="Times New Roman CYR"/>
          <family val="1"/>
        </font>
      </dxf>
    </rfmt>
    <rfmt sheetId="1" sqref="I56" start="0" length="0">
      <dxf>
        <font>
          <b/>
          <name val="Times New Roman CYR"/>
          <family val="1"/>
        </font>
      </dxf>
    </rfmt>
    <rfmt sheetId="1" sqref="I57" start="0" length="0">
      <dxf>
        <font>
          <b/>
          <name val="Times New Roman CYR"/>
          <family val="1"/>
        </font>
      </dxf>
    </rfmt>
    <rfmt sheetId="1" sqref="I58" start="0" length="0">
      <dxf>
        <font>
          <b/>
          <name val="Times New Roman CYR"/>
          <family val="1"/>
        </font>
      </dxf>
    </rfmt>
    <rfmt sheetId="1" sqref="I59" start="0" length="0">
      <dxf>
        <font>
          <b/>
          <name val="Times New Roman CYR"/>
          <family val="1"/>
        </font>
      </dxf>
    </rfmt>
    <rfmt sheetId="1" sqref="I60" start="0" length="0">
      <dxf>
        <font>
          <b/>
          <name val="Times New Roman CYR"/>
          <family val="1"/>
        </font>
      </dxf>
    </rfmt>
    <rfmt sheetId="1" sqref="I61" start="0" length="0">
      <dxf>
        <font>
          <b/>
          <i/>
          <name val="Times New Roman CYR"/>
          <family val="1"/>
        </font>
      </dxf>
    </rfmt>
    <rfmt sheetId="1" sqref="I62" start="0" length="0">
      <dxf>
        <font>
          <b/>
          <name val="Times New Roman CYR"/>
          <family val="1"/>
        </font>
      </dxf>
    </rfmt>
    <rfmt sheetId="1" sqref="I65" start="0" length="0">
      <dxf>
        <font>
          <i/>
          <name val="Times New Roman CYR"/>
          <family val="1"/>
        </font>
      </dxf>
    </rfmt>
    <rfmt sheetId="1" sqref="I69" start="0" length="0">
      <dxf>
        <font>
          <i/>
          <name val="Times New Roman CYR"/>
          <family val="1"/>
        </font>
      </dxf>
    </rfmt>
    <rfmt sheetId="1" sqref="I73" start="0" length="0">
      <dxf>
        <font>
          <i/>
          <name val="Times New Roman CYR"/>
          <family val="1"/>
        </font>
      </dxf>
    </rfmt>
    <rfmt sheetId="1" sqref="I77" start="0" length="0">
      <dxf>
        <font>
          <i/>
          <name val="Times New Roman CYR"/>
          <family val="1"/>
        </font>
      </dxf>
    </rfmt>
    <rfmt sheetId="1" sqref="I86" start="0" length="0">
      <dxf>
        <font>
          <i/>
          <name val="Times New Roman CYR"/>
          <family val="1"/>
        </font>
      </dxf>
    </rfmt>
    <rfmt sheetId="1" sqref="I94" start="0" length="0">
      <dxf>
        <font>
          <i/>
          <name val="Times New Roman CYR"/>
          <family val="1"/>
        </font>
      </dxf>
    </rfmt>
    <rfmt sheetId="1" sqref="I110" start="0" length="0">
      <dxf>
        <font>
          <i/>
          <name val="Times New Roman CYR"/>
          <family val="1"/>
        </font>
      </dxf>
    </rfmt>
    <rfmt sheetId="1" sqref="I111" start="0" length="0">
      <dxf>
        <font>
          <i/>
          <name val="Times New Roman CYR"/>
          <family val="1"/>
        </font>
      </dxf>
    </rfmt>
    <rfmt sheetId="1" sqref="I112" start="0" length="0">
      <dxf>
        <font>
          <i/>
          <name val="Times New Roman CYR"/>
          <family val="1"/>
        </font>
      </dxf>
    </rfmt>
    <rfmt sheetId="1" sqref="I113" start="0" length="0">
      <dxf>
        <font>
          <i/>
          <name val="Times New Roman CYR"/>
          <family val="1"/>
        </font>
      </dxf>
    </rfmt>
    <rfmt sheetId="1" sqref="I114" start="0" length="0">
      <dxf>
        <font>
          <i/>
          <name val="Times New Roman CYR"/>
          <family val="1"/>
        </font>
      </dxf>
    </rfmt>
    <rfmt sheetId="1" sqref="I115" start="0" length="0">
      <dxf>
        <font>
          <i/>
          <name val="Times New Roman CYR"/>
          <family val="1"/>
        </font>
      </dxf>
    </rfmt>
    <rfmt sheetId="1" sqref="I116" start="0" length="0">
      <dxf>
        <font>
          <i/>
          <name val="Times New Roman CYR"/>
          <family val="1"/>
        </font>
      </dxf>
    </rfmt>
    <rfmt sheetId="1" sqref="I117" start="0" length="0">
      <dxf>
        <font>
          <i/>
          <name val="Times New Roman CYR"/>
          <family val="1"/>
        </font>
      </dxf>
    </rfmt>
    <rfmt sheetId="1" sqref="I118" start="0" length="0">
      <dxf>
        <font>
          <i/>
          <name val="Times New Roman CYR"/>
          <family val="1"/>
        </font>
      </dxf>
    </rfmt>
    <rfmt sheetId="1" sqref="I119" start="0" length="0">
      <dxf>
        <font>
          <i/>
          <name val="Times New Roman CYR"/>
          <family val="1"/>
        </font>
      </dxf>
    </rfmt>
    <rfmt sheetId="1" sqref="I120" start="0" length="0">
      <dxf>
        <font>
          <i/>
          <name val="Times New Roman CYR"/>
          <family val="1"/>
        </font>
      </dxf>
    </rfmt>
    <rfmt sheetId="1" sqref="I121" start="0" length="0">
      <dxf>
        <font>
          <i/>
          <name val="Times New Roman CYR"/>
          <family val="1"/>
        </font>
      </dxf>
    </rfmt>
    <rfmt sheetId="1" sqref="I122" start="0" length="0">
      <dxf>
        <font>
          <i/>
          <name val="Times New Roman CYR"/>
          <family val="1"/>
        </font>
      </dxf>
    </rfmt>
    <rfmt sheetId="1" sqref="I123" start="0" length="0">
      <dxf>
        <font>
          <i/>
          <name val="Times New Roman CYR"/>
          <family val="1"/>
        </font>
      </dxf>
    </rfmt>
    <rfmt sheetId="1" sqref="I126" start="0" length="0">
      <dxf>
        <font>
          <i/>
          <name val="Times New Roman CYR"/>
          <family val="1"/>
        </font>
      </dxf>
    </rfmt>
    <rfmt sheetId="1" sqref="I128" start="0" length="0">
      <dxf>
        <font>
          <i/>
          <name val="Times New Roman CYR"/>
          <family val="1"/>
        </font>
      </dxf>
    </rfmt>
    <rfmt sheetId="1" sqref="I133" start="0" length="0">
      <dxf>
        <font>
          <i/>
          <name val="Times New Roman CYR"/>
          <family val="1"/>
        </font>
      </dxf>
    </rfmt>
    <rfmt sheetId="1" sqref="I136" start="0" length="0">
      <dxf>
        <font>
          <i/>
          <name val="Times New Roman CYR"/>
          <family val="1"/>
        </font>
      </dxf>
    </rfmt>
    <rfmt sheetId="1" sqref="I169" start="0" length="0">
      <dxf>
        <font>
          <i/>
          <name val="Times New Roman CYR"/>
          <family val="1"/>
        </font>
      </dxf>
    </rfmt>
    <rfmt sheetId="1" sqref="I181" start="0" length="0">
      <dxf>
        <font>
          <i/>
          <name val="Times New Roman CYR"/>
          <family val="1"/>
        </font>
      </dxf>
    </rfmt>
    <rfmt sheetId="1" sqref="I197" start="0" length="0">
      <dxf>
        <font>
          <i/>
          <name val="Times New Roman CYR"/>
          <family val="1"/>
        </font>
      </dxf>
    </rfmt>
    <rfmt sheetId="1" sqref="I198" start="0" length="0">
      <dxf>
        <font>
          <i/>
          <name val="Times New Roman CYR"/>
          <family val="1"/>
        </font>
      </dxf>
    </rfmt>
    <rfmt sheetId="1" sqref="I203" start="0" length="0">
      <dxf>
        <font>
          <i/>
          <name val="Times New Roman CYR"/>
          <family val="1"/>
        </font>
      </dxf>
    </rfmt>
    <rfmt sheetId="1" sqref="I204" start="0" length="0">
      <dxf>
        <font>
          <i/>
          <name val="Times New Roman CYR"/>
          <family val="1"/>
        </font>
      </dxf>
    </rfmt>
    <rfmt sheetId="1" sqref="I205" start="0" length="0">
      <dxf>
        <font>
          <i/>
          <name val="Times New Roman CYR"/>
          <family val="1"/>
        </font>
      </dxf>
    </rfmt>
    <rfmt sheetId="1" sqref="I206" start="0" length="0">
      <dxf>
        <font>
          <i/>
          <name val="Times New Roman CYR"/>
          <family val="1"/>
        </font>
      </dxf>
    </rfmt>
    <rfmt sheetId="1" sqref="I207" start="0" length="0">
      <dxf>
        <font>
          <i/>
          <name val="Times New Roman CYR"/>
          <family val="1"/>
        </font>
      </dxf>
    </rfmt>
    <rfmt sheetId="1" sqref="I208" start="0" length="0">
      <dxf>
        <font>
          <i/>
          <name val="Times New Roman CYR"/>
          <family val="1"/>
        </font>
      </dxf>
    </rfmt>
    <rfmt sheetId="1" sqref="I209" start="0" length="0">
      <dxf>
        <font>
          <i/>
          <name val="Times New Roman CYR"/>
          <family val="1"/>
        </font>
      </dxf>
    </rfmt>
    <rfmt sheetId="1" sqref="I210" start="0" length="0">
      <dxf>
        <font>
          <i/>
          <name val="Times New Roman CYR"/>
          <family val="1"/>
        </font>
      </dxf>
    </rfmt>
    <rfmt sheetId="1" sqref="I211" start="0" length="0">
      <dxf>
        <font>
          <i/>
          <name val="Times New Roman CYR"/>
          <family val="1"/>
        </font>
      </dxf>
    </rfmt>
    <rfmt sheetId="1" sqref="I212" start="0" length="0">
      <dxf>
        <font>
          <i/>
          <name val="Times New Roman CYR"/>
          <family val="1"/>
        </font>
      </dxf>
    </rfmt>
    <rfmt sheetId="1" sqref="I213" start="0" length="0">
      <dxf>
        <font>
          <i/>
          <name val="Times New Roman CYR"/>
          <family val="1"/>
        </font>
      </dxf>
    </rfmt>
    <rfmt sheetId="1" sqref="I214" start="0" length="0">
      <dxf>
        <font>
          <i/>
          <name val="Times New Roman CYR"/>
          <family val="1"/>
        </font>
      </dxf>
    </rfmt>
    <rfmt sheetId="1" sqref="I215" start="0" length="0">
      <dxf>
        <font>
          <i/>
          <name val="Times New Roman CYR"/>
          <family val="1"/>
        </font>
      </dxf>
    </rfmt>
    <rfmt sheetId="1" sqref="I216" start="0" length="0">
      <dxf>
        <font>
          <i/>
          <name val="Times New Roman CYR"/>
          <family val="1"/>
        </font>
      </dxf>
    </rfmt>
    <rfmt sheetId="1" sqref="I217" start="0" length="0">
      <dxf>
        <font>
          <i/>
          <name val="Times New Roman CYR"/>
          <family val="1"/>
        </font>
      </dxf>
    </rfmt>
    <rfmt sheetId="1" sqref="I218" start="0" length="0">
      <dxf>
        <font>
          <i/>
          <name val="Times New Roman CYR"/>
          <family val="1"/>
        </font>
      </dxf>
    </rfmt>
    <rfmt sheetId="1" sqref="I219" start="0" length="0">
      <dxf>
        <font>
          <i/>
          <name val="Times New Roman CYR"/>
          <family val="1"/>
        </font>
      </dxf>
    </rfmt>
    <rfmt sheetId="1" sqref="I220" start="0" length="0">
      <dxf>
        <font>
          <i/>
          <name val="Times New Roman CYR"/>
          <family val="1"/>
        </font>
      </dxf>
    </rfmt>
    <rfmt sheetId="1" sqref="I221" start="0" length="0">
      <dxf>
        <font>
          <i/>
          <name val="Times New Roman CYR"/>
          <family val="1"/>
        </font>
      </dxf>
    </rfmt>
    <rfmt sheetId="1" sqref="I222" start="0" length="0">
      <dxf>
        <font>
          <i/>
          <name val="Times New Roman CYR"/>
          <family val="1"/>
        </font>
      </dxf>
    </rfmt>
    <rfmt sheetId="1" sqref="I223" start="0" length="0">
      <dxf>
        <font>
          <i/>
          <name val="Times New Roman CYR"/>
          <family val="1"/>
        </font>
      </dxf>
    </rfmt>
    <rfmt sheetId="1" sqref="I224" start="0" length="0">
      <dxf>
        <font>
          <i/>
          <name val="Times New Roman CYR"/>
          <family val="1"/>
        </font>
      </dxf>
    </rfmt>
    <rfmt sheetId="1" sqref="I225" start="0" length="0">
      <dxf>
        <font>
          <i/>
          <name val="Times New Roman CYR"/>
          <family val="1"/>
        </font>
      </dxf>
    </rfmt>
    <rfmt sheetId="1" sqref="I226" start="0" length="0">
      <dxf>
        <font>
          <i/>
          <name val="Times New Roman CYR"/>
          <family val="1"/>
        </font>
      </dxf>
    </rfmt>
    <rfmt sheetId="1" sqref="I227" start="0" length="0">
      <dxf>
        <font>
          <i/>
          <name val="Times New Roman CYR"/>
          <family val="1"/>
        </font>
      </dxf>
    </rfmt>
    <rfmt sheetId="1" sqref="I228" start="0" length="0">
      <dxf>
        <font>
          <i/>
          <name val="Times New Roman CYR"/>
          <family val="1"/>
        </font>
      </dxf>
    </rfmt>
    <rfmt sheetId="1" sqref="I229" start="0" length="0">
      <dxf>
        <font>
          <i/>
          <name val="Times New Roman CYR"/>
          <family val="1"/>
        </font>
      </dxf>
    </rfmt>
    <rfmt sheetId="1" sqref="I230" start="0" length="0">
      <dxf>
        <font>
          <i/>
          <name val="Times New Roman CYR"/>
          <family val="1"/>
        </font>
      </dxf>
    </rfmt>
    <rfmt sheetId="1" sqref="I231" start="0" length="0">
      <dxf>
        <font>
          <i/>
          <name val="Times New Roman CYR"/>
          <family val="1"/>
        </font>
      </dxf>
    </rfmt>
    <rfmt sheetId="1" sqref="I232" start="0" length="0">
      <dxf>
        <font>
          <i/>
          <name val="Times New Roman CYR"/>
          <family val="1"/>
        </font>
      </dxf>
    </rfmt>
    <rfmt sheetId="1" sqref="I233" start="0" length="0">
      <dxf>
        <font>
          <i/>
          <name val="Times New Roman CYR"/>
          <family val="1"/>
        </font>
      </dxf>
    </rfmt>
    <rfmt sheetId="1" sqref="I234" start="0" length="0">
      <dxf>
        <font>
          <i/>
          <name val="Times New Roman CYR"/>
          <family val="1"/>
        </font>
      </dxf>
    </rfmt>
    <rfmt sheetId="1" sqref="I235" start="0" length="0">
      <dxf>
        <font>
          <i/>
          <name val="Times New Roman CYR"/>
          <family val="1"/>
        </font>
      </dxf>
    </rfmt>
    <rfmt sheetId="1" sqref="I236" start="0" length="0">
      <dxf>
        <font>
          <i/>
          <name val="Times New Roman CYR"/>
          <family val="1"/>
        </font>
      </dxf>
    </rfmt>
    <rfmt sheetId="1" sqref="I237" start="0" length="0">
      <dxf>
        <font>
          <i/>
          <name val="Times New Roman CYR"/>
          <family val="1"/>
        </font>
      </dxf>
    </rfmt>
    <rfmt sheetId="1" sqref="I238" start="0" length="0">
      <dxf>
        <font>
          <i/>
          <name val="Times New Roman CYR"/>
          <family val="1"/>
        </font>
      </dxf>
    </rfmt>
    <rfmt sheetId="1" sqref="I239" start="0" length="0">
      <dxf>
        <font>
          <i/>
          <name val="Times New Roman CYR"/>
          <family val="1"/>
        </font>
      </dxf>
    </rfmt>
    <rfmt sheetId="1" sqref="I240" start="0" length="0">
      <dxf>
        <font>
          <i/>
          <name val="Times New Roman CYR"/>
          <family val="1"/>
        </font>
      </dxf>
    </rfmt>
    <rfmt sheetId="1" sqref="I241" start="0" length="0">
      <dxf>
        <font>
          <i/>
          <name val="Times New Roman CYR"/>
          <family val="1"/>
        </font>
      </dxf>
    </rfmt>
    <rfmt sheetId="1" sqref="I242" start="0" length="0">
      <dxf>
        <font>
          <i/>
          <name val="Times New Roman CYR"/>
          <family val="1"/>
        </font>
      </dxf>
    </rfmt>
    <rfmt sheetId="1" sqref="I243" start="0" length="0">
      <dxf>
        <font>
          <i/>
          <name val="Times New Roman CYR"/>
          <family val="1"/>
        </font>
      </dxf>
    </rfmt>
    <rfmt sheetId="1" sqref="I244" start="0" length="0">
      <dxf>
        <font>
          <i/>
          <name val="Times New Roman CYR"/>
          <family val="1"/>
        </font>
      </dxf>
    </rfmt>
    <rfmt sheetId="1" sqref="I245" start="0" length="0">
      <dxf>
        <font>
          <i/>
          <name val="Times New Roman CYR"/>
          <family val="1"/>
        </font>
      </dxf>
    </rfmt>
    <rfmt sheetId="1" sqref="I246" start="0" length="0">
      <dxf>
        <font>
          <i/>
          <name val="Times New Roman CYR"/>
          <family val="1"/>
        </font>
      </dxf>
    </rfmt>
    <rfmt sheetId="1" sqref="I247" start="0" length="0">
      <dxf>
        <font>
          <i/>
          <name val="Times New Roman CYR"/>
          <family val="1"/>
        </font>
      </dxf>
    </rfmt>
    <rfmt sheetId="1" sqref="I248" start="0" length="0">
      <dxf>
        <font>
          <i/>
          <name val="Times New Roman CYR"/>
          <family val="1"/>
        </font>
      </dxf>
    </rfmt>
    <rfmt sheetId="1" sqref="I249" start="0" length="0">
      <dxf>
        <font>
          <i/>
          <name val="Times New Roman CYR"/>
          <family val="1"/>
        </font>
      </dxf>
    </rfmt>
    <rfmt sheetId="1" sqref="I250" start="0" length="0">
      <dxf>
        <font>
          <i/>
          <name val="Times New Roman CYR"/>
          <family val="1"/>
        </font>
      </dxf>
    </rfmt>
    <rfmt sheetId="1" sqref="I251" start="0" length="0">
      <dxf>
        <font>
          <i/>
          <name val="Times New Roman CYR"/>
          <family val="1"/>
        </font>
      </dxf>
    </rfmt>
    <rfmt sheetId="1" sqref="I252" start="0" length="0">
      <dxf>
        <font>
          <i/>
          <name val="Times New Roman CYR"/>
          <family val="1"/>
        </font>
      </dxf>
    </rfmt>
    <rfmt sheetId="1" sqref="I253" start="0" length="0">
      <dxf>
        <font>
          <i/>
          <name val="Times New Roman CYR"/>
          <family val="1"/>
        </font>
      </dxf>
    </rfmt>
    <rfmt sheetId="1" sqref="I254" start="0" length="0">
      <dxf>
        <font>
          <i/>
          <name val="Times New Roman CYR"/>
          <family val="1"/>
        </font>
      </dxf>
    </rfmt>
    <rfmt sheetId="1" sqref="I255" start="0" length="0">
      <dxf>
        <font>
          <i/>
          <name val="Times New Roman CYR"/>
          <family val="1"/>
        </font>
      </dxf>
    </rfmt>
    <rfmt sheetId="1" sqref="I256" start="0" length="0">
      <dxf>
        <font>
          <i/>
          <name val="Times New Roman CYR"/>
          <family val="1"/>
        </font>
      </dxf>
    </rfmt>
    <rfmt sheetId="1" sqref="I262" start="0" length="0">
      <dxf>
        <font>
          <i/>
          <name val="Times New Roman CYR"/>
          <family val="1"/>
        </font>
      </dxf>
    </rfmt>
    <rfmt sheetId="1" sqref="I273" start="0" length="0">
      <dxf>
        <font>
          <i/>
          <name val="Times New Roman CYR"/>
          <family val="1"/>
        </font>
      </dxf>
    </rfmt>
    <rfmt sheetId="1" sqref="I275" start="0" length="0">
      <dxf>
        <font>
          <i/>
          <name val="Times New Roman CYR"/>
          <family val="1"/>
        </font>
      </dxf>
    </rfmt>
    <rfmt sheetId="1" sqref="I276" start="0" length="0">
      <dxf>
        <font>
          <b/>
          <name val="Times New Roman CYR"/>
          <family val="1"/>
        </font>
      </dxf>
    </rfmt>
    <rfmt sheetId="1" sqref="I277" start="0" length="0">
      <dxf>
        <fill>
          <patternFill patternType="solid">
            <bgColor indexed="45"/>
          </patternFill>
        </fill>
      </dxf>
    </rfmt>
    <rfmt sheetId="1" sqref="I282" start="0" length="0">
      <dxf>
        <font>
          <i/>
          <name val="Times New Roman CYR"/>
          <family val="1"/>
        </font>
      </dxf>
    </rfmt>
    <rfmt sheetId="1" sqref="I283" start="0" length="0">
      <dxf>
        <font>
          <b/>
          <name val="Times New Roman CYR"/>
          <family val="1"/>
        </font>
      </dxf>
    </rfmt>
    <rfmt sheetId="1" sqref="I284" start="0" length="0">
      <dxf>
        <font>
          <i/>
          <name val="Times New Roman CYR"/>
          <family val="1"/>
        </font>
      </dxf>
    </rfmt>
    <rfmt sheetId="1" sqref="I285" start="0" length="0">
      <dxf>
        <font>
          <i/>
          <name val="Times New Roman CYR"/>
          <family val="1"/>
        </font>
      </dxf>
    </rfmt>
    <rfmt sheetId="1" sqref="I2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8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8" start="0" length="0">
      <dxf>
        <font>
          <i/>
          <name val="Times New Roman CYR"/>
          <family val="1"/>
        </font>
      </dxf>
    </rfmt>
    <rfmt sheetId="1" sqref="I299" start="0" length="0">
      <dxf>
        <font>
          <i/>
          <name val="Times New Roman CYR"/>
          <family val="1"/>
        </font>
      </dxf>
    </rfmt>
    <rfmt sheetId="1" sqref="I300" start="0" length="0">
      <dxf>
        <font>
          <i/>
          <name val="Times New Roman CYR"/>
          <family val="1"/>
        </font>
      </dxf>
    </rfmt>
    <rfmt sheetId="1" sqref="I303" start="0" length="0">
      <dxf>
        <font>
          <i/>
          <name val="Times New Roman CYR"/>
          <family val="1"/>
        </font>
      </dxf>
    </rfmt>
    <rfmt sheetId="1" sqref="I316" start="0" length="0">
      <dxf>
        <font>
          <b/>
          <i/>
          <name val="Times New Roman CYR"/>
          <family val="1"/>
        </font>
      </dxf>
    </rfmt>
    <rfmt sheetId="1" sqref="I317" start="0" length="0">
      <dxf>
        <font>
          <b/>
          <i/>
          <name val="Times New Roman CYR"/>
          <family val="1"/>
        </font>
      </dxf>
    </rfmt>
    <rfmt sheetId="1" sqref="I318" start="0" length="0">
      <dxf>
        <font>
          <b/>
          <i/>
          <name val="Times New Roman CYR"/>
          <family val="1"/>
        </font>
      </dxf>
    </rfmt>
    <rfmt sheetId="1" sqref="I326" start="0" length="0">
      <dxf>
        <font>
          <i/>
          <name val="Times New Roman CYR"/>
          <family val="1"/>
        </font>
      </dxf>
    </rfmt>
    <rfmt sheetId="1" sqref="I337" start="0" length="0">
      <dxf>
        <font>
          <i/>
          <name val="Times New Roman CYR"/>
          <family val="1"/>
        </font>
      </dxf>
    </rfmt>
    <rfmt sheetId="1" sqref="I341" start="0" length="0">
      <dxf>
        <font>
          <i/>
          <name val="Times New Roman CYR"/>
          <family val="1"/>
        </font>
      </dxf>
    </rfmt>
    <rfmt sheetId="1" sqref="I342" start="0" length="0">
      <dxf>
        <font>
          <i/>
          <name val="Times New Roman CYR"/>
          <family val="1"/>
        </font>
      </dxf>
    </rfmt>
    <rfmt sheetId="1" sqref="I375" start="0" length="0">
      <dxf>
        <font>
          <i/>
          <name val="Times New Roman CYR"/>
          <family val="1"/>
        </font>
      </dxf>
    </rfmt>
    <rfmt sheetId="1" sqref="I388" start="0" length="0">
      <dxf>
        <font>
          <i/>
          <name val="Times New Roman CYR"/>
          <family val="1"/>
        </font>
      </dxf>
    </rfmt>
    <rfmt sheetId="1" sqref="I407" start="0" length="0">
      <dxf>
        <font>
          <b/>
          <name val="Times New Roman CYR"/>
          <family val="1"/>
        </font>
      </dxf>
    </rfmt>
    <rfmt sheetId="1" sqref="I414" start="0" length="0">
      <dxf>
        <font>
          <i/>
          <name val="Times New Roman CYR"/>
          <family val="1"/>
        </font>
      </dxf>
    </rfmt>
    <rfmt sheetId="1" sqref="I417" start="0" length="0">
      <dxf>
        <font>
          <i/>
          <name val="Times New Roman CYR"/>
          <family val="1"/>
        </font>
      </dxf>
    </rfmt>
    <rfmt sheetId="1" sqref="I453" start="0" length="0">
      <dxf>
        <font>
          <b/>
          <name val="Times New Roman CYR"/>
          <family val="1"/>
        </font>
      </dxf>
    </rfmt>
  </rrc>
  <rrc rId="4344" sId="1" ref="I1:I1048576" action="deleteCol">
    <rfmt sheetId="1" xfDxf="1" sqref="I1:I1048576" start="0" length="0">
      <dxf>
        <font>
          <name val="Times New Roman CYR"/>
          <family val="1"/>
        </font>
        <alignment wrapText="1"/>
      </dxf>
    </rfmt>
    <rfmt sheetId="1" sqref="I19" start="0" length="0">
      <dxf>
        <font>
          <b/>
          <name val="Times New Roman CYR"/>
          <family val="1"/>
        </font>
      </dxf>
    </rfmt>
    <rfmt sheetId="1" sqref="I30" start="0" length="0">
      <dxf>
        <font>
          <b/>
          <name val="Times New Roman CYR"/>
          <family val="1"/>
        </font>
      </dxf>
    </rfmt>
    <rfmt sheetId="1" sqref="I31" start="0" length="0">
      <dxf>
        <font>
          <i/>
          <name val="Times New Roman CYR"/>
          <family val="1"/>
        </font>
      </dxf>
    </rfmt>
    <rfmt sheetId="1" sqref="I36" start="0" length="0">
      <dxf>
        <font>
          <b/>
          <name val="Times New Roman CYR"/>
          <family val="1"/>
        </font>
      </dxf>
    </rfmt>
    <rfmt sheetId="1" sqref="I46" start="0" length="0">
      <dxf>
        <font>
          <i/>
          <name val="Times New Roman CYR"/>
          <family val="1"/>
        </font>
      </dxf>
    </rfmt>
    <rfmt sheetId="1" sqref="I50" start="0" length="0">
      <dxf>
        <font>
          <b/>
          <name val="Times New Roman CYR"/>
          <family val="1"/>
        </font>
      </dxf>
    </rfmt>
    <rfmt sheetId="1" sqref="I51" start="0" length="0">
      <dxf>
        <font>
          <i/>
          <name val="Times New Roman CYR"/>
          <family val="1"/>
        </font>
      </dxf>
    </rfmt>
    <rfmt sheetId="1" sqref="I54" start="0" length="0">
      <dxf>
        <font>
          <i/>
          <name val="Times New Roman CYR"/>
          <family val="1"/>
        </font>
      </dxf>
    </rfmt>
    <rfmt sheetId="1" sqref="I56" start="0" length="0">
      <dxf>
        <font>
          <b/>
          <name val="Times New Roman CYR"/>
          <family val="1"/>
        </font>
      </dxf>
    </rfmt>
    <rfmt sheetId="1" sqref="I57" start="0" length="0">
      <dxf>
        <font>
          <b/>
          <name val="Times New Roman CYR"/>
          <family val="1"/>
        </font>
      </dxf>
    </rfmt>
    <rfmt sheetId="1" sqref="I58" start="0" length="0">
      <dxf>
        <font>
          <b/>
          <name val="Times New Roman CYR"/>
          <family val="1"/>
        </font>
      </dxf>
    </rfmt>
    <rfmt sheetId="1" sqref="I59" start="0" length="0">
      <dxf>
        <font>
          <b/>
          <name val="Times New Roman CYR"/>
          <family val="1"/>
        </font>
      </dxf>
    </rfmt>
    <rfmt sheetId="1" sqref="I60" start="0" length="0">
      <dxf>
        <font>
          <b/>
          <name val="Times New Roman CYR"/>
          <family val="1"/>
        </font>
      </dxf>
    </rfmt>
    <rfmt sheetId="1" sqref="I61" start="0" length="0">
      <dxf>
        <font>
          <b/>
          <i/>
          <name val="Times New Roman CYR"/>
          <family val="1"/>
        </font>
      </dxf>
    </rfmt>
    <rfmt sheetId="1" sqref="I62" start="0" length="0">
      <dxf>
        <font>
          <b/>
          <name val="Times New Roman CYR"/>
          <family val="1"/>
        </font>
      </dxf>
    </rfmt>
    <rfmt sheetId="1" sqref="I65" start="0" length="0">
      <dxf>
        <font>
          <i/>
          <name val="Times New Roman CYR"/>
          <family val="1"/>
        </font>
      </dxf>
    </rfmt>
    <rfmt sheetId="1" sqref="I69" start="0" length="0">
      <dxf>
        <font>
          <i/>
          <name val="Times New Roman CYR"/>
          <family val="1"/>
        </font>
      </dxf>
    </rfmt>
    <rfmt sheetId="1" sqref="I73" start="0" length="0">
      <dxf>
        <font>
          <i/>
          <name val="Times New Roman CYR"/>
          <family val="1"/>
        </font>
      </dxf>
    </rfmt>
    <rfmt sheetId="1" sqref="I77" start="0" length="0">
      <dxf>
        <font>
          <i/>
          <name val="Times New Roman CYR"/>
          <family val="1"/>
        </font>
      </dxf>
    </rfmt>
    <rfmt sheetId="1" sqref="I86" start="0" length="0">
      <dxf>
        <font>
          <i/>
          <name val="Times New Roman CYR"/>
          <family val="1"/>
        </font>
      </dxf>
    </rfmt>
    <rfmt sheetId="1" sqref="I94" start="0" length="0">
      <dxf>
        <font>
          <i/>
          <name val="Times New Roman CYR"/>
          <family val="1"/>
        </font>
      </dxf>
    </rfmt>
    <rfmt sheetId="1" sqref="I110" start="0" length="0">
      <dxf>
        <font>
          <i/>
          <name val="Times New Roman CYR"/>
          <family val="1"/>
        </font>
      </dxf>
    </rfmt>
    <rfmt sheetId="1" sqref="I111" start="0" length="0">
      <dxf>
        <font>
          <i/>
          <name val="Times New Roman CYR"/>
          <family val="1"/>
        </font>
      </dxf>
    </rfmt>
    <rfmt sheetId="1" sqref="I112" start="0" length="0">
      <dxf>
        <font>
          <i/>
          <name val="Times New Roman CYR"/>
          <family val="1"/>
        </font>
      </dxf>
    </rfmt>
    <rfmt sheetId="1" sqref="I113" start="0" length="0">
      <dxf>
        <font>
          <i/>
          <name val="Times New Roman CYR"/>
          <family val="1"/>
        </font>
      </dxf>
    </rfmt>
    <rfmt sheetId="1" sqref="I114" start="0" length="0">
      <dxf>
        <font>
          <i/>
          <name val="Times New Roman CYR"/>
          <family val="1"/>
        </font>
      </dxf>
    </rfmt>
    <rfmt sheetId="1" sqref="I115" start="0" length="0">
      <dxf>
        <font>
          <i/>
          <name val="Times New Roman CYR"/>
          <family val="1"/>
        </font>
      </dxf>
    </rfmt>
    <rfmt sheetId="1" sqref="I116" start="0" length="0">
      <dxf>
        <font>
          <i/>
          <name val="Times New Roman CYR"/>
          <family val="1"/>
        </font>
      </dxf>
    </rfmt>
    <rfmt sheetId="1" sqref="I117" start="0" length="0">
      <dxf>
        <font>
          <i/>
          <name val="Times New Roman CYR"/>
          <family val="1"/>
        </font>
      </dxf>
    </rfmt>
    <rfmt sheetId="1" sqref="I118" start="0" length="0">
      <dxf>
        <font>
          <i/>
          <name val="Times New Roman CYR"/>
          <family val="1"/>
        </font>
      </dxf>
    </rfmt>
    <rfmt sheetId="1" sqref="I119" start="0" length="0">
      <dxf>
        <font>
          <i/>
          <name val="Times New Roman CYR"/>
          <family val="1"/>
        </font>
      </dxf>
    </rfmt>
    <rfmt sheetId="1" sqref="I120" start="0" length="0">
      <dxf>
        <font>
          <i/>
          <name val="Times New Roman CYR"/>
          <family val="1"/>
        </font>
      </dxf>
    </rfmt>
    <rfmt sheetId="1" sqref="I121" start="0" length="0">
      <dxf>
        <font>
          <i/>
          <name val="Times New Roman CYR"/>
          <family val="1"/>
        </font>
      </dxf>
    </rfmt>
    <rfmt sheetId="1" sqref="I122" start="0" length="0">
      <dxf>
        <font>
          <i/>
          <name val="Times New Roman CYR"/>
          <family val="1"/>
        </font>
      </dxf>
    </rfmt>
    <rfmt sheetId="1" sqref="I123" start="0" length="0">
      <dxf>
        <font>
          <i/>
          <name val="Times New Roman CYR"/>
          <family val="1"/>
        </font>
      </dxf>
    </rfmt>
    <rfmt sheetId="1" sqref="I126" start="0" length="0">
      <dxf>
        <font>
          <i/>
          <name val="Times New Roman CYR"/>
          <family val="1"/>
        </font>
      </dxf>
    </rfmt>
    <rfmt sheetId="1" sqref="I128" start="0" length="0">
      <dxf>
        <font>
          <i/>
          <name val="Times New Roman CYR"/>
          <family val="1"/>
        </font>
      </dxf>
    </rfmt>
    <rfmt sheetId="1" sqref="I133" start="0" length="0">
      <dxf>
        <font>
          <i/>
          <name val="Times New Roman CYR"/>
          <family val="1"/>
        </font>
      </dxf>
    </rfmt>
    <rfmt sheetId="1" sqref="I136" start="0" length="0">
      <dxf>
        <font>
          <i/>
          <name val="Times New Roman CYR"/>
          <family val="1"/>
        </font>
      </dxf>
    </rfmt>
    <rfmt sheetId="1" sqref="I169" start="0" length="0">
      <dxf>
        <font>
          <i/>
          <name val="Times New Roman CYR"/>
          <family val="1"/>
        </font>
      </dxf>
    </rfmt>
    <rfmt sheetId="1" sqref="I181" start="0" length="0">
      <dxf>
        <font>
          <i/>
          <name val="Times New Roman CYR"/>
          <family val="1"/>
        </font>
      </dxf>
    </rfmt>
    <rfmt sheetId="1" sqref="I197" start="0" length="0">
      <dxf>
        <font>
          <i/>
          <name val="Times New Roman CYR"/>
          <family val="1"/>
        </font>
      </dxf>
    </rfmt>
    <rfmt sheetId="1" sqref="I198" start="0" length="0">
      <dxf>
        <font>
          <i/>
          <name val="Times New Roman CYR"/>
          <family val="1"/>
        </font>
      </dxf>
    </rfmt>
    <rfmt sheetId="1" sqref="I203" start="0" length="0">
      <dxf>
        <font>
          <i/>
          <name val="Times New Roman CYR"/>
          <family val="1"/>
        </font>
      </dxf>
    </rfmt>
    <rfmt sheetId="1" sqref="I204" start="0" length="0">
      <dxf>
        <font>
          <i/>
          <name val="Times New Roman CYR"/>
          <family val="1"/>
        </font>
      </dxf>
    </rfmt>
    <rfmt sheetId="1" sqref="I205" start="0" length="0">
      <dxf>
        <font>
          <i/>
          <name val="Times New Roman CYR"/>
          <family val="1"/>
        </font>
      </dxf>
    </rfmt>
    <rfmt sheetId="1" sqref="I206" start="0" length="0">
      <dxf>
        <font>
          <i/>
          <name val="Times New Roman CYR"/>
          <family val="1"/>
        </font>
      </dxf>
    </rfmt>
    <rfmt sheetId="1" sqref="I207" start="0" length="0">
      <dxf>
        <font>
          <i/>
          <name val="Times New Roman CYR"/>
          <family val="1"/>
        </font>
      </dxf>
    </rfmt>
    <rfmt sheetId="1" sqref="I208" start="0" length="0">
      <dxf>
        <font>
          <i/>
          <name val="Times New Roman CYR"/>
          <family val="1"/>
        </font>
      </dxf>
    </rfmt>
    <rfmt sheetId="1" sqref="I209" start="0" length="0">
      <dxf>
        <font>
          <i/>
          <name val="Times New Roman CYR"/>
          <family val="1"/>
        </font>
      </dxf>
    </rfmt>
    <rfmt sheetId="1" sqref="I210" start="0" length="0">
      <dxf>
        <font>
          <i/>
          <name val="Times New Roman CYR"/>
          <family val="1"/>
        </font>
      </dxf>
    </rfmt>
    <rfmt sheetId="1" sqref="I211" start="0" length="0">
      <dxf>
        <font>
          <i/>
          <name val="Times New Roman CYR"/>
          <family val="1"/>
        </font>
      </dxf>
    </rfmt>
    <rfmt sheetId="1" sqref="I212" start="0" length="0">
      <dxf>
        <font>
          <i/>
          <name val="Times New Roman CYR"/>
          <family val="1"/>
        </font>
      </dxf>
    </rfmt>
    <rfmt sheetId="1" sqref="I213" start="0" length="0">
      <dxf>
        <font>
          <i/>
          <name val="Times New Roman CYR"/>
          <family val="1"/>
        </font>
      </dxf>
    </rfmt>
    <rfmt sheetId="1" sqref="I214" start="0" length="0">
      <dxf>
        <font>
          <i/>
          <name val="Times New Roman CYR"/>
          <family val="1"/>
        </font>
      </dxf>
    </rfmt>
    <rfmt sheetId="1" sqref="I215" start="0" length="0">
      <dxf>
        <font>
          <i/>
          <name val="Times New Roman CYR"/>
          <family val="1"/>
        </font>
      </dxf>
    </rfmt>
    <rfmt sheetId="1" sqref="I216" start="0" length="0">
      <dxf>
        <font>
          <i/>
          <name val="Times New Roman CYR"/>
          <family val="1"/>
        </font>
      </dxf>
    </rfmt>
    <rfmt sheetId="1" sqref="I217" start="0" length="0">
      <dxf>
        <font>
          <i/>
          <name val="Times New Roman CYR"/>
          <family val="1"/>
        </font>
      </dxf>
    </rfmt>
    <rfmt sheetId="1" sqref="I218" start="0" length="0">
      <dxf>
        <font>
          <i/>
          <name val="Times New Roman CYR"/>
          <family val="1"/>
        </font>
      </dxf>
    </rfmt>
    <rfmt sheetId="1" sqref="I219" start="0" length="0">
      <dxf>
        <font>
          <i/>
          <name val="Times New Roman CYR"/>
          <family val="1"/>
        </font>
      </dxf>
    </rfmt>
    <rfmt sheetId="1" sqref="I220" start="0" length="0">
      <dxf>
        <font>
          <i/>
          <name val="Times New Roman CYR"/>
          <family val="1"/>
        </font>
      </dxf>
    </rfmt>
    <rfmt sheetId="1" sqref="I221" start="0" length="0">
      <dxf>
        <font>
          <i/>
          <name val="Times New Roman CYR"/>
          <family val="1"/>
        </font>
      </dxf>
    </rfmt>
    <rfmt sheetId="1" sqref="I222" start="0" length="0">
      <dxf>
        <font>
          <i/>
          <name val="Times New Roman CYR"/>
          <family val="1"/>
        </font>
      </dxf>
    </rfmt>
    <rfmt sheetId="1" sqref="I223" start="0" length="0">
      <dxf>
        <font>
          <i/>
          <name val="Times New Roman CYR"/>
          <family val="1"/>
        </font>
      </dxf>
    </rfmt>
    <rfmt sheetId="1" sqref="I224" start="0" length="0">
      <dxf>
        <font>
          <i/>
          <name val="Times New Roman CYR"/>
          <family val="1"/>
        </font>
      </dxf>
    </rfmt>
    <rfmt sheetId="1" sqref="I225" start="0" length="0">
      <dxf>
        <font>
          <i/>
          <name val="Times New Roman CYR"/>
          <family val="1"/>
        </font>
      </dxf>
    </rfmt>
    <rfmt sheetId="1" sqref="I226" start="0" length="0">
      <dxf>
        <font>
          <i/>
          <name val="Times New Roman CYR"/>
          <family val="1"/>
        </font>
      </dxf>
    </rfmt>
    <rfmt sheetId="1" sqref="I227" start="0" length="0">
      <dxf>
        <font>
          <i/>
          <name val="Times New Roman CYR"/>
          <family val="1"/>
        </font>
      </dxf>
    </rfmt>
    <rfmt sheetId="1" sqref="I228" start="0" length="0">
      <dxf>
        <font>
          <i/>
          <name val="Times New Roman CYR"/>
          <family val="1"/>
        </font>
      </dxf>
    </rfmt>
    <rfmt sheetId="1" sqref="I229" start="0" length="0">
      <dxf>
        <font>
          <i/>
          <name val="Times New Roman CYR"/>
          <family val="1"/>
        </font>
      </dxf>
    </rfmt>
    <rfmt sheetId="1" sqref="I230" start="0" length="0">
      <dxf>
        <font>
          <i/>
          <name val="Times New Roman CYR"/>
          <family val="1"/>
        </font>
      </dxf>
    </rfmt>
    <rfmt sheetId="1" sqref="I231" start="0" length="0">
      <dxf>
        <font>
          <i/>
          <name val="Times New Roman CYR"/>
          <family val="1"/>
        </font>
      </dxf>
    </rfmt>
    <rfmt sheetId="1" sqref="I232" start="0" length="0">
      <dxf>
        <font>
          <i/>
          <name val="Times New Roman CYR"/>
          <family val="1"/>
        </font>
      </dxf>
    </rfmt>
    <rfmt sheetId="1" sqref="I233" start="0" length="0">
      <dxf>
        <font>
          <i/>
          <name val="Times New Roman CYR"/>
          <family val="1"/>
        </font>
      </dxf>
    </rfmt>
    <rfmt sheetId="1" sqref="I234" start="0" length="0">
      <dxf>
        <font>
          <i/>
          <name val="Times New Roman CYR"/>
          <family val="1"/>
        </font>
      </dxf>
    </rfmt>
    <rfmt sheetId="1" sqref="I235" start="0" length="0">
      <dxf>
        <font>
          <i/>
          <name val="Times New Roman CYR"/>
          <family val="1"/>
        </font>
      </dxf>
    </rfmt>
    <rfmt sheetId="1" sqref="I236" start="0" length="0">
      <dxf>
        <font>
          <i/>
          <name val="Times New Roman CYR"/>
          <family val="1"/>
        </font>
      </dxf>
    </rfmt>
    <rfmt sheetId="1" sqref="I237" start="0" length="0">
      <dxf>
        <font>
          <i/>
          <name val="Times New Roman CYR"/>
          <family val="1"/>
        </font>
      </dxf>
    </rfmt>
    <rfmt sheetId="1" sqref="I238" start="0" length="0">
      <dxf>
        <font>
          <i/>
          <name val="Times New Roman CYR"/>
          <family val="1"/>
        </font>
      </dxf>
    </rfmt>
    <rfmt sheetId="1" sqref="I239" start="0" length="0">
      <dxf>
        <font>
          <i/>
          <name val="Times New Roman CYR"/>
          <family val="1"/>
        </font>
      </dxf>
    </rfmt>
    <rfmt sheetId="1" sqref="I240" start="0" length="0">
      <dxf>
        <font>
          <i/>
          <name val="Times New Roman CYR"/>
          <family val="1"/>
        </font>
      </dxf>
    </rfmt>
    <rfmt sheetId="1" sqref="I241" start="0" length="0">
      <dxf>
        <font>
          <i/>
          <name val="Times New Roman CYR"/>
          <family val="1"/>
        </font>
      </dxf>
    </rfmt>
    <rfmt sheetId="1" sqref="I242" start="0" length="0">
      <dxf>
        <font>
          <i/>
          <name val="Times New Roman CYR"/>
          <family val="1"/>
        </font>
      </dxf>
    </rfmt>
    <rfmt sheetId="1" sqref="I243" start="0" length="0">
      <dxf>
        <font>
          <i/>
          <name val="Times New Roman CYR"/>
          <family val="1"/>
        </font>
      </dxf>
    </rfmt>
    <rfmt sheetId="1" sqref="I244" start="0" length="0">
      <dxf>
        <font>
          <i/>
          <name val="Times New Roman CYR"/>
          <family val="1"/>
        </font>
      </dxf>
    </rfmt>
    <rfmt sheetId="1" sqref="I245" start="0" length="0">
      <dxf>
        <font>
          <i/>
          <name val="Times New Roman CYR"/>
          <family val="1"/>
        </font>
      </dxf>
    </rfmt>
    <rfmt sheetId="1" sqref="I246" start="0" length="0">
      <dxf>
        <font>
          <i/>
          <name val="Times New Roman CYR"/>
          <family val="1"/>
        </font>
      </dxf>
    </rfmt>
    <rfmt sheetId="1" sqref="I247" start="0" length="0">
      <dxf>
        <font>
          <i/>
          <name val="Times New Roman CYR"/>
          <family val="1"/>
        </font>
      </dxf>
    </rfmt>
    <rfmt sheetId="1" sqref="I248" start="0" length="0">
      <dxf>
        <font>
          <i/>
          <name val="Times New Roman CYR"/>
          <family val="1"/>
        </font>
      </dxf>
    </rfmt>
    <rfmt sheetId="1" sqref="I249" start="0" length="0">
      <dxf>
        <font>
          <i/>
          <name val="Times New Roman CYR"/>
          <family val="1"/>
        </font>
      </dxf>
    </rfmt>
    <rfmt sheetId="1" sqref="I250" start="0" length="0">
      <dxf>
        <font>
          <i/>
          <name val="Times New Roman CYR"/>
          <family val="1"/>
        </font>
      </dxf>
    </rfmt>
    <rfmt sheetId="1" sqref="I251" start="0" length="0">
      <dxf>
        <font>
          <i/>
          <name val="Times New Roman CYR"/>
          <family val="1"/>
        </font>
      </dxf>
    </rfmt>
    <rfmt sheetId="1" sqref="I252" start="0" length="0">
      <dxf>
        <font>
          <i/>
          <name val="Times New Roman CYR"/>
          <family val="1"/>
        </font>
      </dxf>
    </rfmt>
    <rfmt sheetId="1" sqref="I253" start="0" length="0">
      <dxf>
        <font>
          <i/>
          <name val="Times New Roman CYR"/>
          <family val="1"/>
        </font>
      </dxf>
    </rfmt>
    <rfmt sheetId="1" sqref="I254" start="0" length="0">
      <dxf>
        <font>
          <i/>
          <name val="Times New Roman CYR"/>
          <family val="1"/>
        </font>
      </dxf>
    </rfmt>
    <rfmt sheetId="1" sqref="I255" start="0" length="0">
      <dxf>
        <font>
          <i/>
          <name val="Times New Roman CYR"/>
          <family val="1"/>
        </font>
      </dxf>
    </rfmt>
    <rfmt sheetId="1" sqref="I256" start="0" length="0">
      <dxf>
        <font>
          <i/>
          <name val="Times New Roman CYR"/>
          <family val="1"/>
        </font>
      </dxf>
    </rfmt>
    <rfmt sheetId="1" sqref="I262" start="0" length="0">
      <dxf>
        <font>
          <i/>
          <name val="Times New Roman CYR"/>
          <family val="1"/>
        </font>
      </dxf>
    </rfmt>
    <rfmt sheetId="1" sqref="I273" start="0" length="0">
      <dxf>
        <font>
          <i/>
          <name val="Times New Roman CYR"/>
          <family val="1"/>
        </font>
      </dxf>
    </rfmt>
    <rfmt sheetId="1" sqref="I275" start="0" length="0">
      <dxf>
        <font>
          <i/>
          <name val="Times New Roman CYR"/>
          <family val="1"/>
        </font>
      </dxf>
    </rfmt>
    <rfmt sheetId="1" sqref="I276" start="0" length="0">
      <dxf>
        <font>
          <b/>
          <name val="Times New Roman CYR"/>
          <family val="1"/>
        </font>
      </dxf>
    </rfmt>
    <rfmt sheetId="1" sqref="I277" start="0" length="0">
      <dxf>
        <fill>
          <patternFill patternType="solid">
            <bgColor indexed="45"/>
          </patternFill>
        </fill>
      </dxf>
    </rfmt>
    <rfmt sheetId="1" sqref="I282" start="0" length="0">
      <dxf>
        <font>
          <i/>
          <name val="Times New Roman CYR"/>
          <family val="1"/>
        </font>
      </dxf>
    </rfmt>
    <rfmt sheetId="1" sqref="I283" start="0" length="0">
      <dxf>
        <font>
          <b/>
          <name val="Times New Roman CYR"/>
          <family val="1"/>
        </font>
      </dxf>
    </rfmt>
    <rfmt sheetId="1" sqref="I284" start="0" length="0">
      <dxf>
        <font>
          <i/>
          <name val="Times New Roman CYR"/>
          <family val="1"/>
        </font>
      </dxf>
    </rfmt>
    <rfmt sheetId="1" sqref="I285" start="0" length="0">
      <dxf>
        <font>
          <i/>
          <name val="Times New Roman CYR"/>
          <family val="1"/>
        </font>
      </dxf>
    </rfmt>
    <rfmt sheetId="1" sqref="I2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8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8" start="0" length="0">
      <dxf>
        <font>
          <i/>
          <name val="Times New Roman CYR"/>
          <family val="1"/>
        </font>
      </dxf>
    </rfmt>
    <rfmt sheetId="1" sqref="I299" start="0" length="0">
      <dxf>
        <font>
          <i/>
          <name val="Times New Roman CYR"/>
          <family val="1"/>
        </font>
      </dxf>
    </rfmt>
    <rfmt sheetId="1" sqref="I300" start="0" length="0">
      <dxf>
        <font>
          <i/>
          <name val="Times New Roman CYR"/>
          <family val="1"/>
        </font>
      </dxf>
    </rfmt>
    <rfmt sheetId="1" sqref="I303" start="0" length="0">
      <dxf>
        <font>
          <i/>
          <name val="Times New Roman CYR"/>
          <family val="1"/>
        </font>
      </dxf>
    </rfmt>
    <rfmt sheetId="1" sqref="I316" start="0" length="0">
      <dxf>
        <font>
          <b/>
          <i/>
          <name val="Times New Roman CYR"/>
          <family val="1"/>
        </font>
      </dxf>
    </rfmt>
    <rfmt sheetId="1" sqref="I317" start="0" length="0">
      <dxf>
        <font>
          <b/>
          <i/>
          <name val="Times New Roman CYR"/>
          <family val="1"/>
        </font>
      </dxf>
    </rfmt>
    <rfmt sheetId="1" sqref="I318" start="0" length="0">
      <dxf>
        <font>
          <b/>
          <i/>
          <name val="Times New Roman CYR"/>
          <family val="1"/>
        </font>
      </dxf>
    </rfmt>
    <rfmt sheetId="1" sqref="I326" start="0" length="0">
      <dxf>
        <font>
          <i/>
          <name val="Times New Roman CYR"/>
          <family val="1"/>
        </font>
      </dxf>
    </rfmt>
    <rfmt sheetId="1" sqref="I337" start="0" length="0">
      <dxf>
        <font>
          <i/>
          <name val="Times New Roman CYR"/>
          <family val="1"/>
        </font>
      </dxf>
    </rfmt>
    <rfmt sheetId="1" sqref="I341" start="0" length="0">
      <dxf>
        <font>
          <i/>
          <name val="Times New Roman CYR"/>
          <family val="1"/>
        </font>
      </dxf>
    </rfmt>
    <rfmt sheetId="1" sqref="I342" start="0" length="0">
      <dxf>
        <font>
          <i/>
          <name val="Times New Roman CYR"/>
          <family val="1"/>
        </font>
      </dxf>
    </rfmt>
    <rfmt sheetId="1" sqref="I375" start="0" length="0">
      <dxf>
        <font>
          <i/>
          <name val="Times New Roman CYR"/>
          <family val="1"/>
        </font>
      </dxf>
    </rfmt>
    <rfmt sheetId="1" sqref="I388" start="0" length="0">
      <dxf>
        <font>
          <i/>
          <name val="Times New Roman CYR"/>
          <family val="1"/>
        </font>
      </dxf>
    </rfmt>
    <rfmt sheetId="1" sqref="I407" start="0" length="0">
      <dxf>
        <font>
          <b/>
          <name val="Times New Roman CYR"/>
          <family val="1"/>
        </font>
      </dxf>
    </rfmt>
    <rfmt sheetId="1" sqref="I414" start="0" length="0">
      <dxf>
        <font>
          <i/>
          <name val="Times New Roman CYR"/>
          <family val="1"/>
        </font>
      </dxf>
    </rfmt>
    <rfmt sheetId="1" sqref="I417" start="0" length="0">
      <dxf>
        <font>
          <i/>
          <name val="Times New Roman CYR"/>
          <family val="1"/>
        </font>
      </dxf>
    </rfmt>
    <rfmt sheetId="1" sqref="I453" start="0" length="0">
      <dxf>
        <font>
          <b/>
          <name val="Times New Roman CYR"/>
          <family val="1"/>
        </font>
      </dxf>
    </rfmt>
  </rrc>
  <rrc rId="4345" sId="1" ref="I1:I1048576" action="deleteCol">
    <rfmt sheetId="1" xfDxf="1" sqref="I1:I1048576" start="0" length="0">
      <dxf>
        <font>
          <name val="Times New Roman CYR"/>
          <family val="1"/>
        </font>
        <alignment wrapText="1"/>
      </dxf>
    </rfmt>
    <rfmt sheetId="1" sqref="I19" start="0" length="0">
      <dxf>
        <font>
          <b/>
          <name val="Times New Roman CYR"/>
          <family val="1"/>
        </font>
      </dxf>
    </rfmt>
    <rfmt sheetId="1" sqref="I30" start="0" length="0">
      <dxf>
        <font>
          <b/>
          <name val="Times New Roman CYR"/>
          <family val="1"/>
        </font>
      </dxf>
    </rfmt>
    <rfmt sheetId="1" sqref="I31" start="0" length="0">
      <dxf>
        <font>
          <i/>
          <name val="Times New Roman CYR"/>
          <family val="1"/>
        </font>
      </dxf>
    </rfmt>
    <rfmt sheetId="1" sqref="I36" start="0" length="0">
      <dxf>
        <font>
          <b/>
          <name val="Times New Roman CYR"/>
          <family val="1"/>
        </font>
      </dxf>
    </rfmt>
    <rfmt sheetId="1" sqref="I46" start="0" length="0">
      <dxf>
        <font>
          <i/>
          <name val="Times New Roman CYR"/>
          <family val="1"/>
        </font>
      </dxf>
    </rfmt>
    <rfmt sheetId="1" sqref="I50" start="0" length="0">
      <dxf>
        <font>
          <b/>
          <name val="Times New Roman CYR"/>
          <family val="1"/>
        </font>
      </dxf>
    </rfmt>
    <rfmt sheetId="1" sqref="I51" start="0" length="0">
      <dxf>
        <font>
          <i/>
          <name val="Times New Roman CYR"/>
          <family val="1"/>
        </font>
      </dxf>
    </rfmt>
    <rfmt sheetId="1" sqref="I54" start="0" length="0">
      <dxf>
        <font>
          <i/>
          <name val="Times New Roman CYR"/>
          <family val="1"/>
        </font>
      </dxf>
    </rfmt>
    <rfmt sheetId="1" sqref="I56" start="0" length="0">
      <dxf>
        <font>
          <b/>
          <name val="Times New Roman CYR"/>
          <family val="1"/>
        </font>
      </dxf>
    </rfmt>
    <rfmt sheetId="1" sqref="I57" start="0" length="0">
      <dxf>
        <font>
          <b/>
          <name val="Times New Roman CYR"/>
          <family val="1"/>
        </font>
      </dxf>
    </rfmt>
    <rfmt sheetId="1" sqref="I58" start="0" length="0">
      <dxf>
        <font>
          <b/>
          <name val="Times New Roman CYR"/>
          <family val="1"/>
        </font>
      </dxf>
    </rfmt>
    <rfmt sheetId="1" sqref="I59" start="0" length="0">
      <dxf>
        <font>
          <b/>
          <name val="Times New Roman CYR"/>
          <family val="1"/>
        </font>
      </dxf>
    </rfmt>
    <rfmt sheetId="1" sqref="I60" start="0" length="0">
      <dxf>
        <font>
          <b/>
          <name val="Times New Roman CYR"/>
          <family val="1"/>
        </font>
      </dxf>
    </rfmt>
    <rfmt sheetId="1" sqref="I61" start="0" length="0">
      <dxf>
        <font>
          <b/>
          <i/>
          <name val="Times New Roman CYR"/>
          <family val="1"/>
        </font>
      </dxf>
    </rfmt>
    <rfmt sheetId="1" sqref="I62" start="0" length="0">
      <dxf>
        <font>
          <b/>
          <name val="Times New Roman CYR"/>
          <family val="1"/>
        </font>
      </dxf>
    </rfmt>
    <rfmt sheetId="1" sqref="I65" start="0" length="0">
      <dxf>
        <font>
          <i/>
          <name val="Times New Roman CYR"/>
          <family val="1"/>
        </font>
      </dxf>
    </rfmt>
    <rfmt sheetId="1" sqref="I69" start="0" length="0">
      <dxf>
        <font>
          <i/>
          <name val="Times New Roman CYR"/>
          <family val="1"/>
        </font>
      </dxf>
    </rfmt>
    <rfmt sheetId="1" sqref="I73" start="0" length="0">
      <dxf>
        <font>
          <i/>
          <name val="Times New Roman CYR"/>
          <family val="1"/>
        </font>
      </dxf>
    </rfmt>
    <rfmt sheetId="1" sqref="I77" start="0" length="0">
      <dxf>
        <font>
          <i/>
          <name val="Times New Roman CYR"/>
          <family val="1"/>
        </font>
      </dxf>
    </rfmt>
    <rfmt sheetId="1" sqref="I86" start="0" length="0">
      <dxf>
        <font>
          <i/>
          <name val="Times New Roman CYR"/>
          <family val="1"/>
        </font>
      </dxf>
    </rfmt>
    <rfmt sheetId="1" sqref="I94" start="0" length="0">
      <dxf>
        <font>
          <i/>
          <name val="Times New Roman CYR"/>
          <family val="1"/>
        </font>
      </dxf>
    </rfmt>
    <rfmt sheetId="1" sqref="I110" start="0" length="0">
      <dxf>
        <font>
          <i/>
          <name val="Times New Roman CYR"/>
          <family val="1"/>
        </font>
      </dxf>
    </rfmt>
    <rfmt sheetId="1" sqref="I111" start="0" length="0">
      <dxf>
        <font>
          <i/>
          <name val="Times New Roman CYR"/>
          <family val="1"/>
        </font>
      </dxf>
    </rfmt>
    <rfmt sheetId="1" sqref="I112" start="0" length="0">
      <dxf>
        <font>
          <i/>
          <name val="Times New Roman CYR"/>
          <family val="1"/>
        </font>
      </dxf>
    </rfmt>
    <rfmt sheetId="1" sqref="I113" start="0" length="0">
      <dxf>
        <font>
          <i/>
          <name val="Times New Roman CYR"/>
          <family val="1"/>
        </font>
      </dxf>
    </rfmt>
    <rfmt sheetId="1" sqref="I114" start="0" length="0">
      <dxf>
        <font>
          <i/>
          <name val="Times New Roman CYR"/>
          <family val="1"/>
        </font>
      </dxf>
    </rfmt>
    <rfmt sheetId="1" sqref="I115" start="0" length="0">
      <dxf>
        <font>
          <i/>
          <name val="Times New Roman CYR"/>
          <family val="1"/>
        </font>
      </dxf>
    </rfmt>
    <rfmt sheetId="1" sqref="I116" start="0" length="0">
      <dxf>
        <font>
          <i/>
          <name val="Times New Roman CYR"/>
          <family val="1"/>
        </font>
      </dxf>
    </rfmt>
    <rfmt sheetId="1" sqref="I117" start="0" length="0">
      <dxf>
        <font>
          <i/>
          <name val="Times New Roman CYR"/>
          <family val="1"/>
        </font>
      </dxf>
    </rfmt>
    <rfmt sheetId="1" sqref="I118" start="0" length="0">
      <dxf>
        <font>
          <i/>
          <name val="Times New Roman CYR"/>
          <family val="1"/>
        </font>
      </dxf>
    </rfmt>
    <rfmt sheetId="1" sqref="I119" start="0" length="0">
      <dxf>
        <font>
          <i/>
          <name val="Times New Roman CYR"/>
          <family val="1"/>
        </font>
      </dxf>
    </rfmt>
    <rfmt sheetId="1" sqref="I120" start="0" length="0">
      <dxf>
        <font>
          <i/>
          <name val="Times New Roman CYR"/>
          <family val="1"/>
        </font>
      </dxf>
    </rfmt>
    <rfmt sheetId="1" sqref="I121" start="0" length="0">
      <dxf>
        <font>
          <i/>
          <name val="Times New Roman CYR"/>
          <family val="1"/>
        </font>
      </dxf>
    </rfmt>
    <rfmt sheetId="1" sqref="I122" start="0" length="0">
      <dxf>
        <font>
          <i/>
          <name val="Times New Roman CYR"/>
          <family val="1"/>
        </font>
      </dxf>
    </rfmt>
    <rfmt sheetId="1" sqref="I123" start="0" length="0">
      <dxf>
        <font>
          <i/>
          <name val="Times New Roman CYR"/>
          <family val="1"/>
        </font>
      </dxf>
    </rfmt>
    <rfmt sheetId="1" sqref="I126" start="0" length="0">
      <dxf>
        <font>
          <i/>
          <name val="Times New Roman CYR"/>
          <family val="1"/>
        </font>
      </dxf>
    </rfmt>
    <rfmt sheetId="1" sqref="I128" start="0" length="0">
      <dxf>
        <font>
          <i/>
          <name val="Times New Roman CYR"/>
          <family val="1"/>
        </font>
      </dxf>
    </rfmt>
    <rfmt sheetId="1" sqref="I133" start="0" length="0">
      <dxf>
        <font>
          <i/>
          <name val="Times New Roman CYR"/>
          <family val="1"/>
        </font>
      </dxf>
    </rfmt>
    <rfmt sheetId="1" sqref="I136" start="0" length="0">
      <dxf>
        <font>
          <i/>
          <name val="Times New Roman CYR"/>
          <family val="1"/>
        </font>
      </dxf>
    </rfmt>
    <rfmt sheetId="1" sqref="I169" start="0" length="0">
      <dxf>
        <font>
          <i/>
          <name val="Times New Roman CYR"/>
          <family val="1"/>
        </font>
      </dxf>
    </rfmt>
    <rfmt sheetId="1" sqref="I181" start="0" length="0">
      <dxf>
        <font>
          <i/>
          <name val="Times New Roman CYR"/>
          <family val="1"/>
        </font>
      </dxf>
    </rfmt>
    <rfmt sheetId="1" sqref="I197" start="0" length="0">
      <dxf>
        <font>
          <i/>
          <name val="Times New Roman CYR"/>
          <family val="1"/>
        </font>
      </dxf>
    </rfmt>
    <rfmt sheetId="1" sqref="I198" start="0" length="0">
      <dxf>
        <font>
          <i/>
          <name val="Times New Roman CYR"/>
          <family val="1"/>
        </font>
      </dxf>
    </rfmt>
    <rfmt sheetId="1" sqref="I203" start="0" length="0">
      <dxf>
        <font>
          <i/>
          <name val="Times New Roman CYR"/>
          <family val="1"/>
        </font>
      </dxf>
    </rfmt>
    <rfmt sheetId="1" sqref="I204" start="0" length="0">
      <dxf>
        <font>
          <i/>
          <name val="Times New Roman CYR"/>
          <family val="1"/>
        </font>
      </dxf>
    </rfmt>
    <rfmt sheetId="1" sqref="I205" start="0" length="0">
      <dxf>
        <font>
          <i/>
          <name val="Times New Roman CYR"/>
          <family val="1"/>
        </font>
      </dxf>
    </rfmt>
    <rfmt sheetId="1" sqref="I206" start="0" length="0">
      <dxf>
        <font>
          <i/>
          <name val="Times New Roman CYR"/>
          <family val="1"/>
        </font>
      </dxf>
    </rfmt>
    <rfmt sheetId="1" sqref="I207" start="0" length="0">
      <dxf>
        <font>
          <i/>
          <name val="Times New Roman CYR"/>
          <family val="1"/>
        </font>
      </dxf>
    </rfmt>
    <rfmt sheetId="1" sqref="I208" start="0" length="0">
      <dxf>
        <font>
          <i/>
          <name val="Times New Roman CYR"/>
          <family val="1"/>
        </font>
      </dxf>
    </rfmt>
    <rfmt sheetId="1" sqref="I209" start="0" length="0">
      <dxf>
        <font>
          <i/>
          <name val="Times New Roman CYR"/>
          <family val="1"/>
        </font>
      </dxf>
    </rfmt>
    <rfmt sheetId="1" sqref="I210" start="0" length="0">
      <dxf>
        <font>
          <i/>
          <name val="Times New Roman CYR"/>
          <family val="1"/>
        </font>
      </dxf>
    </rfmt>
    <rfmt sheetId="1" sqref="I211" start="0" length="0">
      <dxf>
        <font>
          <i/>
          <name val="Times New Roman CYR"/>
          <family val="1"/>
        </font>
      </dxf>
    </rfmt>
    <rfmt sheetId="1" sqref="I212" start="0" length="0">
      <dxf>
        <font>
          <i/>
          <name val="Times New Roman CYR"/>
          <family val="1"/>
        </font>
      </dxf>
    </rfmt>
    <rfmt sheetId="1" sqref="I213" start="0" length="0">
      <dxf>
        <font>
          <i/>
          <name val="Times New Roman CYR"/>
          <family val="1"/>
        </font>
      </dxf>
    </rfmt>
    <rfmt sheetId="1" sqref="I214" start="0" length="0">
      <dxf>
        <font>
          <i/>
          <name val="Times New Roman CYR"/>
          <family val="1"/>
        </font>
      </dxf>
    </rfmt>
    <rfmt sheetId="1" sqref="I215" start="0" length="0">
      <dxf>
        <font>
          <i/>
          <name val="Times New Roman CYR"/>
          <family val="1"/>
        </font>
      </dxf>
    </rfmt>
    <rfmt sheetId="1" sqref="I216" start="0" length="0">
      <dxf>
        <font>
          <i/>
          <name val="Times New Roman CYR"/>
          <family val="1"/>
        </font>
      </dxf>
    </rfmt>
    <rfmt sheetId="1" sqref="I217" start="0" length="0">
      <dxf>
        <font>
          <i/>
          <name val="Times New Roman CYR"/>
          <family val="1"/>
        </font>
      </dxf>
    </rfmt>
    <rfmt sheetId="1" sqref="I218" start="0" length="0">
      <dxf>
        <font>
          <i/>
          <name val="Times New Roman CYR"/>
          <family val="1"/>
        </font>
      </dxf>
    </rfmt>
    <rfmt sheetId="1" sqref="I219" start="0" length="0">
      <dxf>
        <font>
          <i/>
          <name val="Times New Roman CYR"/>
          <family val="1"/>
        </font>
      </dxf>
    </rfmt>
    <rfmt sheetId="1" sqref="I220" start="0" length="0">
      <dxf>
        <font>
          <i/>
          <name val="Times New Roman CYR"/>
          <family val="1"/>
        </font>
      </dxf>
    </rfmt>
    <rfmt sheetId="1" sqref="I221" start="0" length="0">
      <dxf>
        <font>
          <i/>
          <name val="Times New Roman CYR"/>
          <family val="1"/>
        </font>
      </dxf>
    </rfmt>
    <rfmt sheetId="1" sqref="I222" start="0" length="0">
      <dxf>
        <font>
          <i/>
          <name val="Times New Roman CYR"/>
          <family val="1"/>
        </font>
      </dxf>
    </rfmt>
    <rfmt sheetId="1" sqref="I223" start="0" length="0">
      <dxf>
        <font>
          <i/>
          <name val="Times New Roman CYR"/>
          <family val="1"/>
        </font>
      </dxf>
    </rfmt>
    <rfmt sheetId="1" sqref="I224" start="0" length="0">
      <dxf>
        <font>
          <i/>
          <name val="Times New Roman CYR"/>
          <family val="1"/>
        </font>
      </dxf>
    </rfmt>
    <rfmt sheetId="1" sqref="I225" start="0" length="0">
      <dxf>
        <font>
          <i/>
          <name val="Times New Roman CYR"/>
          <family val="1"/>
        </font>
      </dxf>
    </rfmt>
    <rfmt sheetId="1" sqref="I226" start="0" length="0">
      <dxf>
        <font>
          <i/>
          <name val="Times New Roman CYR"/>
          <family val="1"/>
        </font>
      </dxf>
    </rfmt>
    <rfmt sheetId="1" sqref="I227" start="0" length="0">
      <dxf>
        <font>
          <i/>
          <name val="Times New Roman CYR"/>
          <family val="1"/>
        </font>
      </dxf>
    </rfmt>
    <rfmt sheetId="1" sqref="I228" start="0" length="0">
      <dxf>
        <font>
          <i/>
          <name val="Times New Roman CYR"/>
          <family val="1"/>
        </font>
      </dxf>
    </rfmt>
    <rfmt sheetId="1" sqref="I229" start="0" length="0">
      <dxf>
        <font>
          <i/>
          <name val="Times New Roman CYR"/>
          <family val="1"/>
        </font>
      </dxf>
    </rfmt>
    <rfmt sheetId="1" sqref="I230" start="0" length="0">
      <dxf>
        <font>
          <i/>
          <name val="Times New Roman CYR"/>
          <family val="1"/>
        </font>
      </dxf>
    </rfmt>
    <rfmt sheetId="1" sqref="I231" start="0" length="0">
      <dxf>
        <font>
          <i/>
          <name val="Times New Roman CYR"/>
          <family val="1"/>
        </font>
      </dxf>
    </rfmt>
    <rfmt sheetId="1" sqref="I232" start="0" length="0">
      <dxf>
        <font>
          <i/>
          <name val="Times New Roman CYR"/>
          <family val="1"/>
        </font>
      </dxf>
    </rfmt>
    <rfmt sheetId="1" sqref="I233" start="0" length="0">
      <dxf>
        <font>
          <i/>
          <name val="Times New Roman CYR"/>
          <family val="1"/>
        </font>
      </dxf>
    </rfmt>
    <rfmt sheetId="1" sqref="I234" start="0" length="0">
      <dxf>
        <font>
          <i/>
          <name val="Times New Roman CYR"/>
          <family val="1"/>
        </font>
      </dxf>
    </rfmt>
    <rfmt sheetId="1" sqref="I235" start="0" length="0">
      <dxf>
        <font>
          <i/>
          <name val="Times New Roman CYR"/>
          <family val="1"/>
        </font>
      </dxf>
    </rfmt>
    <rfmt sheetId="1" sqref="I236" start="0" length="0">
      <dxf>
        <font>
          <i/>
          <name val="Times New Roman CYR"/>
          <family val="1"/>
        </font>
      </dxf>
    </rfmt>
    <rfmt sheetId="1" sqref="I237" start="0" length="0">
      <dxf>
        <font>
          <i/>
          <name val="Times New Roman CYR"/>
          <family val="1"/>
        </font>
      </dxf>
    </rfmt>
    <rfmt sheetId="1" sqref="I238" start="0" length="0">
      <dxf>
        <font>
          <i/>
          <name val="Times New Roman CYR"/>
          <family val="1"/>
        </font>
      </dxf>
    </rfmt>
    <rfmt sheetId="1" sqref="I239" start="0" length="0">
      <dxf>
        <font>
          <i/>
          <name val="Times New Roman CYR"/>
          <family val="1"/>
        </font>
      </dxf>
    </rfmt>
    <rfmt sheetId="1" sqref="I240" start="0" length="0">
      <dxf>
        <font>
          <i/>
          <name val="Times New Roman CYR"/>
          <family val="1"/>
        </font>
      </dxf>
    </rfmt>
    <rfmt sheetId="1" sqref="I241" start="0" length="0">
      <dxf>
        <font>
          <i/>
          <name val="Times New Roman CYR"/>
          <family val="1"/>
        </font>
      </dxf>
    </rfmt>
    <rfmt sheetId="1" sqref="I242" start="0" length="0">
      <dxf>
        <font>
          <i/>
          <name val="Times New Roman CYR"/>
          <family val="1"/>
        </font>
      </dxf>
    </rfmt>
    <rfmt sheetId="1" sqref="I243" start="0" length="0">
      <dxf>
        <font>
          <i/>
          <name val="Times New Roman CYR"/>
          <family val="1"/>
        </font>
      </dxf>
    </rfmt>
    <rfmt sheetId="1" sqref="I244" start="0" length="0">
      <dxf>
        <font>
          <i/>
          <name val="Times New Roman CYR"/>
          <family val="1"/>
        </font>
      </dxf>
    </rfmt>
    <rfmt sheetId="1" sqref="I245" start="0" length="0">
      <dxf>
        <font>
          <i/>
          <name val="Times New Roman CYR"/>
          <family val="1"/>
        </font>
      </dxf>
    </rfmt>
    <rfmt sheetId="1" sqref="I246" start="0" length="0">
      <dxf>
        <font>
          <i/>
          <name val="Times New Roman CYR"/>
          <family val="1"/>
        </font>
      </dxf>
    </rfmt>
    <rfmt sheetId="1" sqref="I247" start="0" length="0">
      <dxf>
        <font>
          <i/>
          <name val="Times New Roman CYR"/>
          <family val="1"/>
        </font>
      </dxf>
    </rfmt>
    <rfmt sheetId="1" sqref="I248" start="0" length="0">
      <dxf>
        <font>
          <i/>
          <name val="Times New Roman CYR"/>
          <family val="1"/>
        </font>
      </dxf>
    </rfmt>
    <rfmt sheetId="1" sqref="I249" start="0" length="0">
      <dxf>
        <font>
          <i/>
          <name val="Times New Roman CYR"/>
          <family val="1"/>
        </font>
      </dxf>
    </rfmt>
    <rfmt sheetId="1" sqref="I250" start="0" length="0">
      <dxf>
        <font>
          <i/>
          <name val="Times New Roman CYR"/>
          <family val="1"/>
        </font>
      </dxf>
    </rfmt>
    <rfmt sheetId="1" sqref="I251" start="0" length="0">
      <dxf>
        <font>
          <i/>
          <name val="Times New Roman CYR"/>
          <family val="1"/>
        </font>
      </dxf>
    </rfmt>
    <rfmt sheetId="1" sqref="I252" start="0" length="0">
      <dxf>
        <font>
          <i/>
          <name val="Times New Roman CYR"/>
          <family val="1"/>
        </font>
      </dxf>
    </rfmt>
    <rfmt sheetId="1" sqref="I253" start="0" length="0">
      <dxf>
        <font>
          <i/>
          <name val="Times New Roman CYR"/>
          <family val="1"/>
        </font>
      </dxf>
    </rfmt>
    <rfmt sheetId="1" sqref="I254" start="0" length="0">
      <dxf>
        <font>
          <i/>
          <name val="Times New Roman CYR"/>
          <family val="1"/>
        </font>
      </dxf>
    </rfmt>
    <rfmt sheetId="1" sqref="I255" start="0" length="0">
      <dxf>
        <font>
          <i/>
          <name val="Times New Roman CYR"/>
          <family val="1"/>
        </font>
      </dxf>
    </rfmt>
    <rfmt sheetId="1" sqref="I256" start="0" length="0">
      <dxf>
        <font>
          <i/>
          <name val="Times New Roman CYR"/>
          <family val="1"/>
        </font>
      </dxf>
    </rfmt>
    <rfmt sheetId="1" sqref="I262" start="0" length="0">
      <dxf>
        <font>
          <i/>
          <name val="Times New Roman CYR"/>
          <family val="1"/>
        </font>
      </dxf>
    </rfmt>
    <rfmt sheetId="1" sqref="I273" start="0" length="0">
      <dxf>
        <font>
          <i/>
          <name val="Times New Roman CYR"/>
          <family val="1"/>
        </font>
      </dxf>
    </rfmt>
    <rfmt sheetId="1" sqref="I275" start="0" length="0">
      <dxf>
        <font>
          <i/>
          <name val="Times New Roman CYR"/>
          <family val="1"/>
        </font>
      </dxf>
    </rfmt>
    <rfmt sheetId="1" sqref="I276" start="0" length="0">
      <dxf>
        <font>
          <b/>
          <name val="Times New Roman CYR"/>
          <family val="1"/>
        </font>
      </dxf>
    </rfmt>
    <rfmt sheetId="1" sqref="I277" start="0" length="0">
      <dxf>
        <fill>
          <patternFill patternType="solid">
            <bgColor indexed="45"/>
          </patternFill>
        </fill>
      </dxf>
    </rfmt>
    <rfmt sheetId="1" sqref="I282" start="0" length="0">
      <dxf>
        <font>
          <i/>
          <name val="Times New Roman CYR"/>
          <family val="1"/>
        </font>
      </dxf>
    </rfmt>
    <rfmt sheetId="1" sqref="I283" start="0" length="0">
      <dxf>
        <font>
          <b/>
          <name val="Times New Roman CYR"/>
          <family val="1"/>
        </font>
      </dxf>
    </rfmt>
    <rfmt sheetId="1" sqref="I284" start="0" length="0">
      <dxf>
        <font>
          <i/>
          <name val="Times New Roman CYR"/>
          <family val="1"/>
        </font>
      </dxf>
    </rfmt>
    <rfmt sheetId="1" sqref="I285" start="0" length="0">
      <dxf>
        <font>
          <i/>
          <name val="Times New Roman CYR"/>
          <family val="1"/>
        </font>
      </dxf>
    </rfmt>
    <rfmt sheetId="1" sqref="I2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8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I298" start="0" length="0">
      <dxf>
        <font>
          <i/>
          <name val="Times New Roman CYR"/>
          <family val="1"/>
        </font>
      </dxf>
    </rfmt>
    <rfmt sheetId="1" sqref="I299" start="0" length="0">
      <dxf>
        <font>
          <i/>
          <name val="Times New Roman CYR"/>
          <family val="1"/>
        </font>
      </dxf>
    </rfmt>
    <rfmt sheetId="1" sqref="I300" start="0" length="0">
      <dxf>
        <font>
          <i/>
          <name val="Times New Roman CYR"/>
          <family val="1"/>
        </font>
      </dxf>
    </rfmt>
    <rfmt sheetId="1" sqref="I303" start="0" length="0">
      <dxf>
        <font>
          <i/>
          <name val="Times New Roman CYR"/>
          <family val="1"/>
        </font>
      </dxf>
    </rfmt>
    <rfmt sheetId="1" sqref="I316" start="0" length="0">
      <dxf>
        <font>
          <b/>
          <i/>
          <name val="Times New Roman CYR"/>
          <family val="1"/>
        </font>
      </dxf>
    </rfmt>
    <rfmt sheetId="1" sqref="I317" start="0" length="0">
      <dxf>
        <font>
          <b/>
          <i/>
          <name val="Times New Roman CYR"/>
          <family val="1"/>
        </font>
      </dxf>
    </rfmt>
    <rfmt sheetId="1" sqref="I318" start="0" length="0">
      <dxf>
        <font>
          <b/>
          <i/>
          <name val="Times New Roman CYR"/>
          <family val="1"/>
        </font>
      </dxf>
    </rfmt>
    <rfmt sheetId="1" sqref="I326" start="0" length="0">
      <dxf>
        <font>
          <i/>
          <name val="Times New Roman CYR"/>
          <family val="1"/>
        </font>
      </dxf>
    </rfmt>
    <rfmt sheetId="1" sqref="I337" start="0" length="0">
      <dxf>
        <font>
          <i/>
          <name val="Times New Roman CYR"/>
          <family val="1"/>
        </font>
      </dxf>
    </rfmt>
    <rfmt sheetId="1" sqref="I341" start="0" length="0">
      <dxf>
        <font>
          <i/>
          <name val="Times New Roman CYR"/>
          <family val="1"/>
        </font>
      </dxf>
    </rfmt>
    <rfmt sheetId="1" sqref="I342" start="0" length="0">
      <dxf>
        <font>
          <i/>
          <name val="Times New Roman CYR"/>
          <family val="1"/>
        </font>
      </dxf>
    </rfmt>
    <rfmt sheetId="1" sqref="I375" start="0" length="0">
      <dxf>
        <font>
          <i/>
          <name val="Times New Roman CYR"/>
          <family val="1"/>
        </font>
      </dxf>
    </rfmt>
    <rfmt sheetId="1" sqref="I388" start="0" length="0">
      <dxf>
        <font>
          <i/>
          <name val="Times New Roman CYR"/>
          <family val="1"/>
        </font>
      </dxf>
    </rfmt>
    <rfmt sheetId="1" sqref="I407" start="0" length="0">
      <dxf>
        <font>
          <b/>
          <name val="Times New Roman CYR"/>
          <family val="1"/>
        </font>
      </dxf>
    </rfmt>
    <rfmt sheetId="1" sqref="I414" start="0" length="0">
      <dxf>
        <font>
          <i/>
          <name val="Times New Roman CYR"/>
          <family val="1"/>
        </font>
      </dxf>
    </rfmt>
    <rfmt sheetId="1" sqref="I417" start="0" length="0">
      <dxf>
        <font>
          <i/>
          <name val="Times New Roman CYR"/>
          <family val="1"/>
        </font>
      </dxf>
    </rfmt>
    <rfmt sheetId="1" sqref="I453" start="0" length="0">
      <dxf>
        <font>
          <b/>
          <name val="Times New Roman CYR"/>
          <family val="1"/>
        </font>
      </dxf>
    </rfmt>
  </rrc>
  <rcc rId="4346" sId="1">
    <nc r="I43">
      <v>381.8</v>
    </nc>
  </rcc>
  <rcc rId="4347" sId="1" numFmtId="4">
    <oc r="G184">
      <v>132003.5</v>
    </oc>
    <nc r="G184"/>
  </rcc>
  <rcc rId="4348" sId="1" numFmtId="4">
    <oc r="H184">
      <v>132003.5</v>
    </oc>
    <nc r="H184"/>
  </rcc>
  <rcc rId="4349" sId="1">
    <oc r="G188">
      <f>80336.9-18626.92</f>
    </oc>
    <nc r="G188"/>
  </rcc>
  <rcc rId="4350" sId="1">
    <oc r="H188">
      <f>80336.9-24369.815</f>
    </oc>
    <nc r="H188"/>
  </rcc>
  <rcc rId="4351" sId="1" numFmtId="4">
    <oc r="G186">
      <f>563</f>
    </oc>
    <nc r="G186">
      <v>552.70000000000005</v>
    </nc>
  </rcc>
  <rcc rId="4352" sId="1" numFmtId="4">
    <oc r="H186">
      <v>563</v>
    </oc>
    <nc r="H186">
      <v>552.70000000000005</v>
    </nc>
  </rcc>
  <rcc rId="4353" sId="1">
    <nc r="I186">
      <v>552.70000000000005</v>
    </nc>
  </rcc>
  <rcc rId="4354" sId="1">
    <nc r="J186">
      <v>552.70000000000005</v>
    </nc>
  </rcc>
  <rfmt sheetId="1" sqref="G185:H185">
    <dxf>
      <fill>
        <patternFill>
          <bgColor rgb="FF92D050"/>
        </patternFill>
      </fill>
    </dxf>
  </rfmt>
  <rcc rId="4355" sId="1">
    <oc r="E194" t="inlineStr">
      <is>
        <t>10201 53030</t>
      </is>
    </oc>
    <nc r="E194" t="inlineStr">
      <is>
        <t>10201 L3030</t>
      </is>
    </nc>
  </rcc>
  <rcc rId="4356" sId="1">
    <oc r="E193" t="inlineStr">
      <is>
        <t>10201 53030</t>
      </is>
    </oc>
    <nc r="E193" t="inlineStr">
      <is>
        <t>10201 L3030</t>
      </is>
    </nc>
  </rcc>
  <rcc rId="4357" sId="1" numFmtId="4">
    <oc r="G194">
      <v>31012</v>
    </oc>
    <nc r="G194">
      <v>31351.9</v>
    </nc>
  </rcc>
  <rcc rId="4358" sId="1">
    <nc r="I194">
      <v>31351.9</v>
    </nc>
  </rcc>
  <rcc rId="4359" sId="1">
    <nc r="J194">
      <v>0</v>
    </nc>
  </rcc>
  <rfmt sheetId="1" sqref="G193:H193">
    <dxf>
      <fill>
        <patternFill>
          <bgColor rgb="FF92D050"/>
        </patternFill>
      </fill>
    </dxf>
  </rfmt>
  <rdn rId="0" localSheetId="1" customView="1" name="Z_EB0A41C3_EF34_4619_B9DF_F61492617999_.wvu.PrintArea" hidden="1" oldHidden="1">
    <formula>Ведом.структура!$A$1:$H$454</formula>
  </rdn>
  <rdn rId="0" localSheetId="1" customView="1" name="Z_EB0A41C3_EF34_4619_B9DF_F61492617999_.wvu.FilterData" hidden="1" oldHidden="1">
    <formula>Ведом.структура!$A$14:$I$457</formula>
  </rdn>
  <rcv guid="{EB0A41C3-EF34-4619-B9DF-F61492617999}" action="add"/>
</revisions>
</file>

<file path=xl/revisions/revisionLog2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62" sId="1" numFmtId="4">
    <oc r="G196">
      <v>256178</v>
    </oc>
    <nc r="G196"/>
  </rcc>
  <rcc rId="4363" sId="1" numFmtId="4">
    <oc r="H196">
      <v>256178</v>
    </oc>
    <nc r="H196"/>
  </rcc>
  <rcc rId="4364" sId="1" numFmtId="4">
    <oc r="G198">
      <v>5565.8</v>
    </oc>
    <nc r="G198"/>
  </rcc>
  <rcc rId="4365" sId="1" numFmtId="4">
    <oc r="H198">
      <v>5565.8</v>
    </oc>
    <nc r="H198"/>
  </rcc>
  <rcc rId="4366" sId="1" numFmtId="4">
    <oc r="G200">
      <v>4000</v>
    </oc>
    <nc r="G200"/>
  </rcc>
  <rcc rId="4367" sId="1" numFmtId="4">
    <oc r="H200">
      <v>4000</v>
    </oc>
    <nc r="H200"/>
  </rcc>
  <rcc rId="4368" sId="1">
    <oc r="G202">
      <f>27282+275.6</f>
    </oc>
    <nc r="G202"/>
  </rcc>
  <rcc rId="4369" sId="1" numFmtId="4">
    <oc r="H202">
      <v>0</v>
    </oc>
    <nc r="H202"/>
  </rcc>
  <rcc rId="4370" sId="1">
    <oc r="G204">
      <f>116435+15410</f>
    </oc>
    <nc r="G204"/>
  </rcc>
  <rcc rId="4371" sId="1">
    <oc r="H204">
      <f>116435+15410</f>
    </oc>
    <nc r="H204"/>
  </rcc>
  <rcc rId="4372" sId="1">
    <oc r="G206">
      <f>10584.6+10584.6</f>
    </oc>
    <nc r="G206"/>
  </rcc>
  <rcc rId="4373" sId="1">
    <oc r="H206">
      <f>10584.6+10584.6</f>
    </oc>
    <nc r="H206"/>
  </rcc>
  <rcc rId="4374" sId="1">
    <oc r="G208">
      <f>1380.2+28.2</f>
    </oc>
    <nc r="G208"/>
  </rcc>
  <rcc rId="4375" sId="1">
    <oc r="H208">
      <f>1380.2+28.2</f>
    </oc>
    <nc r="H208"/>
  </rcc>
  <rcc rId="4376" sId="1" numFmtId="4">
    <oc r="G210">
      <v>4690.3999999999996</v>
    </oc>
    <nc r="G210"/>
  </rcc>
  <rcc rId="4377" sId="1" numFmtId="4">
    <oc r="H210">
      <v>0</v>
    </oc>
    <nc r="H210"/>
  </rcc>
  <rcc rId="4378" sId="1" numFmtId="4">
    <oc r="G213">
      <v>255.2</v>
    </oc>
    <nc r="G213"/>
  </rcc>
  <rcc rId="4379" sId="1" numFmtId="4">
    <oc r="H213">
      <v>255.2</v>
    </oc>
    <nc r="H213"/>
  </rcc>
  <rcc rId="4380" sId="1">
    <oc r="G216">
      <f>8380+420</f>
    </oc>
    <nc r="G216"/>
  </rcc>
  <rcc rId="4381" sId="1">
    <oc r="H216">
      <f>8380+420</f>
    </oc>
    <nc r="H216"/>
  </rcc>
  <rcc rId="4382" sId="1" numFmtId="4">
    <oc r="G222">
      <v>78</v>
    </oc>
    <nc r="G222"/>
  </rcc>
  <rcc rId="4383" sId="1" numFmtId="4">
    <oc r="H222">
      <v>78</v>
    </oc>
    <nc r="H222"/>
  </rcc>
  <rcc rId="4384" sId="1" numFmtId="4">
    <oc r="G223">
      <v>795</v>
    </oc>
    <nc r="G223"/>
  </rcc>
  <rcc rId="4385" sId="1" numFmtId="4">
    <oc r="H223">
      <v>795</v>
    </oc>
    <nc r="H223"/>
  </rcc>
  <rcc rId="4386" sId="1">
    <oc r="G225">
      <f>10159.152+10480</f>
    </oc>
    <nc r="G225"/>
  </rcc>
  <rcc rId="4387" sId="1">
    <oc r="H225">
      <f>10159.152+10480</f>
    </oc>
    <nc r="H225"/>
  </rcc>
  <rcc rId="4388" sId="1">
    <oc r="G226">
      <f>32170.648+21202.1</f>
    </oc>
    <nc r="G226"/>
  </rcc>
  <rcc rId="4389" sId="1">
    <oc r="H226">
      <f>32170.648+21202.1</f>
    </oc>
    <nc r="H226"/>
  </rcc>
  <rcc rId="4390" sId="1">
    <oc r="G232">
      <f>395+8.1</f>
    </oc>
    <nc r="G232"/>
  </rcc>
  <rcc rId="4391" sId="1">
    <oc r="H232">
      <f>395+8.1</f>
    </oc>
    <nc r="H232"/>
  </rcc>
  <rcc rId="4392" sId="1" numFmtId="4">
    <oc r="G238">
      <v>5352.5</v>
    </oc>
    <nc r="G238"/>
  </rcc>
  <rcc rId="4393" sId="1" numFmtId="4">
    <oc r="H238">
      <v>5352.5</v>
    </oc>
    <nc r="H238"/>
  </rcc>
  <rcc rId="4394" sId="1" numFmtId="4">
    <oc r="G240">
      <v>5645.9</v>
    </oc>
    <nc r="G240"/>
  </rcc>
  <rcc rId="4395" sId="1" numFmtId="4">
    <oc r="H240">
      <v>5645.9</v>
    </oc>
    <nc r="H240"/>
  </rcc>
  <rcc rId="4396" sId="1" numFmtId="4">
    <oc r="G242">
      <v>61.7</v>
    </oc>
    <nc r="G242"/>
  </rcc>
  <rcc rId="4397" sId="1" numFmtId="4">
    <oc r="H242">
      <v>61.7</v>
    </oc>
    <nc r="H242"/>
  </rcc>
  <rcc rId="4398" sId="1" numFmtId="4">
    <oc r="G243">
      <v>18.600000000000001</v>
    </oc>
    <nc r="G243"/>
  </rcc>
  <rcc rId="4399" sId="1" numFmtId="4">
    <oc r="H243">
      <v>18.600000000000001</v>
    </oc>
    <nc r="H243"/>
  </rcc>
  <rcc rId="4400" sId="1" numFmtId="4">
    <oc r="G249">
      <v>65.099999999999994</v>
    </oc>
    <nc r="G249"/>
  </rcc>
  <rcc rId="4401" sId="1" numFmtId="4">
    <oc r="H249">
      <v>65.099999999999994</v>
    </oc>
    <nc r="H249"/>
  </rcc>
  <rcc rId="4402" sId="1" numFmtId="4">
    <oc r="G250">
      <v>19.600000000000001</v>
    </oc>
    <nc r="G250"/>
  </rcc>
  <rcc rId="4403" sId="1" numFmtId="4">
    <oc r="H250">
      <v>19.600000000000001</v>
    </oc>
    <nc r="H250"/>
  </rcc>
  <rcc rId="4404" sId="1" numFmtId="4">
    <oc r="G254">
      <v>82</v>
    </oc>
    <nc r="G254"/>
  </rcc>
  <rcc rId="4405" sId="1" numFmtId="4">
    <oc r="H254">
      <v>82</v>
    </oc>
    <nc r="H254"/>
  </rcc>
  <rcc rId="4406" sId="1" numFmtId="4">
    <oc r="G256">
      <v>914.2</v>
    </oc>
    <nc r="G256"/>
  </rcc>
  <rcc rId="4407" sId="1" numFmtId="4">
    <oc r="H256">
      <v>914.2</v>
    </oc>
    <nc r="H256"/>
  </rcc>
  <rcc rId="4408" sId="1" numFmtId="4">
    <oc r="G257">
      <v>276</v>
    </oc>
    <nc r="G257"/>
  </rcc>
  <rcc rId="4409" sId="1" numFmtId="4">
    <oc r="H257">
      <v>276</v>
    </oc>
    <nc r="H257"/>
  </rcc>
  <rcc rId="4410" sId="1" numFmtId="4">
    <oc r="G259">
      <v>24865.3</v>
    </oc>
    <nc r="G259"/>
  </rcc>
  <rcc rId="4411" sId="1" numFmtId="4">
    <oc r="H259">
      <v>24865.3</v>
    </oc>
    <nc r="H259"/>
  </rcc>
  <rcc rId="4412" sId="1" numFmtId="4">
    <oc r="G260">
      <v>7509.3</v>
    </oc>
    <nc r="G260"/>
  </rcc>
  <rcc rId="4413" sId="1" numFmtId="4">
    <oc r="H260">
      <v>7509.3</v>
    </oc>
    <nc r="H260"/>
  </rcc>
  <rcc rId="4414" sId="1" numFmtId="4">
    <oc r="G261">
      <v>16</v>
    </oc>
    <nc r="G261"/>
  </rcc>
  <rcc rId="4415" sId="1" numFmtId="4">
    <oc r="H261">
      <v>16</v>
    </oc>
    <nc r="H261"/>
  </rcc>
  <rcc rId="4416" sId="1" numFmtId="4">
    <oc r="G262">
      <v>600</v>
    </oc>
    <nc r="G262"/>
  </rcc>
  <rcc rId="4417" sId="1" numFmtId="4">
    <oc r="H262">
      <v>600</v>
    </oc>
    <nc r="H262"/>
  </rcc>
  <rcc rId="4418" sId="1" numFmtId="4">
    <oc r="G263">
      <v>30</v>
    </oc>
    <nc r="G263"/>
  </rcc>
  <rcc rId="4419" sId="1" numFmtId="4">
    <oc r="H263">
      <v>30</v>
    </oc>
    <nc r="H263"/>
  </rcc>
  <rcc rId="4420" sId="1" numFmtId="4">
    <oc r="G264">
      <v>34</v>
    </oc>
    <nc r="G264"/>
  </rcc>
  <rcc rId="4421" sId="1" numFmtId="4">
    <oc r="H264">
      <v>34</v>
    </oc>
    <nc r="H264"/>
  </rcc>
  <rcc rId="4422" sId="1" numFmtId="4">
    <oc r="G268">
      <v>200</v>
    </oc>
    <nc r="G268"/>
  </rcc>
  <rcc rId="4423" sId="1" numFmtId="4">
    <oc r="H268">
      <v>200</v>
    </oc>
    <nc r="H268"/>
  </rcc>
  <rcc rId="4424" sId="1" numFmtId="4">
    <oc r="G271">
      <v>98</v>
    </oc>
    <nc r="G271"/>
  </rcc>
  <rcc rId="4425" sId="1" numFmtId="4">
    <oc r="H271">
      <v>98</v>
    </oc>
    <nc r="H271"/>
  </rcc>
  <rcc rId="4426" sId="1" numFmtId="4">
    <oc r="G276">
      <v>2000</v>
    </oc>
    <nc r="G276">
      <v>1500</v>
    </nc>
  </rcc>
  <rcc rId="4427" sId="1" numFmtId="4">
    <oc r="H276">
      <v>2000</v>
    </oc>
    <nc r="H276">
      <v>1500</v>
    </nc>
  </rcc>
  <rfmt sheetId="1" sqref="G275:H275">
    <dxf>
      <fill>
        <patternFill>
          <bgColor rgb="FF92D050"/>
        </patternFill>
      </fill>
    </dxf>
  </rfmt>
  <rcc rId="4428" sId="1">
    <nc r="I276">
      <v>1500</v>
    </nc>
  </rcc>
  <rcc rId="4429" sId="1">
    <nc r="J276">
      <v>1500</v>
    </nc>
  </rcc>
</revisions>
</file>

<file path=xl/revisions/revisionLog2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0" sId="1" numFmtId="4">
    <nc r="G210">
      <v>5297.5</v>
    </nc>
  </rcc>
  <rcc rId="4431" sId="1" numFmtId="4">
    <nc r="H210">
      <v>317.8</v>
    </nc>
  </rcc>
  <rcc rId="4432" sId="1">
    <nc r="I210">
      <v>5297.5</v>
    </nc>
  </rcc>
  <rcc rId="4433" sId="1">
    <nc r="J210">
      <v>317.8</v>
    </nc>
  </rcc>
  <rfmt sheetId="1" sqref="G209:H209">
    <dxf>
      <fill>
        <patternFill>
          <bgColor rgb="FF92D050"/>
        </patternFill>
      </fill>
    </dxf>
  </rfmt>
  <rrc rId="4434" sId="1" ref="A187:XFD188" action="insertRow"/>
  <rfmt sheetId="1" sqref="A187" start="0" length="0">
    <dxf>
      <font>
        <i/>
        <name val="Times New Roman"/>
        <family val="1"/>
      </font>
    </dxf>
  </rfmt>
  <rfmt sheetId="1" sqref="B187" start="0" length="0">
    <dxf>
      <font>
        <i/>
        <name val="Times New Roman"/>
        <family val="1"/>
      </font>
    </dxf>
  </rfmt>
  <rfmt sheetId="1" sqref="C187" start="0" length="0">
    <dxf>
      <font>
        <i/>
        <name val="Times New Roman"/>
        <family val="1"/>
      </font>
    </dxf>
  </rfmt>
  <rfmt sheetId="1" sqref="D187" start="0" length="0">
    <dxf>
      <font>
        <i/>
        <name val="Times New Roman"/>
        <family val="1"/>
      </font>
    </dxf>
  </rfmt>
  <rfmt sheetId="1" sqref="E187" start="0" length="0">
    <dxf>
      <font>
        <i/>
        <name val="Times New Roman"/>
        <family val="1"/>
      </font>
    </dxf>
  </rfmt>
  <rfmt sheetId="1" sqref="F187" start="0" length="0">
    <dxf>
      <font>
        <i/>
        <name val="Times New Roman"/>
        <family val="1"/>
      </font>
    </dxf>
  </rfmt>
  <rfmt sheetId="1" sqref="G187" start="0" length="0">
    <dxf>
      <font>
        <i/>
        <name val="Times New Roman"/>
        <family val="1"/>
      </font>
      <fill>
        <patternFill>
          <bgColor rgb="FF92D050"/>
        </patternFill>
      </fill>
    </dxf>
  </rfmt>
  <rcc rId="4435" sId="1" odxf="1" dxf="1">
    <nc r="H187">
      <f>H188</f>
    </nc>
    <odxf>
      <font>
        <i val="0"/>
        <name val="Times New Roman"/>
        <family val="1"/>
      </font>
      <fill>
        <patternFill>
          <bgColor theme="0"/>
        </patternFill>
      </fill>
    </odxf>
    <ndxf>
      <font>
        <i/>
        <name val="Times New Roman"/>
        <family val="1"/>
      </font>
      <fill>
        <patternFill>
          <bgColor rgb="FF92D050"/>
        </patternFill>
      </fill>
    </ndxf>
  </rcc>
  <rcc rId="4436" sId="1">
    <nc r="A187" t="inlineStr">
      <is>
        <t>Питание обучающихся в муниципальных организациях Республики Бурятия, осваивающих образовательные программы дошкольного образования, являющихся детьми отдельных категорий граждан, принимавших участие в специальной военной операции</t>
      </is>
    </nc>
  </rcc>
  <rcc rId="4437" sId="1">
    <nc r="B187" t="inlineStr">
      <is>
        <t>969</t>
      </is>
    </nc>
  </rcc>
  <rcc rId="4438" sId="1">
    <nc r="C187" t="inlineStr">
      <is>
        <t>07</t>
      </is>
    </nc>
  </rcc>
  <rcc rId="4439" sId="1">
    <nc r="D187" t="inlineStr">
      <is>
        <t>01</t>
      </is>
    </nc>
  </rcc>
  <rcc rId="4440" sId="1">
    <nc r="E187" t="inlineStr">
      <is>
        <t>10101 74880</t>
      </is>
    </nc>
  </rcc>
  <rcc rId="4441" sId="1">
    <nc r="G187">
      <f>G188</f>
    </nc>
  </rcc>
  <rcc rId="4442" sId="1" odxf="1" dxf="1">
    <nc r="A188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horizontal="left"/>
    </ndxf>
  </rcc>
  <rcc rId="4443" sId="1">
    <nc r="B188" t="inlineStr">
      <is>
        <t>969</t>
      </is>
    </nc>
  </rcc>
  <rcc rId="4444" sId="1">
    <nc r="C188" t="inlineStr">
      <is>
        <t>07</t>
      </is>
    </nc>
  </rcc>
  <rcc rId="4445" sId="1">
    <nc r="D188" t="inlineStr">
      <is>
        <t>01</t>
      </is>
    </nc>
  </rcc>
  <rcc rId="4446" sId="1">
    <nc r="E188" t="inlineStr">
      <is>
        <t>10101 74880</t>
      </is>
    </nc>
  </rcc>
  <rcc rId="4447" sId="1">
    <nc r="F188" t="inlineStr">
      <is>
        <t>612</t>
      </is>
    </nc>
  </rcc>
  <rcc rId="4448" sId="1" numFmtId="4">
    <nc r="G188">
      <v>324</v>
    </nc>
  </rcc>
  <rcc rId="4449" sId="1" numFmtId="4">
    <nc r="H188">
      <v>324</v>
    </nc>
  </rcc>
  <rcc rId="4450" sId="1">
    <nc r="I188">
      <v>324</v>
    </nc>
  </rcc>
  <rcc rId="4451" sId="1">
    <nc r="J188">
      <v>324</v>
    </nc>
  </rcc>
  <rcc rId="4452" sId="1">
    <oc r="G182">
      <f>G183+G189+G185</f>
    </oc>
    <nc r="G182">
      <f>G183+G189+G185+G187</f>
    </nc>
  </rcc>
  <rcc rId="4453" sId="1">
    <oc r="H182">
      <f>H183+H189+H185</f>
    </oc>
    <nc r="H182">
      <f>H183+H189+H185+H187</f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" sId="1" numFmtId="4">
    <oc r="G194">
      <v>27305.97</v>
    </oc>
    <nc r="G194">
      <f>27305.97-117.3</f>
    </nc>
  </rcc>
</revisions>
</file>

<file path=xl/revisions/revisionLog2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4" sId="1" numFmtId="4">
    <nc r="G242">
      <v>7002.5</v>
    </nc>
  </rcc>
  <rcc rId="4455" sId="1" numFmtId="4">
    <nc r="H242">
      <v>7002.5</v>
    </nc>
  </rcc>
  <rcc rId="4456" sId="1">
    <nc r="I242">
      <v>7002.5</v>
    </nc>
  </rcc>
  <rcc rId="4457" sId="1">
    <nc r="J242">
      <v>7002.5</v>
    </nc>
  </rcc>
  <rfmt sheetId="1" sqref="G241:H241">
    <dxf>
      <fill>
        <patternFill>
          <bgColor rgb="FF92D050"/>
        </patternFill>
      </fill>
    </dxf>
  </rfmt>
  <rcc rId="4458" sId="1" numFmtId="4">
    <nc r="G251">
      <v>80.644999999999996</v>
    </nc>
  </rcc>
  <rcc rId="4459" sId="1" numFmtId="4">
    <nc r="H251">
      <v>80.644999999999996</v>
    </nc>
  </rcc>
  <rcc rId="4460" sId="1" numFmtId="4">
    <nc r="G252">
      <v>24.355</v>
    </nc>
  </rcc>
  <rcc rId="4461" sId="1" numFmtId="4">
    <nc r="H252">
      <v>24.355</v>
    </nc>
  </rcc>
  <rcc rId="4462" sId="1">
    <nc r="I250">
      <v>105</v>
    </nc>
  </rcc>
  <rcc rId="4463" sId="1">
    <nc r="K250">
      <v>105</v>
    </nc>
  </rcc>
  <rfmt sheetId="1" sqref="G250:H250">
    <dxf>
      <fill>
        <patternFill>
          <bgColor rgb="FF92D050"/>
        </patternFill>
      </fill>
    </dxf>
  </rfmt>
</revisions>
</file>

<file path=xl/revisions/revisionLog2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4" sId="1" numFmtId="4">
    <nc r="G244">
      <v>71.349999999999994</v>
    </nc>
  </rcc>
  <rcc rId="4465" sId="1" numFmtId="4">
    <nc r="H244">
      <v>71.349999999999994</v>
    </nc>
  </rcc>
  <rcc rId="4466" sId="1" numFmtId="4">
    <nc r="G245">
      <v>21.55</v>
    </nc>
  </rcc>
  <rcc rId="4467" sId="1" numFmtId="4">
    <nc r="H245">
      <v>21.55</v>
    </nc>
  </rcc>
  <rcc rId="4468" sId="1">
    <nc r="I243">
      <v>92.9</v>
    </nc>
  </rcc>
  <rcc rId="4469" sId="1">
    <nc r="J243">
      <v>92.9</v>
    </nc>
  </rcc>
  <rfmt sheetId="1" sqref="G243:H243">
    <dxf>
      <fill>
        <patternFill>
          <bgColor rgb="FF92D050"/>
        </patternFill>
      </fill>
    </dxf>
  </rfmt>
  <rcc rId="4470" sId="1" numFmtId="4">
    <nc r="G184">
      <v>157463.1</v>
    </nc>
  </rcc>
  <rcc rId="4471" sId="1" numFmtId="4">
    <nc r="H184">
      <v>157463.1</v>
    </nc>
  </rcc>
  <rcc rId="4472" sId="1">
    <nc r="I184">
      <v>157463.1</v>
    </nc>
  </rcc>
  <rcc rId="4473" sId="1">
    <nc r="J184">
      <v>157463.1</v>
    </nc>
  </rcc>
  <rfmt sheetId="1" sqref="G183:H183">
    <dxf>
      <fill>
        <patternFill>
          <bgColor rgb="FF92D050"/>
        </patternFill>
      </fill>
    </dxf>
  </rfmt>
  <rcc rId="4474" sId="1" numFmtId="4">
    <nc r="G198">
      <v>300594.09999999998</v>
    </nc>
  </rcc>
  <rcc rId="4475" sId="1" numFmtId="4">
    <nc r="H198">
      <v>300594.09999999998</v>
    </nc>
  </rcc>
  <rcc rId="4476" sId="1">
    <nc r="I198">
      <v>300594.09999999998</v>
    </nc>
  </rcc>
  <rcc rId="4477" sId="1">
    <nc r="J198">
      <v>300594.09999999998</v>
    </nc>
  </rcc>
  <rfmt sheetId="1" sqref="G197:H197">
    <dxf>
      <fill>
        <patternFill>
          <bgColor rgb="FF92D050"/>
        </patternFill>
      </fill>
    </dxf>
  </rfmt>
  <rcc rId="4478" sId="1" numFmtId="4">
    <nc r="G200">
      <v>5565.8</v>
    </nc>
  </rcc>
  <rcc rId="4479" sId="1" numFmtId="4">
    <nc r="H200">
      <v>5565.8</v>
    </nc>
  </rcc>
  <rcc rId="4480" sId="1">
    <nc r="I200">
      <v>5565.8</v>
    </nc>
  </rcc>
  <rcc rId="4481" sId="1">
    <nc r="J200">
      <v>5565.8</v>
    </nc>
  </rcc>
  <rfmt sheetId="1" sqref="G199:H199">
    <dxf>
      <fill>
        <patternFill>
          <bgColor rgb="FF92D050"/>
        </patternFill>
      </fill>
    </dxf>
  </rfmt>
  <rcc rId="4482" sId="1">
    <oc r="E207" t="inlineStr">
      <is>
        <t>10201S2К90</t>
      </is>
    </oc>
    <nc r="E207" t="inlineStr">
      <is>
        <t>10201 S2К90</t>
      </is>
    </nc>
  </rcc>
  <rcc rId="4483" sId="1">
    <oc r="E208" t="inlineStr">
      <is>
        <t>10201S2К90</t>
      </is>
    </oc>
    <nc r="E208" t="inlineStr">
      <is>
        <t>10201 S2К90</t>
      </is>
    </nc>
  </rcc>
</revisions>
</file>

<file path=xl/revisions/revisionLog2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84" sId="1" numFmtId="4">
    <nc r="G240">
      <v>6191</v>
    </nc>
  </rcc>
  <rcc rId="4485" sId="1" numFmtId="4">
    <nc r="H240">
      <v>6191</v>
    </nc>
  </rcc>
  <rcc rId="4486" sId="1">
    <nc r="I240">
      <v>6191</v>
    </nc>
  </rcc>
  <rcc rId="4487" sId="1">
    <nc r="J240">
      <v>6191</v>
    </nc>
  </rcc>
  <rfmt sheetId="1" sqref="G239:H239">
    <dxf>
      <fill>
        <patternFill>
          <bgColor rgb="FF92D050"/>
        </patternFill>
      </fill>
    </dxf>
  </rfmt>
  <rcc rId="4488" sId="1" numFmtId="4">
    <nc r="G256">
      <v>83.5</v>
    </nc>
  </rcc>
  <rcc rId="4489" sId="1" numFmtId="4">
    <nc r="H256">
      <v>83.5</v>
    </nc>
  </rcc>
  <rcc rId="4490" sId="1">
    <nc r="I256">
      <v>83.5</v>
    </nc>
  </rcc>
  <rcc rId="4491" sId="1">
    <nc r="J256">
      <v>83.5</v>
    </nc>
  </rcc>
  <rfmt sheetId="1" sqref="G255:H255">
    <dxf>
      <fill>
        <patternFill>
          <bgColor rgb="FF92D050"/>
        </patternFill>
      </fill>
    </dxf>
  </rfmt>
  <rcc rId="4492" sId="1">
    <nc r="G206">
      <f>136340.4</f>
    </nc>
  </rcc>
  <rcc rId="4493" sId="1">
    <nc r="H206">
      <f>136340.4</f>
    </nc>
  </rcc>
  <rcc rId="4494" sId="1">
    <nc r="I206">
      <v>136340.4</v>
    </nc>
  </rcc>
  <rcc rId="4495" sId="1">
    <nc r="J206">
      <v>136340.4</v>
    </nc>
  </rcc>
  <rfmt sheetId="1" sqref="G205:H205">
    <dxf>
      <fill>
        <patternFill>
          <bgColor rgb="FF92D050"/>
        </patternFill>
      </fill>
    </dxf>
  </rfmt>
</revisions>
</file>

<file path=xl/revisions/revisionLog2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6" sId="1" numFmtId="4">
    <nc r="G210">
      <v>1523.6</v>
    </nc>
  </rcc>
  <rcc rId="4497" sId="1" numFmtId="4">
    <nc r="H210">
      <v>1523.6</v>
    </nc>
  </rcc>
  <rcc rId="4498" sId="1">
    <nc r="I210">
      <v>1523.6</v>
    </nc>
  </rcc>
  <rcc rId="4499" sId="1">
    <nc r="J210">
      <v>1523.6</v>
    </nc>
  </rcc>
  <rfmt sheetId="1" sqref="G209:H209">
    <dxf>
      <fill>
        <patternFill>
          <bgColor rgb="FF92D050"/>
        </patternFill>
      </fill>
    </dxf>
  </rfmt>
  <rcc rId="4500" sId="1" numFmtId="4">
    <nc r="G234">
      <v>395</v>
    </nc>
  </rcc>
  <rcc rId="4501" sId="1" numFmtId="4">
    <nc r="H234">
      <v>395</v>
    </nc>
  </rcc>
  <rcc rId="4502" sId="1">
    <nc r="I234">
      <v>395</v>
    </nc>
  </rcc>
  <rcc rId="4503" sId="1">
    <nc r="J234">
      <v>395</v>
    </nc>
  </rcc>
  <rfmt sheetId="1" sqref="G233:H233">
    <dxf>
      <fill>
        <patternFill>
          <bgColor rgb="FF92D050"/>
        </patternFill>
      </fill>
    </dxf>
  </rfmt>
  <rfmt sheetId="1" sqref="G207:H207">
    <dxf>
      <fill>
        <patternFill>
          <bgColor rgb="FF92D050"/>
        </patternFill>
      </fill>
    </dxf>
  </rfmt>
  <rcc rId="4504" sId="1" numFmtId="4">
    <nc r="G204">
      <v>27585.599999999999</v>
    </nc>
  </rcc>
  <rcc rId="4505" sId="1" numFmtId="4">
    <nc r="H204">
      <v>0</v>
    </nc>
  </rcc>
  <rcc rId="4506" sId="1">
    <nc r="I204">
      <v>27585.599999999999</v>
    </nc>
  </rcc>
  <rcc rId="4507" sId="1">
    <nc r="J204">
      <v>0</v>
    </nc>
  </rcc>
  <rfmt sheetId="1" sqref="G203:H203">
    <dxf>
      <fill>
        <patternFill>
          <bgColor rgb="FF92D050"/>
        </patternFill>
      </fill>
    </dxf>
  </rfmt>
  <rcc rId="4508" sId="1" numFmtId="4">
    <nc r="G208">
      <v>10804.3</v>
    </nc>
  </rcc>
  <rcc rId="4509" sId="1" numFmtId="4">
    <nc r="H208">
      <v>10804.3</v>
    </nc>
  </rcc>
  <rcc rId="4510" sId="1">
    <nc r="I208">
      <v>10804.3</v>
    </nc>
  </rcc>
  <rcc rId="4511" sId="1">
    <nc r="J208">
      <v>10804.3</v>
    </nc>
  </rcc>
  <rcc rId="4512" sId="1" numFmtId="4">
    <nc r="G227">
      <v>30260.7</v>
    </nc>
  </rcc>
  <rcc rId="4513" sId="1" numFmtId="4">
    <nc r="H227">
      <v>30260.7</v>
    </nc>
  </rcc>
  <rcc rId="4514" sId="1">
    <nc r="I227">
      <v>30260.7</v>
    </nc>
  </rcc>
  <rcc rId="4515" sId="1">
    <nc r="J227">
      <v>30260.7</v>
    </nc>
  </rcc>
  <rfmt sheetId="1" sqref="G226:H226">
    <dxf>
      <fill>
        <patternFill>
          <bgColor rgb="FF92D050"/>
        </patternFill>
      </fill>
    </dxf>
  </rfmt>
</revisions>
</file>

<file path=xl/revisions/revisionLog2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16" sId="1">
    <oc r="G174">
      <f>41.3+12.49</f>
    </oc>
    <nc r="G174"/>
  </rcc>
  <rcc rId="4517" sId="1">
    <oc r="H174">
      <f>41.3+12.49</f>
    </oc>
    <nc r="H174"/>
  </rcc>
  <rcc rId="4518" sId="1">
    <oc r="G175">
      <f>145.8+29.37</f>
    </oc>
    <nc r="G175"/>
  </rcc>
  <rcc rId="4519" sId="1">
    <oc r="H175">
      <f>145.8+29.37</f>
    </oc>
    <nc r="H175"/>
  </rcc>
  <rcc rId="4520" sId="1" numFmtId="4">
    <oc r="G176">
      <v>14.685</v>
    </oc>
    <nc r="G176"/>
  </rcc>
  <rcc rId="4521" sId="1" numFmtId="4">
    <oc r="H176">
      <v>14.685</v>
    </oc>
    <nc r="H176"/>
  </rcc>
  <rcc rId="4522" sId="1" numFmtId="4">
    <oc r="G173">
      <f>136.8+41.355</f>
    </oc>
    <nc r="G173">
      <v>494.8</v>
    </nc>
  </rcc>
  <rcc rId="4523" sId="1" numFmtId="4">
    <oc r="H173">
      <f>136.8+41.355</f>
    </oc>
    <nc r="H173">
      <v>494.8</v>
    </nc>
  </rcc>
  <rfmt sheetId="1" sqref="G172:H172">
    <dxf>
      <fill>
        <patternFill>
          <bgColor rgb="FF92D050"/>
        </patternFill>
      </fill>
    </dxf>
  </rfmt>
  <rcc rId="4524" sId="1">
    <nc r="I173">
      <v>494.8</v>
    </nc>
  </rcc>
  <rcc rId="4525" sId="1">
    <nc r="J173">
      <v>494.8</v>
    </nc>
  </rcc>
  <rcc rId="4526" sId="1" numFmtId="4">
    <oc r="G169">
      <v>536.79999999999995</v>
    </oc>
    <nc r="G169"/>
  </rcc>
  <rcc rId="4527" sId="1" numFmtId="4">
    <oc r="H169">
      <v>536.79999999999995</v>
    </oc>
    <nc r="H169"/>
  </rcc>
  <rcc rId="4528" sId="1" numFmtId="4">
    <oc r="G170">
      <v>140</v>
    </oc>
    <nc r="G170"/>
  </rcc>
  <rcc rId="4529" sId="1" numFmtId="4">
    <oc r="H170">
      <v>140</v>
    </oc>
    <nc r="H170"/>
  </rcc>
  <rcc rId="4530" sId="1" numFmtId="4">
    <oc r="G171">
      <v>241.16</v>
    </oc>
    <nc r="G171"/>
  </rcc>
  <rcc rId="4531" sId="1" numFmtId="4">
    <oc r="H171">
      <v>241.16</v>
    </oc>
    <nc r="H171"/>
  </rcc>
  <rcc rId="4532" sId="1" numFmtId="4">
    <oc r="G168">
      <v>1778.74</v>
    </oc>
    <nc r="G168">
      <v>2513.1999999999998</v>
    </nc>
  </rcc>
  <rcc rId="4533" sId="1" numFmtId="4">
    <oc r="H168">
      <v>1778.74</v>
    </oc>
    <nc r="H168">
      <v>2513.1999999999998</v>
    </nc>
  </rcc>
  <rcc rId="4534" sId="1">
    <nc r="I168">
      <v>2513.1999999999998</v>
    </nc>
  </rcc>
  <rcc rId="4535" sId="1">
    <nc r="J168">
      <v>2513.1999999999998</v>
    </nc>
  </rcc>
  <rfmt sheetId="1" sqref="G167:H167">
    <dxf>
      <fill>
        <patternFill>
          <bgColor rgb="FF92D050"/>
        </patternFill>
      </fill>
    </dxf>
  </rfmt>
  <rcc rId="4536" sId="1" numFmtId="4">
    <oc r="G164">
      <v>359.06</v>
    </oc>
    <nc r="G164"/>
  </rcc>
  <rcc rId="4537" sId="1" numFmtId="4">
    <oc r="H164">
      <v>374.31</v>
    </oc>
    <nc r="H164"/>
  </rcc>
  <rcc rId="4538" sId="1" numFmtId="4">
    <oc r="G165">
      <v>26</v>
    </oc>
    <nc r="G165"/>
  </rcc>
  <rcc rId="4539" sId="1" numFmtId="4">
    <oc r="H165">
      <v>26</v>
    </oc>
    <nc r="H165"/>
  </rcc>
  <rcc rId="4540" sId="1" numFmtId="4">
    <oc r="G166">
      <v>44</v>
    </oc>
    <nc r="G166"/>
  </rcc>
  <rcc rId="4541" sId="1" numFmtId="4">
    <oc r="H166">
      <v>44</v>
    </oc>
    <nc r="H166"/>
  </rcc>
  <rcc rId="4542" sId="1" numFmtId="4">
    <oc r="G163">
      <v>1188.94</v>
    </oc>
    <nc r="G163">
      <v>1884.9</v>
    </nc>
  </rcc>
  <rcc rId="4543" sId="1" numFmtId="4">
    <oc r="H163">
      <v>1174.8699999999999</v>
    </oc>
    <nc r="H163">
      <v>1884.9</v>
    </nc>
  </rcc>
  <rfmt sheetId="1" sqref="G162:H162">
    <dxf>
      <fill>
        <patternFill>
          <bgColor rgb="FF92D050"/>
        </patternFill>
      </fill>
    </dxf>
  </rfmt>
  <rcc rId="4544" sId="1">
    <nc r="I163">
      <v>1884.9</v>
    </nc>
  </rcc>
  <rcc rId="4545" sId="1">
    <nc r="J163">
      <v>1884.9</v>
    </nc>
  </rcc>
</revisions>
</file>

<file path=xl/revisions/revisionLog2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46" sId="1">
    <oc r="G159">
      <f>3010.8+61.4+344.6</f>
    </oc>
    <nc r="G159"/>
  </rcc>
  <rcc rId="4547" sId="1" numFmtId="4">
    <oc r="H159">
      <v>0</v>
    </oc>
    <nc r="H159"/>
  </rcc>
  <rcc rId="4548" sId="1" numFmtId="4">
    <oc r="G154">
      <v>5420</v>
    </oc>
    <nc r="G154"/>
  </rcc>
  <rcc rId="4549" sId="1" numFmtId="4">
    <oc r="H154">
      <v>5420</v>
    </oc>
    <nc r="H154"/>
  </rcc>
  <rcc rId="4550" sId="1" numFmtId="4">
    <oc r="G148">
      <v>130</v>
    </oc>
    <nc r="G148"/>
  </rcc>
  <rcc rId="4551" sId="1" numFmtId="4">
    <oc r="H148">
      <v>100</v>
    </oc>
    <nc r="H148"/>
  </rcc>
  <rcc rId="4552" sId="1">
    <oc r="G145">
      <f>16327.6-350-130</f>
    </oc>
    <nc r="G145"/>
  </rcc>
  <rcc rId="4553" sId="1">
    <oc r="H145">
      <f>16327.6-100-370</f>
    </oc>
    <nc r="H145"/>
  </rcc>
  <rcc rId="4554" sId="1">
    <oc r="G140">
      <f>512.4+512.4</f>
    </oc>
    <nc r="G140"/>
  </rcc>
  <rcc rId="4555" sId="1" numFmtId="4">
    <oc r="H140">
      <v>0</v>
    </oc>
    <nc r="H140"/>
  </rcc>
  <rcc rId="4556" sId="1" numFmtId="4">
    <oc r="G135">
      <v>3.8</v>
    </oc>
    <nc r="G135"/>
  </rcc>
  <rcc rId="4557" sId="1" numFmtId="4">
    <oc r="H135">
      <v>3.8</v>
    </oc>
    <nc r="H135"/>
  </rcc>
  <rcc rId="4558" sId="1" numFmtId="4">
    <oc r="G132">
      <v>181</v>
    </oc>
    <nc r="G132"/>
  </rcc>
  <rcc rId="4559" sId="1" numFmtId="4">
    <oc r="H132">
      <v>181</v>
    </oc>
    <nc r="H132"/>
  </rcc>
  <rcc rId="4560" sId="1" numFmtId="4">
    <oc r="G128">
      <v>30</v>
    </oc>
    <nc r="G128"/>
  </rcc>
  <rcc rId="4561" sId="1" numFmtId="4">
    <oc r="H128">
      <v>30</v>
    </oc>
    <nc r="H128"/>
  </rcc>
  <rcc rId="4562" sId="1" numFmtId="4">
    <oc r="G123">
      <v>112975.6</v>
    </oc>
    <nc r="G123"/>
  </rcc>
  <rcc rId="4563" sId="1" numFmtId="4">
    <oc r="H123">
      <v>713.9</v>
    </oc>
    <nc r="H123"/>
  </rcc>
  <rcc rId="4564" sId="1" numFmtId="4">
    <oc r="G117">
      <v>3366.9</v>
    </oc>
    <nc r="G117"/>
  </rcc>
  <rcc rId="4565" sId="1" numFmtId="4">
    <oc r="H117">
      <v>3366.9</v>
    </oc>
    <nc r="H117"/>
  </rcc>
  <rcc rId="4566" sId="1" numFmtId="4">
    <oc r="G114">
      <v>38.799999999999997</v>
    </oc>
    <nc r="G114"/>
  </rcc>
  <rcc rId="4567" sId="1" numFmtId="4">
    <oc r="H114">
      <v>38.799999999999997</v>
    </oc>
    <nc r="H114"/>
  </rcc>
  <rcc rId="4568" sId="1" numFmtId="4">
    <oc r="G115">
      <v>11.7</v>
    </oc>
    <nc r="G115"/>
  </rcc>
  <rcc rId="4569" sId="1" numFmtId="4">
    <oc r="H115">
      <v>11.7</v>
    </oc>
    <nc r="H115"/>
  </rcc>
  <rcc rId="4570" sId="1" numFmtId="4">
    <oc r="G109">
      <v>1500</v>
    </oc>
    <nc r="G109"/>
  </rcc>
  <rcc rId="4571" sId="1" numFmtId="4">
    <oc r="H109">
      <v>1500</v>
    </oc>
    <nc r="H109"/>
  </rcc>
  <rcc rId="4572" sId="1" numFmtId="4">
    <oc r="G98">
      <v>15644.7</v>
    </oc>
    <nc r="G98"/>
  </rcc>
  <rcc rId="4573" sId="1" numFmtId="4">
    <oc r="H98">
      <v>15644.7</v>
    </oc>
    <nc r="H98"/>
  </rcc>
  <rcc rId="4574" sId="1" numFmtId="4">
    <oc r="G99">
      <v>4724.7</v>
    </oc>
    <nc r="G99"/>
  </rcc>
  <rcc rId="4575" sId="1" numFmtId="4">
    <oc r="H99">
      <v>4724.7</v>
    </oc>
    <nc r="H99"/>
  </rcc>
  <rcc rId="4576" sId="1" numFmtId="4">
    <oc r="G100">
      <v>65</v>
    </oc>
    <nc r="G100"/>
  </rcc>
  <rcc rId="4577" sId="1" numFmtId="4">
    <oc r="H100">
      <v>65</v>
    </oc>
    <nc r="H100"/>
  </rcc>
  <rcc rId="4578" sId="1" numFmtId="4">
    <oc r="G101">
      <v>2247.5</v>
    </oc>
    <nc r="G101"/>
  </rcc>
  <rcc rId="4579" sId="1" numFmtId="4">
    <oc r="H101">
      <v>2247.5</v>
    </oc>
    <nc r="H101"/>
  </rcc>
  <rcc rId="4580" sId="1" numFmtId="4">
    <oc r="G102">
      <v>90</v>
    </oc>
    <nc r="G102"/>
  </rcc>
  <rcc rId="4581" sId="1" numFmtId="4">
    <oc r="H102">
      <v>90</v>
    </oc>
    <nc r="H102"/>
  </rcc>
  <rcc rId="4582" sId="1" numFmtId="4">
    <oc r="G103">
      <v>50</v>
    </oc>
    <nc r="G103"/>
  </rcc>
  <rcc rId="4583" sId="1" numFmtId="4">
    <oc r="H103">
      <v>50</v>
    </oc>
    <nc r="H103"/>
  </rcc>
  <rcc rId="4584" sId="1" numFmtId="4">
    <oc r="G95">
      <v>3696</v>
    </oc>
    <nc r="G95"/>
  </rcc>
  <rcc rId="4585" sId="1" numFmtId="4">
    <oc r="H95">
      <v>3696</v>
    </oc>
    <nc r="H95"/>
  </rcc>
  <rcc rId="4586" sId="1" numFmtId="4">
    <oc r="G91">
      <v>108.39</v>
    </oc>
    <nc r="G91"/>
  </rcc>
  <rcc rId="4587" sId="1" numFmtId="4">
    <oc r="H91">
      <v>108.39</v>
    </oc>
    <nc r="H91"/>
  </rcc>
  <rcc rId="4588" sId="1" numFmtId="4">
    <oc r="G92">
      <v>22</v>
    </oc>
    <nc r="G92"/>
  </rcc>
  <rcc rId="4589" sId="1" numFmtId="4">
    <oc r="H92">
      <v>22</v>
    </oc>
    <nc r="H92"/>
  </rcc>
  <rcc rId="4590" sId="1" numFmtId="4">
    <oc r="G93">
      <v>24.21</v>
    </oc>
    <nc r="G93"/>
  </rcc>
  <rcc rId="4591" sId="1" numFmtId="4">
    <oc r="H93">
      <v>24.21</v>
    </oc>
    <nc r="H93"/>
  </rcc>
  <rcc rId="4592" sId="1" numFmtId="4">
    <oc r="G90">
      <v>358.9</v>
    </oc>
    <nc r="G90">
      <v>600</v>
    </nc>
  </rcc>
  <rcc rId="4593" sId="1" numFmtId="4">
    <oc r="H90">
      <v>358.9</v>
    </oc>
    <nc r="H90">
      <v>600</v>
    </nc>
  </rcc>
  <rcc rId="4594" sId="1">
    <nc r="I90">
      <v>600</v>
    </nc>
  </rcc>
  <rcc rId="4595" sId="1">
    <nc r="J90">
      <v>600</v>
    </nc>
  </rcc>
  <rfmt sheetId="1" sqref="G89:H89">
    <dxf>
      <fill>
        <patternFill>
          <bgColor rgb="FF92D050"/>
        </patternFill>
      </fill>
    </dxf>
  </rfmt>
  <rcc rId="4596" sId="1" numFmtId="4">
    <oc r="G85">
      <v>4</v>
    </oc>
    <nc r="G85"/>
  </rcc>
  <rcc rId="4597" sId="1" numFmtId="4">
    <oc r="H85">
      <v>4</v>
    </oc>
    <nc r="H85"/>
  </rcc>
  <rcc rId="4598" sId="1" numFmtId="4">
    <oc r="G86">
      <v>151.30000000000001</v>
    </oc>
    <nc r="G86"/>
  </rcc>
  <rcc rId="4599" sId="1" numFmtId="4">
    <oc r="H86">
      <v>151.30000000000001</v>
    </oc>
    <nc r="H86"/>
  </rcc>
  <rcc rId="4600" sId="1" numFmtId="4">
    <oc r="G87">
      <v>40.6</v>
    </oc>
    <nc r="G87"/>
  </rcc>
  <rcc rId="4601" sId="1" numFmtId="4">
    <oc r="H87">
      <v>40.6</v>
    </oc>
    <nc r="H87"/>
  </rcc>
  <rcc rId="4602" sId="1" numFmtId="4">
    <oc r="G88">
      <v>92.9</v>
    </oc>
    <nc r="G88"/>
  </rcc>
  <rcc rId="4603" sId="1" numFmtId="4">
    <oc r="H88">
      <v>92.9</v>
    </oc>
    <nc r="H88"/>
  </rcc>
  <rcc rId="4604" sId="1" numFmtId="4">
    <oc r="G84">
      <v>501.3</v>
    </oc>
    <nc r="G84">
      <v>923.5</v>
    </nc>
  </rcc>
  <rcc rId="4605" sId="1" numFmtId="4">
    <oc r="H84">
      <v>501.3</v>
    </oc>
    <nc r="H84">
      <v>923.5</v>
    </nc>
  </rcc>
  <rfmt sheetId="1" sqref="G83:H83">
    <dxf>
      <fill>
        <patternFill>
          <bgColor rgb="FF92D050"/>
        </patternFill>
      </fill>
    </dxf>
  </rfmt>
  <rcc rId="4606" sId="1">
    <nc r="I84">
      <v>923.5</v>
    </nc>
  </rcc>
  <rcc rId="4607" sId="1">
    <nc r="J84">
      <v>923.5</v>
    </nc>
  </rcc>
  <rcc rId="4608" sId="1" numFmtId="4">
    <oc r="G82">
      <v>69.7</v>
    </oc>
    <nc r="G82"/>
  </rcc>
  <rcc rId="4609" sId="1" numFmtId="4">
    <oc r="H82">
      <v>69.7</v>
    </oc>
    <nc r="H82"/>
  </rcc>
  <rcc rId="4610" sId="1" numFmtId="4">
    <oc r="G81">
      <v>230.8</v>
    </oc>
    <nc r="G81">
      <v>412.2</v>
    </nc>
  </rcc>
  <rcc rId="4611" sId="1" numFmtId="4">
    <oc r="H81">
      <v>230.8</v>
    </oc>
    <nc r="H81">
      <v>412.2</v>
    </nc>
  </rcc>
  <rcc rId="4612" sId="1">
    <nc r="I81">
      <v>412.2</v>
    </nc>
  </rcc>
  <rcc rId="4613" sId="1">
    <nc r="J81">
      <v>412.2</v>
    </nc>
  </rcc>
  <rfmt sheetId="1" sqref="G80:H80">
    <dxf>
      <fill>
        <patternFill>
          <bgColor rgb="FF92D050"/>
        </patternFill>
      </fill>
    </dxf>
  </rfmt>
</revisions>
</file>

<file path=xl/revisions/revisionLog2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4" sId="1" numFmtId="4">
    <oc r="G78">
      <v>350</v>
    </oc>
    <nc r="G78"/>
  </rcc>
  <rcc rId="4615" sId="1" numFmtId="4">
    <oc r="H78">
      <v>370</v>
    </oc>
    <nc r="H78"/>
  </rcc>
  <rrc rId="4616" sId="1" ref="A75:XFD75" action="deleteRow">
    <undo index="65535" exp="ref" v="1" dr="H75" r="H48" sId="1"/>
    <undo index="65535" exp="ref" v="1" dr="G75" r="G48" sId="1"/>
    <rfmt sheetId="1" xfDxf="1" sqref="A75:XFD75" start="0" length="0">
      <dxf>
        <font>
          <name val="Times New Roman CYR"/>
          <family val="1"/>
        </font>
        <alignment wrapText="1"/>
      </dxf>
    </rfmt>
    <rcc rId="0" sId="1" dxf="1">
      <nc r="A75" t="inlineStr">
        <is>
          <t>Муниципальная программа "Охрана окружающей среды в муниципальном образовании "Селенгинский район" на 2023-2025гг."</t>
        </is>
      </nc>
      <ndxf>
        <font>
          <b/>
          <name val="Times New Roman"/>
          <family val="1"/>
        </font>
      </ndxf>
    </rcc>
    <rcc rId="0" sId="1" dxf="1" numFmtId="30">
      <nc r="B75">
        <v>968</v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" t="inlineStr">
        <is>
          <t>13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" t="inlineStr">
        <is>
          <t>25000 00000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5">
        <f>G76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5">
        <f>H76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617" sId="1" ref="A75:XFD75" action="deleteRow">
    <rfmt sheetId="1" xfDxf="1" sqref="A75:XFD75" start="0" length="0">
      <dxf>
        <font>
          <name val="Times New Roman CYR"/>
          <family val="1"/>
        </font>
        <alignment wrapText="1"/>
      </dxf>
    </rfmt>
    <rcc rId="0" sId="1" dxf="1">
      <nc r="A75" t="inlineStr">
        <is>
          <t>Основное мероприятие "Проведение мониторинга несанкционированных свалок"</t>
        </is>
      </nc>
      <ndxf>
        <font>
          <i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75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" t="inlineStr">
        <is>
          <t>25001 00000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5">
        <f>G76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5">
        <f>H76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618" sId="1" ref="A75:XFD75" action="deleteRow">
    <rfmt sheetId="1" xfDxf="1" sqref="A75:XFD75" start="0" length="0">
      <dxf>
        <font>
          <i/>
          <name val="Times New Roman CYR"/>
          <family val="1"/>
        </font>
        <alignment wrapText="1"/>
      </dxf>
    </rfmt>
    <rcc rId="0" sId="1" dxf="1">
      <nc r="A75" t="inlineStr">
        <is>
          <t>Прочие мероприятия , связанные с выполнением обязательств ОМСУ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" t="inlineStr">
        <is>
          <t>25001 82900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5">
        <f>G76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5">
        <f>H76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619" sId="1" ref="A75:XFD75" action="deleteRow">
    <rfmt sheetId="1" xfDxf="1" sqref="A75:XFD75" start="0" length="0">
      <dxf>
        <font>
          <name val="Times New Roman CYR"/>
          <family val="1"/>
        </font>
        <alignment wrapText="1"/>
      </dxf>
    </rfmt>
    <rcc rId="0" sId="1" dxf="1">
      <nc r="A75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" t="inlineStr">
        <is>
          <t>25001 82900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5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620" sId="1" numFmtId="4">
    <oc r="G74">
      <v>250</v>
    </oc>
    <nc r="G74"/>
  </rcc>
  <rcc rId="4621" sId="1" numFmtId="4">
    <oc r="H74">
      <v>250</v>
    </oc>
    <nc r="H74"/>
  </rcc>
  <rcc rId="4622" sId="1" numFmtId="4">
    <oc r="G70">
      <v>180</v>
    </oc>
    <nc r="G70"/>
  </rcc>
  <rcc rId="4623" sId="1" numFmtId="4">
    <oc r="H70">
      <v>180</v>
    </oc>
    <nc r="H70"/>
  </rcc>
  <rcc rId="4624" sId="1" numFmtId="4">
    <oc r="G66">
      <v>135</v>
    </oc>
    <nc r="G66"/>
  </rcc>
  <rcc rId="4625" sId="1" numFmtId="4">
    <oc r="H66">
      <v>135</v>
    </oc>
    <nc r="H66"/>
  </rcc>
  <rcc rId="4626" sId="1" numFmtId="4">
    <oc r="G62">
      <v>300</v>
    </oc>
    <nc r="G62"/>
  </rcc>
  <rcc rId="4627" sId="1" numFmtId="4">
    <oc r="H62">
      <v>300</v>
    </oc>
    <nc r="H62"/>
  </rcc>
  <rcc rId="4628" sId="1" numFmtId="4">
    <oc r="G58">
      <v>50</v>
    </oc>
    <nc r="G58"/>
  </rcc>
  <rcc rId="4629" sId="1" numFmtId="4">
    <oc r="H58">
      <v>50</v>
    </oc>
    <nc r="H58"/>
  </rcc>
  <rcc rId="4630" sId="1">
    <oc r="G55">
      <f>208+208</f>
    </oc>
    <nc r="G55"/>
  </rcc>
  <rcc rId="4631" sId="1">
    <oc r="H55">
      <f>208+208</f>
    </oc>
    <nc r="H55"/>
  </rcc>
  <rcc rId="4632" sId="1" numFmtId="4">
    <oc r="G52">
      <v>100</v>
    </oc>
    <nc r="G52"/>
  </rcc>
  <rcc rId="4633" sId="1" numFmtId="4">
    <oc r="H52">
      <v>100</v>
    </oc>
    <nc r="H52"/>
  </rcc>
  <rcc rId="4634" sId="1">
    <oc r="G48">
      <f>G49+G59+G63+G67+G71+G75+#REF!</f>
    </oc>
    <nc r="G48">
      <f>G49+G59+G63+G67+G71+G75</f>
    </nc>
  </rcc>
  <rcc rId="4635" sId="1">
    <oc r="H48">
      <f>H49+H59+H63+H67+H71+H75+#REF!</f>
    </oc>
    <nc r="H48">
      <f>H49+H59+H63+H67+H71+H75</f>
    </nc>
  </rcc>
  <rcc rId="4636" sId="1" numFmtId="4">
    <oc r="G47">
      <v>500</v>
    </oc>
    <nc r="G47"/>
  </rcc>
  <rcc rId="4637" sId="1" numFmtId="4">
    <oc r="H47">
      <v>500</v>
    </oc>
    <nc r="H47"/>
  </rcc>
  <rrc rId="4638" sId="1" ref="A137:XFD137" action="deleteRow">
    <undo index="0" exp="ref" v="1" dr="H137" r="H132" sId="1"/>
    <undo index="0" exp="ref" v="1" dr="G137" r="G132" sId="1"/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>Благоустройство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03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3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7">
        <f>G138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7">
        <f>H138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639" sId="1" ref="A137:XFD137" action="deleteRow"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>Муниципальная программа "Охрана окружающей среды в муниципальном образовании "Селенгинский район" на 2023-2025гг."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25000 00000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7">
        <f>G138+G141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7">
        <f>H138+H141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640" sId="1" ref="A137:XFD137" action="deleteRow"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>Основное мероприятие "Выполнение работ по санитарной очистке территорий Селенгинского района"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37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25002 00000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7">
        <f>G138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7">
        <f>H138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641" sId="1" ref="A137:XFD137" action="deleteRow"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>Прочие мероприятия , связанные с выполнением обязательств ОМСУ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37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25002 82900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7">
        <f>G138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7">
        <f>H138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642" sId="1" ref="A137:XFD137" action="deleteRow"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>Субсидии автономным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37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25002 82900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7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3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643" sId="1" ref="A137:XFD137" action="deleteRow"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>Основное мероприятие "Повышение уровня благоустройства территории"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25003 00000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7">
        <f>G138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7">
        <f>H138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644" sId="1" ref="A137:XFD137" action="deleteRow"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>Прочие мероприятия , связанные с выполнением обязательств ОМСУ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37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25003 82900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7">
        <f>G138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7">
        <f>H138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645" sId="1" ref="A137:XFD137" action="deleteRow"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37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25003 82900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7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646" sId="1">
    <oc r="G132">
      <f>#REF!+G133</f>
    </oc>
    <nc r="G132">
      <f>G133</f>
    </nc>
  </rcc>
  <rcc rId="4647" sId="1">
    <oc r="H132">
      <f>#REF!+H133</f>
    </oc>
    <nc r="H132">
      <f>H133</f>
    </nc>
  </rcc>
  <rcc rId="4648" sId="1" numFmtId="4">
    <oc r="G274">
      <v>5064.6000000000004</v>
    </oc>
    <nc r="G274"/>
  </rcc>
  <rcc rId="4649" sId="1" numFmtId="4">
    <oc r="H274">
      <v>5064.6000000000004</v>
    </oc>
    <nc r="H274"/>
  </rcc>
  <rcc rId="4650" sId="1" numFmtId="4">
    <oc r="G275">
      <v>1529.5</v>
    </oc>
    <nc r="G275"/>
  </rcc>
  <rcc rId="4651" sId="1" numFmtId="4">
    <oc r="H275">
      <v>1529.5</v>
    </oc>
    <nc r="H275"/>
  </rcc>
  <rcc rId="4652" sId="1" numFmtId="4">
    <oc r="G282">
      <v>23573.4</v>
    </oc>
    <nc r="G282"/>
  </rcc>
  <rcc rId="4653" sId="1" numFmtId="4">
    <oc r="H282">
      <v>23777.1</v>
    </oc>
    <nc r="H282"/>
  </rcc>
  <rcc rId="4654" sId="1" numFmtId="4">
    <oc r="G284">
      <v>126.5</v>
    </oc>
    <nc r="G284"/>
  </rcc>
  <rcc rId="4655" sId="1" numFmtId="4">
    <oc r="H284">
      <v>131.6</v>
    </oc>
    <nc r="H284"/>
  </rcc>
  <rcc rId="4656" sId="1" numFmtId="4">
    <oc r="G292">
      <v>4503.8</v>
    </oc>
    <nc r="G292"/>
  </rcc>
  <rcc rId="4657" sId="1" numFmtId="4">
    <oc r="H292">
      <v>4503.8</v>
    </oc>
    <nc r="H292"/>
  </rcc>
  <rcc rId="4658" sId="1" numFmtId="4">
    <oc r="G293">
      <v>1360.2</v>
    </oc>
    <nc r="G293"/>
  </rcc>
  <rcc rId="4659" sId="1" numFmtId="4">
    <oc r="H293">
      <v>1360.2</v>
    </oc>
    <nc r="H293"/>
  </rcc>
  <rcc rId="4660" sId="1" numFmtId="4">
    <oc r="G296">
      <v>350</v>
    </oc>
    <nc r="G296"/>
  </rcc>
  <rcc rId="4661" sId="1" numFmtId="4">
    <oc r="H296">
      <v>350</v>
    </oc>
    <nc r="H296"/>
  </rcc>
  <rcc rId="4662" sId="1">
    <oc r="G299">
      <f>10869+543.5</f>
    </oc>
    <nc r="G299"/>
  </rcc>
  <rcc rId="4663" sId="1" numFmtId="4">
    <oc r="H299">
      <v>0</v>
    </oc>
    <nc r="H299"/>
  </rcc>
  <rcc rId="4664" sId="1" numFmtId="4">
    <oc r="G306">
      <v>17764.599999999999</v>
    </oc>
    <nc r="G306"/>
  </rcc>
  <rcc rId="4665" sId="1" numFmtId="4">
    <oc r="H306">
      <v>17764.599999999999</v>
    </oc>
    <nc r="H306"/>
  </rcc>
  <rcc rId="4666" sId="1" numFmtId="4">
    <oc r="G308">
      <v>100000</v>
    </oc>
    <nc r="G308"/>
  </rcc>
  <rcc rId="4667" sId="1" numFmtId="4">
    <oc r="H308">
      <v>100000</v>
    </oc>
    <nc r="H308"/>
  </rcc>
  <rcc rId="4668" sId="1">
    <oc r="G314">
      <f>120+30</f>
    </oc>
    <nc r="G314"/>
  </rcc>
  <rcc rId="4669" sId="1">
    <oc r="H314">
      <f>120+30</f>
    </oc>
    <nc r="H314"/>
  </rcc>
  <rcc rId="4670" sId="1" numFmtId="4">
    <oc r="G322">
      <v>11764</v>
    </oc>
    <nc r="G322"/>
  </rcc>
  <rcc rId="4671" sId="1" numFmtId="4">
    <oc r="H322">
      <v>11764</v>
    </oc>
    <nc r="H322"/>
  </rcc>
  <rcc rId="4672" sId="1" numFmtId="4">
    <oc r="G324">
      <v>13346.3</v>
    </oc>
    <nc r="G324"/>
  </rcc>
  <rcc rId="4673" sId="1" numFmtId="4">
    <oc r="H324">
      <v>13346.3</v>
    </oc>
    <nc r="H324"/>
  </rcc>
  <rcc rId="4674" sId="1" numFmtId="4">
    <oc r="G331">
      <v>10012.299999999999</v>
    </oc>
    <nc r="G331"/>
  </rcc>
  <rcc rId="4675" sId="1" numFmtId="4">
    <oc r="H331">
      <v>10012.299999999999</v>
    </oc>
    <nc r="H331"/>
  </rcc>
  <rcc rId="4676" sId="1" numFmtId="4">
    <oc r="G333">
      <v>8270.1</v>
    </oc>
    <nc r="G333"/>
  </rcc>
  <rcc rId="4677" sId="1" numFmtId="4">
    <oc r="H333">
      <v>8270.1</v>
    </oc>
    <nc r="H333"/>
  </rcc>
  <rcc rId="4678" sId="1" numFmtId="4">
    <oc r="G337">
      <v>17739.2</v>
    </oc>
    <nc r="G337"/>
  </rcc>
  <rcc rId="4679" sId="1" numFmtId="4">
    <oc r="H337">
      <v>17739.2</v>
    </oc>
    <nc r="H337"/>
  </rcc>
  <rcc rId="4680" sId="1" numFmtId="4">
    <oc r="G339">
      <v>12942.4</v>
    </oc>
    <nc r="G339"/>
  </rcc>
  <rcc rId="4681" sId="1" numFmtId="4">
    <oc r="H339">
      <v>12942.4</v>
    </oc>
    <nc r="H339"/>
  </rcc>
  <rcc rId="4682" sId="1" numFmtId="4">
    <oc r="G343">
      <v>150</v>
    </oc>
    <nc r="G343"/>
  </rcc>
  <rcc rId="4683" sId="1" numFmtId="4">
    <oc r="H343">
      <v>150</v>
    </oc>
    <nc r="H343"/>
  </rcc>
  <rcc rId="4684" sId="1" numFmtId="4">
    <oc r="G346">
      <v>7707.5</v>
    </oc>
    <nc r="G346"/>
  </rcc>
  <rcc rId="4685" sId="1" numFmtId="4">
    <oc r="H346">
      <v>7707.5</v>
    </oc>
    <nc r="H346"/>
  </rcc>
  <rcc rId="4686" sId="1" numFmtId="4">
    <oc r="G352">
      <v>695</v>
    </oc>
    <nc r="G352"/>
  </rcc>
  <rcc rId="4687" sId="1" numFmtId="4">
    <oc r="H352">
      <v>695</v>
    </oc>
    <nc r="H352"/>
  </rcc>
  <rcc rId="4688" sId="1" numFmtId="4">
    <oc r="G353">
      <v>210</v>
    </oc>
    <nc r="G353"/>
  </rcc>
  <rcc rId="4689" sId="1" numFmtId="4">
    <oc r="H353">
      <v>210</v>
    </oc>
    <nc r="H353"/>
  </rcc>
  <rcc rId="4690" sId="1" numFmtId="4">
    <oc r="G355">
      <v>7838.2</v>
    </oc>
    <nc r="G355"/>
  </rcc>
  <rcc rId="4691" sId="1" numFmtId="4">
    <oc r="H355">
      <v>7838.2</v>
    </oc>
    <nc r="H355"/>
  </rcc>
  <rcc rId="4692" sId="1" numFmtId="4">
    <oc r="G356">
      <v>2367.1999999999998</v>
    </oc>
    <nc r="G356"/>
  </rcc>
  <rcc rId="4693" sId="1" numFmtId="4">
    <oc r="H356">
      <v>2367.1999999999998</v>
    </oc>
    <nc r="H356"/>
  </rcc>
  <rcc rId="4694" sId="1" numFmtId="4">
    <oc r="G357">
      <v>6.5</v>
    </oc>
    <nc r="G357"/>
  </rcc>
  <rcc rId="4695" sId="1" numFmtId="4">
    <oc r="H357">
      <v>6.5</v>
    </oc>
    <nc r="H357"/>
  </rcc>
  <rcc rId="4696" sId="1" numFmtId="4">
    <oc r="G361">
      <v>151</v>
    </oc>
    <nc r="G361"/>
  </rcc>
  <rcc rId="4697" sId="1" numFmtId="4">
    <oc r="H361">
      <v>151</v>
    </oc>
    <nc r="H361"/>
  </rcc>
  <rcc rId="4698" sId="1" numFmtId="4">
    <oc r="G366">
      <v>60</v>
    </oc>
    <nc r="G366"/>
  </rcc>
  <rcc rId="4699" sId="1" numFmtId="4">
    <oc r="H366">
      <v>60</v>
    </oc>
    <nc r="H366"/>
  </rcc>
  <rcc rId="4700" sId="1" numFmtId="4">
    <oc r="G367">
      <v>309.10000000000002</v>
    </oc>
    <nc r="G367"/>
  </rcc>
  <rcc rId="4701" sId="1" numFmtId="4">
    <oc r="H367">
      <v>309.10000000000002</v>
    </oc>
    <nc r="H367"/>
  </rcc>
  <rcc rId="4702" sId="1" numFmtId="4">
    <oc r="G375">
      <v>100</v>
    </oc>
    <nc r="G375"/>
  </rcc>
  <rcc rId="4703" sId="1" numFmtId="4">
    <oc r="H375">
      <v>100</v>
    </oc>
    <nc r="H375"/>
  </rcc>
  <rcc rId="4704" sId="1" numFmtId="4">
    <oc r="G379">
      <v>2207.1999999999998</v>
    </oc>
    <nc r="G379"/>
  </rcc>
  <rcc rId="4705" sId="1" numFmtId="4">
    <oc r="H379">
      <v>2207.1999999999998</v>
    </oc>
    <nc r="H379"/>
  </rcc>
  <rcc rId="4706" sId="1" numFmtId="4">
    <oc r="G384">
      <v>233.1</v>
    </oc>
    <nc r="G384"/>
  </rcc>
  <rcc rId="4707" sId="1" numFmtId="4">
    <oc r="H384">
      <v>233.1</v>
    </oc>
    <nc r="H384"/>
  </rcc>
  <rcc rId="4708" sId="1" numFmtId="4">
    <oc r="G391">
      <v>150</v>
    </oc>
    <nc r="G391"/>
  </rcc>
  <rcc rId="4709" sId="1" numFmtId="4">
    <oc r="H391">
      <v>150</v>
    </oc>
    <nc r="H391"/>
  </rcc>
  <rcc rId="4710" sId="1" numFmtId="4">
    <oc r="G395">
      <v>2405</v>
    </oc>
    <nc r="G395"/>
  </rcc>
  <rcc rId="4711" sId="1" numFmtId="4">
    <oc r="H395">
      <v>2405</v>
    </oc>
    <nc r="H395"/>
  </rcc>
  <rcc rId="4712" sId="1" numFmtId="4">
    <oc r="G396">
      <v>726.31</v>
    </oc>
    <nc r="G396"/>
  </rcc>
  <rcc rId="4713" sId="1" numFmtId="4">
    <oc r="H396">
      <v>726.31</v>
    </oc>
    <nc r="H396"/>
  </rcc>
  <rcc rId="4714" sId="1" numFmtId="4">
    <oc r="G402">
      <v>24924.400000000001</v>
    </oc>
    <nc r="G402"/>
  </rcc>
  <rcc rId="4715" sId="1" numFmtId="4">
    <oc r="H402">
      <v>24924.400000000001</v>
    </oc>
    <nc r="H402"/>
  </rcc>
  <rcc rId="4716" sId="1" numFmtId="4">
    <oc r="G404">
      <v>13287.4</v>
    </oc>
    <nc r="G404"/>
  </rcc>
  <rcc rId="4717" sId="1" numFmtId="4">
    <oc r="H404">
      <v>13287.4</v>
    </oc>
    <nc r="H404"/>
  </rcc>
  <rcc rId="4718" sId="1" numFmtId="4">
    <oc r="G410">
      <v>677.9</v>
    </oc>
    <nc r="G410"/>
  </rcc>
  <rcc rId="4719" sId="1" numFmtId="4">
    <oc r="H410">
      <v>677.9</v>
    </oc>
    <nc r="H410"/>
  </rcc>
  <rcc rId="4720" sId="1" numFmtId="4">
    <oc r="G411">
      <v>204.8</v>
    </oc>
    <nc r="G411"/>
  </rcc>
  <rcc rId="4721" sId="1" numFmtId="4">
    <oc r="H411">
      <v>204.8</v>
    </oc>
    <nc r="H411"/>
  </rcc>
  <rcc rId="4722" sId="1" numFmtId="4">
    <oc r="G413">
      <v>2678.7</v>
    </oc>
    <nc r="G413"/>
  </rcc>
  <rcc rId="4723" sId="1" numFmtId="4">
    <oc r="H413">
      <v>2678.7</v>
    </oc>
    <nc r="H413"/>
  </rcc>
  <rcc rId="4724" sId="1" numFmtId="4">
    <oc r="G414">
      <v>809</v>
    </oc>
    <nc r="G414"/>
  </rcc>
  <rcc rId="4725" sId="1" numFmtId="4">
    <oc r="H414">
      <v>809</v>
    </oc>
    <nc r="H414"/>
  </rcc>
  <rcc rId="4726" sId="1" numFmtId="4">
    <oc r="G415">
      <v>4</v>
    </oc>
    <nc r="G415"/>
  </rcc>
  <rcc rId="4727" sId="1" numFmtId="4">
    <oc r="H415">
      <v>4</v>
    </oc>
    <nc r="H415"/>
  </rcc>
  <rcc rId="4728" sId="1" numFmtId="4">
    <oc r="G422">
      <v>100</v>
    </oc>
    <nc r="G422"/>
  </rcc>
  <rcc rId="4729" sId="1" numFmtId="4">
    <oc r="H422">
      <v>100</v>
    </oc>
    <nc r="H422"/>
  </rcc>
  <rcc rId="4730" sId="1" numFmtId="4">
    <oc r="G436">
      <v>2607.9</v>
    </oc>
    <nc r="G436"/>
  </rcc>
  <rcc rId="4731" sId="1" numFmtId="4">
    <oc r="H436">
      <v>2607.9</v>
    </oc>
    <nc r="H436"/>
  </rcc>
  <rcc rId="4732" sId="1" numFmtId="4">
    <oc r="G437">
      <v>787.6</v>
    </oc>
    <nc r="G437"/>
  </rcc>
  <rcc rId="4733" sId="1" numFmtId="4">
    <oc r="H437">
      <v>787.6</v>
    </oc>
    <nc r="H437"/>
  </rcc>
  <rcc rId="4734" sId="1" numFmtId="4">
    <oc r="G442">
      <v>400</v>
    </oc>
    <nc r="G442"/>
  </rcc>
  <rcc rId="4735" sId="1" numFmtId="4">
    <oc r="H442">
      <v>400</v>
    </oc>
    <nc r="H442"/>
  </rcc>
</revisions>
</file>

<file path=xl/revisions/revisionLog2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36" sId="1" numFmtId="4">
    <oc r="G425">
      <v>311</v>
    </oc>
    <nc r="G425">
      <v>136</v>
    </nc>
  </rcc>
  <rcc rId="4737" sId="1" numFmtId="4">
    <oc r="H425">
      <v>0</v>
    </oc>
    <nc r="H425">
      <v>136</v>
    </nc>
  </rcc>
  <rcc rId="4738" sId="1">
    <nc r="I425">
      <v>136</v>
    </nc>
  </rcc>
  <rcc rId="4739" sId="1">
    <nc r="J425">
      <v>136</v>
    </nc>
  </rcc>
  <rcc rId="4740" sId="1" numFmtId="4">
    <oc r="G427">
      <v>1.3</v>
    </oc>
    <nc r="G427">
      <v>1.383</v>
    </nc>
  </rcc>
  <rcc rId="4741" sId="1" numFmtId="4">
    <oc r="G428">
      <v>0.4</v>
    </oc>
    <nc r="G428">
      <v>0.41699999999999998</v>
    </nc>
  </rcc>
  <rcc rId="4742" sId="1" numFmtId="4">
    <oc r="H427">
      <v>0</v>
    </oc>
    <nc r="H427">
      <v>1.383</v>
    </nc>
  </rcc>
  <rcc rId="4743" sId="1" numFmtId="4">
    <oc r="H428">
      <v>0</v>
    </oc>
    <nc r="H428">
      <v>0.41699999999999998</v>
    </nc>
  </rcc>
  <rfmt sheetId="1" sqref="G426:H426">
    <dxf>
      <fill>
        <patternFill>
          <bgColor rgb="FF92D050"/>
        </patternFill>
      </fill>
    </dxf>
  </rfmt>
  <rcc rId="4744" sId="1">
    <nc r="I426">
      <v>1.8</v>
    </nc>
  </rcc>
  <rcc rId="4745" sId="1">
    <nc r="J426">
      <v>1.8</v>
    </nc>
  </rcc>
</revisions>
</file>

<file path=xl/revisions/revisionLog2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46" sId="1" numFmtId="4">
    <oc r="G430">
      <v>149.6</v>
    </oc>
    <nc r="G430">
      <v>151.5</v>
    </nc>
  </rcc>
  <rcc rId="4747" sId="1" numFmtId="4">
    <oc r="H430">
      <v>149.6</v>
    </oc>
    <nc r="H430">
      <v>151.5</v>
    </nc>
  </rcc>
  <rcc rId="4748" sId="1">
    <nc r="I430">
      <v>151.5</v>
    </nc>
  </rcc>
  <rcc rId="4749" sId="1">
    <nc r="J430">
      <v>151.5</v>
    </nc>
  </rcc>
  <rfmt sheetId="1" sqref="G429:H429">
    <dxf>
      <fill>
        <patternFill>
          <bgColor rgb="FF92D050"/>
        </patternFill>
      </fill>
    </dxf>
  </rfmt>
  <rcc rId="4750" sId="1" numFmtId="4">
    <oc r="G432">
      <v>17.2</v>
    </oc>
    <nc r="G432">
      <v>17.399999999999999</v>
    </nc>
  </rcc>
  <rcc rId="4751" sId="1" numFmtId="4">
    <oc r="H432">
      <v>17.2</v>
    </oc>
    <nc r="H432">
      <v>17.399999999999999</v>
    </nc>
  </rcc>
  <rcc rId="4752" sId="1" numFmtId="4">
    <oc r="G433">
      <v>5.2</v>
    </oc>
    <nc r="G433">
      <v>5.3</v>
    </nc>
  </rcc>
  <rcc rId="4753" sId="1" numFmtId="4">
    <oc r="H433">
      <v>5.2</v>
    </oc>
    <nc r="H433">
      <v>5.3</v>
    </nc>
  </rcc>
  <rcc rId="4754" sId="1">
    <nc r="I431">
      <v>22.7</v>
    </nc>
  </rcc>
  <rcc rId="4755" sId="1">
    <nc r="J431">
      <v>22.7</v>
    </nc>
  </rcc>
  <rfmt sheetId="1" sqref="G431:H431">
    <dxf>
      <fill>
        <patternFill>
          <bgColor rgb="FF92D050"/>
        </patternFill>
      </fill>
    </dxf>
  </rfmt>
</revisions>
</file>

<file path=xl/revisions/revisionLog2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56" sId="1" numFmtId="4">
    <nc r="G284">
      <v>134.1</v>
    </nc>
  </rcc>
  <rcc rId="4757" sId="1" numFmtId="4">
    <nc r="H284">
      <v>139.5</v>
    </nc>
  </rcc>
  <rcc rId="4758" sId="1">
    <nc r="I284">
      <v>134.1</v>
    </nc>
  </rcc>
  <rcc rId="4759" sId="1">
    <nc r="J284">
      <v>139.5</v>
    </nc>
  </rcc>
  <rfmt sheetId="1" sqref="G283:H283">
    <dxf>
      <fill>
        <patternFill>
          <bgColor rgb="FF92D05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" sId="1">
    <oc r="G209">
      <f>43055.38+4690.6-2842-680</f>
    </oc>
    <nc r="G209">
      <f>43055.38+4690.6-2842-680-2438.8-700.32</f>
    </nc>
  </rcc>
</revisions>
</file>

<file path=xl/revisions/revisionLog2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60" sId="1" numFmtId="4">
    <nc r="G131">
      <v>4.5</v>
    </nc>
  </rcc>
  <rcc rId="4761" sId="1" numFmtId="4">
    <nc r="H131">
      <v>4.5</v>
    </nc>
  </rcc>
  <rcc rId="4762" sId="1">
    <nc r="I131">
      <v>4.5</v>
    </nc>
  </rcc>
  <rcc rId="4763" sId="1">
    <nc r="J131">
      <v>4.5</v>
    </nc>
  </rcc>
  <rfmt sheetId="1" sqref="G130:H130">
    <dxf>
      <fill>
        <patternFill>
          <bgColor rgb="FF92D050"/>
        </patternFill>
      </fill>
    </dxf>
  </rfmt>
  <rcc rId="4764" sId="1" numFmtId="4">
    <nc r="G136">
      <v>532</v>
    </nc>
  </rcc>
  <rcc rId="4765" sId="1" numFmtId="4">
    <nc r="H136">
      <v>532</v>
    </nc>
  </rcc>
  <rcc rId="4766" sId="1">
    <nc r="I136">
      <v>532</v>
    </nc>
  </rcc>
  <rcc rId="4767" sId="1">
    <nc r="J136">
      <v>532</v>
    </nc>
  </rcc>
  <rfmt sheetId="1" sqref="G135:H135">
    <dxf>
      <fill>
        <patternFill>
          <bgColor rgb="FF92D050"/>
        </patternFill>
      </fill>
    </dxf>
  </rfmt>
  <rcc rId="4768" sId="1" numFmtId="4">
    <nc r="G299">
      <v>9321</v>
    </nc>
  </rcc>
  <rcc rId="4769" sId="1" numFmtId="4">
    <nc r="H299">
      <v>9321</v>
    </nc>
  </rcc>
  <rcc rId="4770" sId="1">
    <nc r="I299">
      <v>9321</v>
    </nc>
  </rcc>
  <rcc rId="4771" sId="1">
    <nc r="J299">
      <v>9321</v>
    </nc>
  </rcc>
  <rfmt sheetId="1" sqref="G298:H298">
    <dxf>
      <fill>
        <patternFill>
          <bgColor rgb="FF92D050"/>
        </patternFill>
      </fill>
    </dxf>
  </rfmt>
</revisions>
</file>

<file path=xl/revisions/revisionLog2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2" sId="1" numFmtId="4">
    <nc r="G206">
      <v>8319</v>
    </nc>
  </rcc>
  <rcc rId="4773" sId="1" numFmtId="4">
    <nc r="H206">
      <v>8319</v>
    </nc>
  </rcc>
  <rcc rId="4774" sId="1">
    <nc r="I206">
      <v>8319</v>
    </nc>
  </rcc>
  <rcc rId="4775" sId="1">
    <nc r="J206">
      <v>8319</v>
    </nc>
  </rcc>
  <rfmt sheetId="1" sqref="G205:H205">
    <dxf>
      <fill>
        <patternFill>
          <bgColor rgb="FF92D050"/>
        </patternFill>
      </fill>
    </dxf>
  </rfmt>
</revisions>
</file>

<file path=xl/revisions/revisionLog2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6" sId="1">
    <nc r="I444">
      <f>SUM(I15:I443)</f>
    </nc>
  </rcc>
  <rcc rId="4777" sId="1">
    <nc r="J444">
      <f>SUM(J15:J443)</f>
    </nc>
  </rcc>
  <rcc rId="4778" sId="1" numFmtId="34">
    <oc r="G443">
      <v>9667.11</v>
    </oc>
    <nc r="G443"/>
  </rcc>
  <rcc rId="4779" sId="1" numFmtId="34">
    <oc r="H443">
      <v>19463.325000000001</v>
    </oc>
    <nc r="H443"/>
  </rcc>
  <rcc rId="4780" sId="1">
    <nc r="J238">
      <v>105</v>
    </nc>
  </rcc>
  <rcc rId="4781" sId="1">
    <oc r="K238">
      <v>105</v>
    </oc>
    <nc r="K238"/>
  </rcc>
  <rfmt sheetId="1" sqref="I444:J444">
    <dxf>
      <numFmt numFmtId="4" formatCode="#,##0.00"/>
    </dxf>
  </rfmt>
</revisions>
</file>

<file path=xl/revisions/revisionLog2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42">
    <dxf>
      <fill>
        <patternFill>
          <bgColor rgb="FF92D050"/>
        </patternFill>
      </fill>
    </dxf>
  </rfmt>
  <rcc rId="4782" sId="1">
    <nc r="J43">
      <v>0</v>
    </nc>
  </rcc>
</revisions>
</file>

<file path=xl/revisions/revisionLog2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83" sId="1" odxf="1" dxf="1">
    <oc r="A307" t="inlineStr">
      <is>
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</is>
    </oc>
    <nc r="A307" t="inlineStr">
      <is>
        <t>На дорожную деятельность в отношении автомобильных дорог общего пользования местного значения</t>
      </is>
    </nc>
    <odxf>
      <fill>
        <patternFill patternType="none">
          <bgColor indexed="65"/>
        </patternFill>
      </fill>
      <alignment horizontal="general" vertical="top"/>
    </odxf>
    <ndxf>
      <fill>
        <patternFill patternType="solid">
          <bgColor theme="0"/>
        </patternFill>
      </fill>
      <alignment horizontal="left" vertical="center"/>
    </ndxf>
  </rcc>
  <rfmt sheetId="1" sqref="B307" start="0" length="0">
    <dxf>
      <fill>
        <patternFill patternType="solid">
          <bgColor theme="0"/>
        </patternFill>
      </fill>
    </dxf>
  </rfmt>
  <rfmt sheetId="1" sqref="C307" start="0" length="0">
    <dxf>
      <fill>
        <patternFill patternType="solid">
          <bgColor theme="0"/>
        </patternFill>
      </fill>
    </dxf>
  </rfmt>
  <rfmt sheetId="1" sqref="D307" start="0" length="0">
    <dxf>
      <fill>
        <patternFill patternType="solid">
          <bgColor theme="0"/>
        </patternFill>
      </fill>
    </dxf>
  </rfmt>
  <rcc rId="4784" sId="1" odxf="1" dxf="1">
    <oc r="E307" t="inlineStr">
      <is>
        <t>043R1 722Д0</t>
      </is>
    </oc>
    <nc r="E307" t="inlineStr">
      <is>
        <t>04304 9Д005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85" sId="1" odxf="1" dxf="1">
    <oc r="G307">
      <f>G308</f>
    </oc>
    <nc r="G307">
      <f>G308</f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cc rId="4786" sId="1">
    <oc r="A308" t="inlineStr">
      <is>
        <t>Прочие закупки товаров, работ и услуг для государственных (муниципальных) нужд</t>
      </is>
    </oc>
    <nc r="A308" t="inlineStr">
      <is>
        <t>Иные межбюджетные трансферты</t>
      </is>
    </nc>
  </rcc>
  <rfmt sheetId="1" sqref="B308" start="0" length="0">
    <dxf>
      <fill>
        <patternFill patternType="solid">
          <bgColor theme="0"/>
        </patternFill>
      </fill>
    </dxf>
  </rfmt>
  <rfmt sheetId="1" sqref="C308" start="0" length="0">
    <dxf>
      <fill>
        <patternFill patternType="solid">
          <bgColor theme="0"/>
        </patternFill>
      </fill>
    </dxf>
  </rfmt>
  <rfmt sheetId="1" sqref="D308" start="0" length="0">
    <dxf>
      <fill>
        <patternFill patternType="solid">
          <bgColor theme="0"/>
        </patternFill>
      </fill>
    </dxf>
  </rfmt>
  <rcc rId="4787" sId="1" odxf="1" dxf="1">
    <oc r="E308" t="inlineStr">
      <is>
        <t>043R1 722Д0</t>
      </is>
    </oc>
    <nc r="E308" t="inlineStr">
      <is>
        <t>04304 9Д005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88" sId="1">
    <oc r="F308" t="inlineStr">
      <is>
        <t>244</t>
      </is>
    </oc>
    <nc r="F308" t="inlineStr">
      <is>
        <t>540</t>
      </is>
    </nc>
  </rcc>
  <rcc rId="4789" sId="1" odxf="1" dxf="1">
    <oc r="H307">
      <f>H308</f>
    </oc>
    <nc r="H307">
      <f>H308</f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cc rId="4790" sId="1">
    <oc r="H304">
      <f>H305+H307</f>
    </oc>
    <nc r="H304">
      <f>H305+H307</f>
    </nc>
  </rcc>
  <rcc rId="4791" sId="1" numFmtId="4">
    <nc r="G308">
      <v>1427.8</v>
    </nc>
  </rcc>
  <rcc rId="4792" sId="1" numFmtId="4">
    <nc r="H308">
      <v>1427.8</v>
    </nc>
  </rcc>
  <rcc rId="4793" sId="1">
    <nc r="I308">
      <v>1427.8</v>
    </nc>
  </rcc>
  <rcc rId="4794" sId="1">
    <nc r="J308">
      <v>1427.8</v>
    </nc>
  </rcc>
</revisions>
</file>

<file path=xl/revisions/revisionLog2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18" start="0" length="0">
    <dxf>
      <fill>
        <patternFill patternType="none">
          <bgColor indexed="65"/>
        </patternFill>
      </fill>
    </dxf>
  </rfmt>
  <rfmt sheetId="1" sqref="C118" start="0" length="0">
    <dxf>
      <fill>
        <patternFill>
          <bgColor theme="0"/>
        </patternFill>
      </fill>
    </dxf>
  </rfmt>
  <rfmt sheetId="1" sqref="D118" start="0" length="0">
    <dxf>
      <fill>
        <patternFill>
          <bgColor theme="0"/>
        </patternFill>
      </fill>
    </dxf>
  </rfmt>
  <rcc rId="4795" sId="1" odxf="1" dxf="1">
    <oc r="E118" t="inlineStr">
      <is>
        <t>04304 S21Д0</t>
      </is>
    </oc>
    <nc r="E118" t="inlineStr">
      <is>
        <t>043R1 9Д001</t>
      </is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4796" sId="1">
    <oc r="G118">
      <f>SUM(G119:G119)</f>
    </oc>
    <nc r="G118">
      <f>G119</f>
    </nc>
  </rcc>
  <rfmt sheetId="1" sqref="A119" start="0" length="0">
    <dxf>
      <font>
        <color indexed="8"/>
        <name val="Times New Roman"/>
        <family val="1"/>
      </font>
      <fill>
        <patternFill patternType="solid"/>
      </fill>
      <border outline="0">
        <left/>
      </border>
    </dxf>
  </rfmt>
  <rfmt sheetId="1" sqref="B119" start="0" length="0">
    <dxf>
      <fill>
        <patternFill patternType="none">
          <bgColor indexed="65"/>
        </patternFill>
      </fill>
    </dxf>
  </rfmt>
  <rfmt sheetId="1" sqref="C119" start="0" length="0">
    <dxf>
      <fill>
        <patternFill>
          <bgColor theme="0"/>
        </patternFill>
      </fill>
    </dxf>
  </rfmt>
  <rfmt sheetId="1" sqref="D119" start="0" length="0">
    <dxf>
      <fill>
        <patternFill>
          <bgColor theme="0"/>
        </patternFill>
      </fill>
    </dxf>
  </rfmt>
  <rcc rId="4797" sId="1" odxf="1" dxf="1">
    <oc r="E119" t="inlineStr">
      <is>
        <t>04304 S21Д0</t>
      </is>
    </oc>
    <nc r="E119" t="inlineStr">
      <is>
        <t>043R1 9Д001</t>
      </is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fmt sheetId="1" sqref="F119" start="0" length="0">
    <dxf>
      <fill>
        <patternFill patternType="solid">
          <bgColor theme="0"/>
        </patternFill>
      </fill>
    </dxf>
  </rfmt>
  <rcc rId="4798" sId="1" numFmtId="4">
    <nc r="G119">
      <v>100000</v>
    </nc>
  </rcc>
  <rcc rId="4799" sId="1" numFmtId="4">
    <nc r="H119">
      <v>100000</v>
    </nc>
  </rcc>
  <rfmt sheetId="1" sqref="G118:H118">
    <dxf>
      <fill>
        <patternFill>
          <bgColor rgb="FF92D050"/>
        </patternFill>
      </fill>
    </dxf>
  </rfmt>
  <rcc rId="4800" sId="1">
    <nc r="I119">
      <v>100000</v>
    </nc>
  </rcc>
  <rcc rId="4801" sId="1">
    <nc r="J119">
      <v>100000</v>
    </nc>
  </rcc>
  <rfmt sheetId="1" sqref="A118" start="0" length="0">
    <dxf>
      <font>
        <i val="0"/>
        <sz val="10"/>
        <color auto="1"/>
        <name val="Arial Cyr"/>
        <family val="1"/>
        <charset val="204"/>
        <scheme val="none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dxf>
  </rfmt>
  <rfmt sheetId="1" xfDxf="1" sqref="A118" start="0" length="0">
    <dxf>
      <font>
        <sz val="12"/>
        <color rgb="FF000000"/>
        <name val="Times New Roman"/>
        <family val="1"/>
      </font>
    </dxf>
  </rfmt>
  <rcc rId="4802" sId="1" odxf="1" dxf="1">
    <oc r="A118" t="inlineStr">
      <is>
        <t>На дорожную деятельность в отношении автомобильных дорог общего пользования местного значения</t>
      </is>
    </oc>
    <nc r="A118" t="inlineStr">
      <is>
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</is>
    </nc>
    <ndxf>
      <font>
        <sz val="12"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18" start="0" length="2147483647">
    <dxf>
      <font>
        <i/>
      </font>
    </dxf>
  </rfmt>
  <rrc rId="4803" sId="1" ref="A443:XFD482" action="insertRow"/>
  <rcc rId="4804" sId="1" odxf="1" dxf="1">
    <nc r="A443" t="inlineStr">
      <is>
        <t>Муниципальное казенное учреждение "Управление по инфраструктуре" Администрации МО "Селенгинский район"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</odxf>
    <ndxf>
      <font>
        <b/>
        <color indexed="8"/>
        <name val="Times New Roman"/>
        <family val="1"/>
      </font>
      <fill>
        <patternFill patternType="solid">
          <bgColor indexed="13"/>
        </patternFill>
      </fill>
    </ndxf>
  </rcc>
  <rcc rId="4805" sId="1" odxf="1" dxf="1">
    <nc r="B443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3"/>
        </patternFill>
      </fill>
    </ndxf>
  </rcc>
  <rfmt sheetId="1" sqref="C443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fmt sheetId="1" sqref="D443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fmt sheetId="1" sqref="E443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fmt sheetId="1" sqref="F443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cc rId="4806" sId="1" odxf="1" dxf="1">
    <nc r="G443">
      <f>G444+G454+G462+G478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3"/>
        </patternFill>
      </fill>
    </ndxf>
  </rcc>
  <rfmt sheetId="1" sqref="H443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07" sId="1" odxf="1" dxf="1">
    <nc r="A444" t="inlineStr">
      <is>
        <t>ОБЩЕГОСУДАРСТВЕННЫЕ ВОПРОСЫ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 patternType="solid">
          <bgColor indexed="15"/>
        </patternFill>
      </fill>
      <alignment horizontal="general"/>
    </ndxf>
  </rcc>
  <rcc rId="4808" sId="1" odxf="1" dxf="1">
    <nc r="B444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4809" sId="1" odxf="1" dxf="1">
    <nc r="C444" t="inlineStr">
      <is>
        <t>01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44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44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44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4810" sId="1" odxf="1" dxf="1">
    <nc r="G444">
      <f>G445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H444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11" sId="1" odxf="1" dxf="1">
    <nc r="A445" t="inlineStr">
      <is>
        <t>Другие общегосударственные вопросы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</odxf>
    <ndxf>
      <font>
        <b/>
        <color indexed="8"/>
        <name val="Times New Roman"/>
        <family val="1"/>
      </font>
      <fill>
        <patternFill patternType="solid">
          <bgColor indexed="41"/>
        </patternFill>
      </fill>
    </ndxf>
  </rcc>
  <rcc rId="4812" sId="1" odxf="1" dxf="1">
    <nc r="B445" t="inlineStr">
      <is>
        <t>977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indexed="41"/>
        </patternFill>
      </fill>
    </ndxf>
  </rcc>
  <rcc rId="4813" sId="1" odxf="1" dxf="1">
    <nc r="C445" t="inlineStr">
      <is>
        <t>01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4814" sId="1" odxf="1" dxf="1">
    <nc r="D445" t="inlineStr">
      <is>
        <t>13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44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44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4815" sId="1" odxf="1" dxf="1">
    <nc r="G445">
      <f>G446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H445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16" sId="1" odxf="1" dxf="1">
    <nc r="A446" t="inlineStr">
      <is>
        <t>Непрограммные расходы</t>
      </is>
    </nc>
    <odxf>
      <font>
        <b val="0"/>
        <color indexed="8"/>
        <name val="Times New Roman"/>
        <family val="1"/>
      </font>
    </odxf>
    <ndxf>
      <font>
        <b/>
        <color indexed="8"/>
        <name val="Times New Roman"/>
        <family val="1"/>
      </font>
    </ndxf>
  </rcc>
  <rcc rId="4817" sId="1" odxf="1" dxf="1">
    <nc r="B446" t="inlineStr">
      <is>
        <t>977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818" sId="1" odxf="1" dxf="1">
    <nc r="C446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819" sId="1" odxf="1" dxf="1">
    <nc r="D446" t="inlineStr">
      <is>
        <t>13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820" sId="1" odxf="1" dxf="1">
    <nc r="E446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46" start="0" length="0">
    <dxf>
      <font>
        <b/>
        <name val="Times New Roman"/>
        <family val="1"/>
      </font>
    </dxf>
  </rfmt>
  <rcc rId="4821" sId="1" odxf="1" dxf="1">
    <nc r="G446">
      <f>G447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446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22" sId="1" odxf="1" dxf="1">
    <nc r="A447" t="inlineStr">
      <is>
        <t>Расходы на обеспечение деятельности (оказание услуг) муниципальных учреждений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  <alignment vertical="center"/>
    </odxf>
    <ndxf>
      <font>
        <b/>
        <color indexed="8"/>
        <name val="Times New Roman"/>
        <family val="1"/>
      </font>
      <fill>
        <patternFill patternType="solid">
          <bgColor indexed="9"/>
        </patternFill>
      </fill>
      <alignment vertical="top"/>
    </ndxf>
  </rcc>
  <rcc rId="4823" sId="1" odxf="1" dxf="1">
    <nc r="B447" t="inlineStr">
      <is>
        <t>977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824" sId="1" odxf="1" dxf="1">
    <nc r="C447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825" sId="1" odxf="1" dxf="1">
    <nc r="D447" t="inlineStr">
      <is>
        <t>13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826" sId="1" odxf="1" dxf="1">
    <nc r="E447" t="inlineStr">
      <is>
        <t>99900 83200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47" start="0" length="0">
    <dxf>
      <font>
        <b/>
        <name val="Times New Roman"/>
        <family val="1"/>
      </font>
    </dxf>
  </rfmt>
  <rcc rId="4827" sId="1" odxf="1" dxf="1">
    <nc r="G447">
      <f>G448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447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28" sId="1" odxf="1" dxf="1">
    <nc r="A448" t="inlineStr">
      <is>
        <t>Расходы на обеспечение деятельности учреждений по инфраструктуре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4829" sId="1" odxf="1" dxf="1">
    <nc r="B448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30" sId="1" odxf="1" dxf="1">
    <nc r="C448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31" sId="1" odxf="1" dxf="1">
    <nc r="D448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32" sId="1" odxf="1" dxf="1">
    <nc r="E448" t="inlineStr">
      <is>
        <t>99900 83220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48" start="0" length="0">
    <dxf>
      <font>
        <i/>
        <name val="Times New Roman"/>
        <family val="1"/>
      </font>
    </dxf>
  </rfmt>
  <rcc rId="4833" sId="1" odxf="1" dxf="1">
    <nc r="G448">
      <f>SUM(G449:G453)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448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34" sId="1" odxf="1" dxf="1">
    <nc r="A449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alignment vertical="center"/>
    </odxf>
    <ndxf>
      <font>
        <color indexed="8"/>
        <name val="Times New Roman"/>
        <family val="1"/>
      </font>
      <numFmt numFmtId="30" formatCode="@"/>
      <alignment vertical="top"/>
    </ndxf>
  </rcc>
  <rcc rId="4835" sId="1">
    <nc r="B449" t="inlineStr">
      <is>
        <t>977</t>
      </is>
    </nc>
  </rcc>
  <rcc rId="4836" sId="1">
    <nc r="C449" t="inlineStr">
      <is>
        <t>01</t>
      </is>
    </nc>
  </rcc>
  <rcc rId="4837" sId="1">
    <nc r="D449" t="inlineStr">
      <is>
        <t>13</t>
      </is>
    </nc>
  </rcc>
  <rcc rId="4838" sId="1">
    <nc r="E449" t="inlineStr">
      <is>
        <t>99900 83220</t>
      </is>
    </nc>
  </rcc>
  <rcc rId="4839" sId="1">
    <nc r="F449" t="inlineStr">
      <is>
        <t>111</t>
      </is>
    </nc>
  </rcc>
  <rfmt sheetId="1" sqref="H449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40" sId="1" odxf="1" dxf="1">
    <nc r="A450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ill>
        <patternFill patternType="none"/>
      </fill>
    </odxf>
    <ndxf>
      <fill>
        <patternFill patternType="solid"/>
      </fill>
    </ndxf>
  </rcc>
  <rcc rId="4841" sId="1">
    <nc r="B450" t="inlineStr">
      <is>
        <t>977</t>
      </is>
    </nc>
  </rcc>
  <rcc rId="4842" sId="1">
    <nc r="C450" t="inlineStr">
      <is>
        <t>01</t>
      </is>
    </nc>
  </rcc>
  <rcc rId="4843" sId="1">
    <nc r="D450" t="inlineStr">
      <is>
        <t>13</t>
      </is>
    </nc>
  </rcc>
  <rcc rId="4844" sId="1">
    <nc r="E450" t="inlineStr">
      <is>
        <t>99900 83220</t>
      </is>
    </nc>
  </rcc>
  <rcc rId="4845" sId="1">
    <nc r="F450" t="inlineStr">
      <is>
        <t>119</t>
      </is>
    </nc>
  </rcc>
  <rfmt sheetId="1" sqref="H450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46" sId="1" odxf="1" dxf="1">
    <nc r="A451" t="inlineStr">
      <is>
        <t>Фонд оплаты труда государственных (муниципальных) органов</t>
      </is>
    </nc>
    <odxf>
      <fill>
        <patternFill patternType="none"/>
      </fill>
    </odxf>
    <ndxf>
      <fill>
        <patternFill patternType="solid"/>
      </fill>
    </ndxf>
  </rcc>
  <rcc rId="4847" sId="1">
    <nc r="B451" t="inlineStr">
      <is>
        <t>977</t>
      </is>
    </nc>
  </rcc>
  <rcc rId="4848" sId="1">
    <nc r="C451" t="inlineStr">
      <is>
        <t>01</t>
      </is>
    </nc>
  </rcc>
  <rcc rId="4849" sId="1">
    <nc r="D451" t="inlineStr">
      <is>
        <t>13</t>
      </is>
    </nc>
  </rcc>
  <rcc rId="4850" sId="1">
    <nc r="E451" t="inlineStr">
      <is>
        <t>99900 83220</t>
      </is>
    </nc>
  </rcc>
  <rcc rId="4851" sId="1">
    <nc r="F451" t="inlineStr">
      <is>
        <t>121</t>
      </is>
    </nc>
  </rcc>
  <rfmt sheetId="1" sqref="G451" start="0" length="0">
    <dxf>
      <fill>
        <patternFill patternType="solid">
          <bgColor theme="0"/>
        </patternFill>
      </fill>
    </dxf>
  </rfmt>
  <rfmt sheetId="1" sqref="H451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52" sId="1" odxf="1" dxf="1">
    <nc r="A452" t="inlineStr">
      <is>
        <t>Иные выплаты персоналу, за исключением фонда оплаты труда</t>
      </is>
    </nc>
    <odxf>
      <fill>
        <patternFill patternType="none"/>
      </fill>
    </odxf>
    <ndxf>
      <fill>
        <patternFill patternType="solid"/>
      </fill>
    </ndxf>
  </rcc>
  <rcc rId="4853" sId="1">
    <nc r="B452" t="inlineStr">
      <is>
        <t>977</t>
      </is>
    </nc>
  </rcc>
  <rcc rId="4854" sId="1">
    <nc r="C452" t="inlineStr">
      <is>
        <t>01</t>
      </is>
    </nc>
  </rcc>
  <rcc rId="4855" sId="1">
    <nc r="D452" t="inlineStr">
      <is>
        <t>13</t>
      </is>
    </nc>
  </rcc>
  <rcc rId="4856" sId="1">
    <nc r="E452" t="inlineStr">
      <is>
        <t>99900 83220</t>
      </is>
    </nc>
  </rcc>
  <rcc rId="4857" sId="1">
    <nc r="F452" t="inlineStr">
      <is>
        <t>122</t>
      </is>
    </nc>
  </rcc>
  <rfmt sheetId="1" sqref="G452" start="0" length="0">
    <dxf>
      <fill>
        <patternFill patternType="solid">
          <bgColor theme="0"/>
        </patternFill>
      </fill>
    </dxf>
  </rfmt>
  <rfmt sheetId="1" sqref="H452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58" sId="1" odxf="1" dxf="1">
    <nc r="A453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ill>
        <patternFill patternType="none"/>
      </fill>
    </odxf>
    <ndxf>
      <fill>
        <patternFill patternType="solid"/>
      </fill>
    </ndxf>
  </rcc>
  <rcc rId="4859" sId="1">
    <nc r="B453" t="inlineStr">
      <is>
        <t>977</t>
      </is>
    </nc>
  </rcc>
  <rcc rId="4860" sId="1">
    <nc r="C453" t="inlineStr">
      <is>
        <t>01</t>
      </is>
    </nc>
  </rcc>
  <rcc rId="4861" sId="1">
    <nc r="D453" t="inlineStr">
      <is>
        <t>13</t>
      </is>
    </nc>
  </rcc>
  <rcc rId="4862" sId="1">
    <nc r="E453" t="inlineStr">
      <is>
        <t>99900 83220</t>
      </is>
    </nc>
  </rcc>
  <rcc rId="4863" sId="1">
    <nc r="F453" t="inlineStr">
      <is>
        <t>129</t>
      </is>
    </nc>
  </rcc>
  <rfmt sheetId="1" sqref="G453" start="0" length="0">
    <dxf>
      <fill>
        <patternFill patternType="solid">
          <bgColor theme="0"/>
        </patternFill>
      </fill>
    </dxf>
  </rfmt>
  <rfmt sheetId="1" sqref="H453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64" sId="1" odxf="1" dxf="1">
    <nc r="A454" t="inlineStr">
      <is>
        <t>НАЦИОНАЛЬНАЯ ЭКОНОМИКА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</odxf>
    <ndxf>
      <font>
        <b/>
        <color indexed="8"/>
        <name val="Times New Roman"/>
        <family val="1"/>
      </font>
      <fill>
        <patternFill patternType="solid">
          <bgColor indexed="15"/>
        </patternFill>
      </fill>
    </ndxf>
  </rcc>
  <rcc rId="4865" sId="1" odxf="1" dxf="1">
    <nc r="B454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4866" sId="1" odxf="1" dxf="1">
    <nc r="C454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45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45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45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4867" sId="1" odxf="1" dxf="1">
    <nc r="G454">
      <f>G455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H454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68" sId="1" odxf="1" dxf="1">
    <nc r="A455" t="inlineStr">
      <is>
        <t>Сельское хозяйство и рыболовство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</odxf>
    <ndxf>
      <font>
        <b/>
        <color indexed="8"/>
        <name val="Times New Roman"/>
        <family val="1"/>
      </font>
      <fill>
        <patternFill patternType="solid">
          <bgColor indexed="41"/>
        </patternFill>
      </fill>
    </ndxf>
  </rcc>
  <rcc rId="4869" sId="1" odxf="1" dxf="1">
    <nc r="B455" t="inlineStr">
      <is>
        <t>977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indexed="41"/>
        </patternFill>
      </fill>
    </ndxf>
  </rcc>
  <rcc rId="4870" sId="1" odxf="1" dxf="1">
    <nc r="C455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4871" sId="1" odxf="1" dxf="1">
    <nc r="D455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455" start="0" length="0">
    <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dxf>
  </rfmt>
  <rfmt sheetId="1" sqref="F455" start="0" length="0">
    <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dxf>
  </rfmt>
  <rcc rId="4872" sId="1" odxf="1" dxf="1">
    <nc r="G455">
      <f>G456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H455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73" sId="1" odxf="1" dxf="1">
    <nc r="A456" t="inlineStr">
      <is>
        <t>Непрограммные расходы</t>
      </is>
    </nc>
    <odxf>
      <font>
        <b val="0"/>
        <color indexed="8"/>
        <name val="Times New Roman"/>
        <family val="1"/>
      </font>
      <alignment horizontal="left" vertical="center"/>
    </odxf>
    <ndxf>
      <font>
        <b/>
        <color indexed="8"/>
        <name val="Times New Roman"/>
        <family val="1"/>
      </font>
      <alignment horizontal="general" vertical="top"/>
    </ndxf>
  </rcc>
  <rcc rId="4874" sId="1" odxf="1" dxf="1">
    <nc r="B456" t="inlineStr">
      <is>
        <t>977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875" sId="1" odxf="1" dxf="1">
    <nc r="C456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876" sId="1" odxf="1" dxf="1">
    <nc r="D456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877" sId="1" odxf="1" dxf="1">
    <nc r="E456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56" start="0" length="0">
    <dxf>
      <font>
        <b/>
        <name val="Times New Roman"/>
        <family val="1"/>
      </font>
      <numFmt numFmtId="0" formatCode="General"/>
      <alignment horizontal="general" vertical="top"/>
    </dxf>
  </rfmt>
  <rcc rId="4878" sId="1" odxf="1" dxf="1">
    <nc r="G456">
      <f>G457+G460</f>
    </nc>
    <odxf>
      <font>
        <b val="0"/>
        <name val="Times New Roman"/>
        <family val="1"/>
      </font>
      <alignment vertical="center"/>
    </odxf>
    <ndxf>
      <font>
        <b/>
        <name val="Times New Roman"/>
        <family val="1"/>
      </font>
      <alignment vertical="top"/>
    </ndxf>
  </rcc>
  <rfmt sheetId="1" sqref="H456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79" sId="1" odxf="1" dxf="1">
    <nc r="A457" t="inlineStr">
      <is>
        <t xml:space="preserve">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4880" sId="1" odxf="1" dxf="1">
    <nc r="B457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81" sId="1" odxf="1" dxf="1">
    <nc r="C457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82" sId="1" odxf="1" dxf="1">
    <nc r="D457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83" sId="1" odxf="1" dxf="1">
    <nc r="E457" t="inlineStr">
      <is>
        <t>99900 73200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57" start="0" length="0">
    <dxf>
      <font>
        <i/>
        <name val="Times New Roman"/>
        <family val="1"/>
      </font>
    </dxf>
  </rfmt>
  <rcc rId="4884" sId="1" odxf="1" dxf="1">
    <nc r="G457">
      <f>SUM(G458:G459)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rgb="FF92D050"/>
        </patternFill>
      </fill>
    </ndxf>
  </rcc>
  <rfmt sheetId="1" sqref="H457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85" sId="1" odxf="1" dxf="1">
    <nc r="A458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alignment vertical="center"/>
    </odxf>
    <ndxf>
      <font>
        <color indexed="8"/>
        <name val="Times New Roman"/>
        <family val="1"/>
      </font>
      <numFmt numFmtId="30" formatCode="@"/>
      <alignment vertical="top"/>
    </ndxf>
  </rcc>
  <rcc rId="4886" sId="1">
    <nc r="B458" t="inlineStr">
      <is>
        <t>977</t>
      </is>
    </nc>
  </rcc>
  <rcc rId="4887" sId="1">
    <nc r="C458" t="inlineStr">
      <is>
        <t>04</t>
      </is>
    </nc>
  </rcc>
  <rcc rId="4888" sId="1">
    <nc r="D458" t="inlineStr">
      <is>
        <t>05</t>
      </is>
    </nc>
  </rcc>
  <rcc rId="4889" sId="1">
    <nc r="E458" t="inlineStr">
      <is>
        <t>99900 73200</t>
      </is>
    </nc>
  </rcc>
  <rcc rId="4890" sId="1">
    <nc r="F458" t="inlineStr">
      <is>
        <t>111</t>
      </is>
    </nc>
  </rcc>
  <rcc rId="4891" sId="1" odxf="1" dxf="1" numFmtId="4">
    <nc r="G458">
      <v>17.2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H458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92" sId="1" odxf="1" dxf="1">
    <nc r="A459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ill>
        <patternFill patternType="none"/>
      </fill>
    </odxf>
    <ndxf>
      <fill>
        <patternFill patternType="solid"/>
      </fill>
    </ndxf>
  </rcc>
  <rcc rId="4893" sId="1">
    <nc r="B459" t="inlineStr">
      <is>
        <t>977</t>
      </is>
    </nc>
  </rcc>
  <rcc rId="4894" sId="1">
    <nc r="C459" t="inlineStr">
      <is>
        <t>04</t>
      </is>
    </nc>
  </rcc>
  <rcc rId="4895" sId="1">
    <nc r="D459" t="inlineStr">
      <is>
        <t>05</t>
      </is>
    </nc>
  </rcc>
  <rcc rId="4896" sId="1">
    <nc r="E459" t="inlineStr">
      <is>
        <t>99900 73200</t>
      </is>
    </nc>
  </rcc>
  <rcc rId="4897" sId="1">
    <nc r="F459" t="inlineStr">
      <is>
        <t>119</t>
      </is>
    </nc>
  </rcc>
  <rcc rId="4898" sId="1" odxf="1" dxf="1" numFmtId="4">
    <nc r="G459">
      <v>5.2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H459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99" sId="1" odxf="1" dxf="1">
    <nc r="A460" t="inlineStr">
      <is>
        <t xml:space="preserve"> Осуществление  отдельного государственного полномочия по организации мероприятий при осуществлении деятельности по обращению с животными без владельцев</t>
      </is>
    </nc>
    <odxf>
      <font>
        <i val="0"/>
        <color indexed="8"/>
        <name val="Times New Roman"/>
        <family val="1"/>
      </font>
      <alignment horizontal="left"/>
    </odxf>
    <ndxf>
      <font>
        <i/>
        <color indexed="8"/>
        <name val="Times New Roman"/>
        <family val="1"/>
      </font>
      <alignment horizontal="general"/>
    </ndxf>
  </rcc>
  <rcc rId="4900" sId="1" odxf="1" dxf="1">
    <nc r="B460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01" sId="1" odxf="1" dxf="1">
    <nc r="C460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02" sId="1" odxf="1" dxf="1">
    <nc r="D460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03" sId="1" odxf="1" dxf="1">
    <nc r="E460" t="inlineStr">
      <is>
        <t>99900 73220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60" start="0" length="0">
    <dxf>
      <font>
        <i/>
        <name val="Times New Roman"/>
        <family val="1"/>
      </font>
    </dxf>
  </rfmt>
  <rcc rId="4904" sId="1" odxf="1" dxf="1">
    <nc r="G460">
      <f>G461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rgb="FF92D050"/>
        </patternFill>
      </fill>
    </ndxf>
  </rcc>
  <rfmt sheetId="1" sqref="H460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05" sId="1" odxf="1" dxf="1">
    <nc r="A461" t="inlineStr">
      <is>
        <t>Прочие мероприятия , связанные с выполнением обязательств ОМСУ</t>
      </is>
    </nc>
    <odxf>
      <font>
        <color indexed="8"/>
        <name val="Times New Roman"/>
        <family val="1"/>
      </font>
      <alignment horizontal="left" vertical="center"/>
    </odxf>
    <ndxf>
      <font>
        <color indexed="8"/>
        <name val="Times New Roman"/>
        <family val="1"/>
      </font>
      <alignment horizontal="general" vertical="top"/>
    </ndxf>
  </rcc>
  <rcc rId="4906" sId="1">
    <nc r="B461" t="inlineStr">
      <is>
        <t>977</t>
      </is>
    </nc>
  </rcc>
  <rcc rId="4907" sId="1">
    <nc r="C461" t="inlineStr">
      <is>
        <t>04</t>
      </is>
    </nc>
  </rcc>
  <rcc rId="4908" sId="1">
    <nc r="D461" t="inlineStr">
      <is>
        <t>05</t>
      </is>
    </nc>
  </rcc>
  <rcc rId="4909" sId="1">
    <nc r="E461" t="inlineStr">
      <is>
        <t>99900 73220</t>
      </is>
    </nc>
  </rcc>
  <rcc rId="4910" sId="1">
    <nc r="F461" t="inlineStr">
      <is>
        <t>244</t>
      </is>
    </nc>
  </rcc>
  <rcc rId="4911" sId="1" odxf="1" dxf="1" numFmtId="4">
    <nc r="G461">
      <v>1493.4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H461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12" sId="1" odxf="1" dxf="1">
    <nc r="A462" t="inlineStr">
      <is>
        <t>ЖИЛИЩНО-КОММУНАЛЬНОЕ ХОЗЯЙСТВО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 patternType="solid">
          <bgColor indexed="15"/>
        </patternFill>
      </fill>
      <alignment horizontal="general"/>
    </ndxf>
  </rcc>
  <rcc rId="4913" sId="1" odxf="1" dxf="1">
    <nc r="B462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4914" sId="1" odxf="1" dxf="1">
    <nc r="C462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462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462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462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4915" sId="1" odxf="1" dxf="1">
    <nc r="G462">
      <f>G468+G463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H462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16" sId="1" odxf="1" dxf="1">
    <nc r="A463" t="inlineStr">
      <is>
        <t>Коммунальное хозяйство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 patternType="solid">
          <bgColor indexed="41"/>
        </patternFill>
      </fill>
      <alignment horizontal="general"/>
    </ndxf>
  </rcc>
  <rcc rId="4917" sId="1" odxf="1" dxf="1">
    <nc r="B463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4918" sId="1" odxf="1" dxf="1">
    <nc r="C463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4919" sId="1" odxf="1" dxf="1">
    <nc r="D463" t="inlineStr">
      <is>
        <t>02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46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46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4920" sId="1" odxf="1" dxf="1">
    <nc r="G463">
      <f>G466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H463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21" sId="1" odxf="1" dxf="1">
    <nc r="A464" t="inlineStr">
      <is>
        <t>Муниципальная программа "Чистая вода на 2020-2025 годы"</t>
      </is>
    </nc>
    <odxf>
      <font>
        <b val="0"/>
        <color indexed="8"/>
        <name val="Times New Roman"/>
        <family val="1"/>
      </font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color indexed="8"/>
        <name val="Times New Roman"/>
        <family val="1"/>
      </font>
      <alignment horizontal="center" vertical="top"/>
      <border outline="0">
        <left/>
        <right/>
        <top/>
        <bottom/>
      </border>
    </ndxf>
  </rcc>
  <rcc rId="4922" sId="1" odxf="1" dxf="1">
    <nc r="B464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4923" sId="1" odxf="1" dxf="1">
    <nc r="C464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924" sId="1" odxf="1" dxf="1">
    <nc r="D464" t="inlineStr">
      <is>
        <t>02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925" sId="1" odxf="1" dxf="1">
    <nc r="E464" t="inlineStr">
      <is>
        <t>17000 00000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64" start="0" length="0">
    <dxf>
      <font>
        <b/>
        <name val="Times New Roman"/>
        <family val="1"/>
      </font>
    </dxf>
  </rfmt>
  <rcc rId="4926" sId="1" odxf="1" dxf="1">
    <nc r="G464">
      <f>G465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464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27" sId="1" odxf="1" dxf="1">
    <nc r="A465" t="inlineStr">
      <is>
        <t>Основное мероприятие "Улучшение качества питьевой воды"</t>
      </is>
    </nc>
    <odxf>
      <font>
        <i val="0"/>
        <color indexed="8"/>
        <name val="Times New Roman"/>
        <family val="1"/>
      </font>
      <fill>
        <patternFill patternType="none">
          <bgColor indexed="65"/>
        </patternFill>
      </fill>
      <alignment horizontal="left" vertical="center"/>
    </odxf>
    <ndxf>
      <font>
        <i/>
        <color indexed="8"/>
        <name val="Times New Roman"/>
        <family val="1"/>
      </font>
      <fill>
        <patternFill patternType="solid">
          <bgColor indexed="9"/>
        </patternFill>
      </fill>
      <alignment horizontal="general" vertical="top"/>
    </ndxf>
  </rcc>
  <rcc rId="4928" sId="1" odxf="1" dxf="1">
    <nc r="B465" t="inlineStr">
      <is>
        <t>977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4929" sId="1" odxf="1" dxf="1">
    <nc r="C465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30" sId="1" odxf="1" dxf="1">
    <nc r="D465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31" sId="1" odxf="1" dxf="1">
    <nc r="E465" t="inlineStr">
      <is>
        <t>17001 00000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65" start="0" length="0">
    <dxf>
      <font>
        <i/>
        <name val="Times New Roman"/>
        <family val="1"/>
      </font>
    </dxf>
  </rfmt>
  <rcc rId="4932" sId="1" odxf="1" dxf="1">
    <nc r="G465">
      <f>G466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465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33" sId="1" odxf="1" dxf="1">
    <nc r="A466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  <alignment horizontal="left" vertical="center"/>
    </odxf>
    <ndxf>
      <font>
        <i/>
        <color indexed="8"/>
        <name val="Times New Roman"/>
        <family val="1"/>
      </font>
      <alignment horizontal="general" vertical="top"/>
    </ndxf>
  </rcc>
  <rcc rId="4934" sId="1" odxf="1" dxf="1">
    <nc r="B466" t="inlineStr">
      <is>
        <t>977</t>
      </is>
    </nc>
    <odxf>
      <font>
        <i val="0"/>
        <name val="Times New Roman"/>
        <family val="1"/>
      </font>
      <alignment wrapText="1"/>
    </odxf>
    <ndxf>
      <font>
        <i/>
        <color indexed="8"/>
        <name val="Times New Roman"/>
        <family val="1"/>
      </font>
      <alignment wrapText="0"/>
    </ndxf>
  </rcc>
  <rcc rId="4935" sId="1" odxf="1" dxf="1">
    <nc r="C466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36" sId="1" odxf="1" dxf="1">
    <nc r="D466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37" sId="1" odxf="1" dxf="1">
    <nc r="E466" t="inlineStr">
      <is>
        <t>17001 82900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66" start="0" length="0">
    <dxf>
      <font>
        <i/>
        <name val="Times New Roman"/>
        <family val="1"/>
      </font>
    </dxf>
  </rfmt>
  <rcc rId="4938" sId="1" odxf="1" dxf="1">
    <nc r="G466">
      <f>SUM(G467:G467)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466" start="0" length="0">
    <dxf>
      <font>
        <i/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fmt sheetId="1" sqref="I466" start="0" length="0">
    <dxf>
      <font>
        <i/>
        <name val="Times New Roman CYR"/>
        <family val="1"/>
      </font>
    </dxf>
  </rfmt>
  <rfmt sheetId="1" sqref="J466" start="0" length="0">
    <dxf>
      <font>
        <i/>
        <name val="Times New Roman CYR"/>
        <family val="1"/>
      </font>
    </dxf>
  </rfmt>
  <rfmt sheetId="1" sqref="A466:XFD466" start="0" length="0">
    <dxf>
      <font>
        <i/>
        <name val="Times New Roman CYR"/>
        <family val="1"/>
      </font>
    </dxf>
  </rfmt>
  <rcc rId="4939" sId="1">
    <nc r="A467" t="inlineStr">
      <is>
        <t>Прочие закупки товаров, работ и услуг для государственных (муниципальных) нужд</t>
      </is>
    </nc>
  </rcc>
  <rcc rId="4940" sId="1" odxf="1" dxf="1">
    <nc r="B467" t="inlineStr">
      <is>
        <t>977</t>
      </is>
    </nc>
    <odxf>
      <font>
        <name val="Times New Roman"/>
        <family val="1"/>
      </font>
      <alignment wrapText="1"/>
    </odxf>
    <ndxf>
      <font>
        <color indexed="8"/>
        <name val="Times New Roman"/>
        <family val="1"/>
      </font>
      <alignment wrapText="0"/>
    </ndxf>
  </rcc>
  <rcc rId="4941" sId="1">
    <nc r="C467" t="inlineStr">
      <is>
        <t>05</t>
      </is>
    </nc>
  </rcc>
  <rcc rId="4942" sId="1">
    <nc r="D467" t="inlineStr">
      <is>
        <t>02</t>
      </is>
    </nc>
  </rcc>
  <rcc rId="4943" sId="1">
    <nc r="E467" t="inlineStr">
      <is>
        <t>17001 82900</t>
      </is>
    </nc>
  </rcc>
  <rcc rId="4944" sId="1">
    <nc r="F467" t="inlineStr">
      <is>
        <t>244</t>
      </is>
    </nc>
  </rcc>
  <rfmt sheetId="1" sqref="H467" start="0" length="0">
    <dxf>
      <font>
        <i/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fmt sheetId="1" sqref="I467" start="0" length="0">
    <dxf>
      <font>
        <i/>
        <name val="Times New Roman CYR"/>
        <family val="1"/>
      </font>
    </dxf>
  </rfmt>
  <rfmt sheetId="1" sqref="J467" start="0" length="0">
    <dxf>
      <font>
        <i/>
        <name val="Times New Roman CYR"/>
        <family val="1"/>
      </font>
    </dxf>
  </rfmt>
  <rfmt sheetId="1" sqref="A467:XFD467" start="0" length="0">
    <dxf>
      <font>
        <i/>
        <name val="Times New Roman CYR"/>
        <family val="1"/>
      </font>
    </dxf>
  </rfmt>
  <rcc rId="4945" sId="1" odxf="1" dxf="1">
    <nc r="A468" t="inlineStr">
      <is>
        <t>Благоустройство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 patternType="solid">
          <bgColor indexed="41"/>
        </patternFill>
      </fill>
      <alignment horizontal="general"/>
    </ndxf>
  </rcc>
  <rcc rId="4946" sId="1" odxf="1" dxf="1">
    <nc r="B468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4947" sId="1" odxf="1" dxf="1">
    <nc r="C468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4948" sId="1" odxf="1" dxf="1">
    <nc r="D468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468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468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4949" sId="1" odxf="1" dxf="1">
    <nc r="G468">
      <f>G474+G469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H468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50" sId="1" odxf="1" dxf="1">
    <nc r="A469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nc>
    <odxf>
      <font>
        <b val="0"/>
        <color indexed="8"/>
        <name val="Times New Roman"/>
        <family val="1"/>
      </font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color indexed="8"/>
        <name val="Times New Roman"/>
        <family val="1"/>
      </font>
      <alignment horizontal="general" vertical="top"/>
      <border outline="0">
        <left/>
        <right/>
        <top/>
        <bottom/>
      </border>
    </ndxf>
  </rcc>
  <rcc rId="4951" sId="1" odxf="1" dxf="1">
    <nc r="B469" t="inlineStr">
      <is>
        <t>977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4952" sId="1" odxf="1" dxf="1">
    <nc r="C469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953" sId="1" odxf="1" dxf="1">
    <nc r="D469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954" sId="1" odxf="1" dxf="1">
    <nc r="E469" t="inlineStr">
      <is>
        <t>16000 00000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69" start="0" length="0">
    <dxf>
      <font>
        <b/>
        <name val="Times New Roman"/>
        <family val="1"/>
      </font>
    </dxf>
  </rfmt>
  <rcc rId="4955" sId="1" odxf="1" dxf="1">
    <nc r="G469">
      <f>G470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469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56" sId="1" odxf="1" dxf="1">
    <nc r="A470" t="inlineStr">
      <is>
        <t>Основное мероприятие "Благоустройство дворовых и общественных территорий "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4957" sId="1" odxf="1" dxf="1">
    <nc r="B470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58" sId="1" odxf="1" dxf="1">
    <nc r="C470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59" sId="1" odxf="1" dxf="1">
    <nc r="D470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60" sId="1" odxf="1" dxf="1">
    <nc r="E470" t="inlineStr">
      <is>
        <t>160F2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70" start="0" length="0">
    <dxf>
      <font>
        <i/>
        <name val="Times New Roman"/>
        <family val="1"/>
      </font>
      <numFmt numFmtId="0" formatCode="General"/>
      <alignment horizontal="general" vertical="top"/>
    </dxf>
  </rfmt>
  <rcc rId="4961" sId="1" odxf="1" dxf="1">
    <nc r="G470">
      <f>G471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470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62" sId="1" odxf="1" dxf="1">
    <nc r="A471" t="inlineStr">
      <is>
        <t>На поддержку государственных программ субъектов Российской Федерации и муниципальных программ формирования современной городской среды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4963" sId="1" odxf="1" dxf="1">
    <nc r="B471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64" sId="1" odxf="1" dxf="1">
    <nc r="C471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65" sId="1" odxf="1" dxf="1">
    <nc r="D471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66" sId="1" odxf="1" dxf="1">
    <nc r="E471" t="inlineStr">
      <is>
        <t>160F2 55550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71" start="0" length="0">
    <dxf>
      <font>
        <i/>
        <name val="Times New Roman"/>
        <family val="1"/>
      </font>
      <numFmt numFmtId="0" formatCode="General"/>
      <alignment horizontal="general" vertical="top"/>
    </dxf>
  </rfmt>
  <rcc rId="4967" sId="1" odxf="1" dxf="1">
    <nc r="G471">
      <f>SUM(G472:G473)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471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68" sId="1">
    <nc r="A472" t="inlineStr">
      <is>
        <t>Иные межбюджетные трансферты</t>
      </is>
    </nc>
  </rcc>
  <rcc rId="4969" sId="1">
    <nc r="B472" t="inlineStr">
      <is>
        <t>977</t>
      </is>
    </nc>
  </rcc>
  <rcc rId="4970" sId="1">
    <nc r="C472" t="inlineStr">
      <is>
        <t>05</t>
      </is>
    </nc>
  </rcc>
  <rcc rId="4971" sId="1">
    <nc r="D472" t="inlineStr">
      <is>
        <t>03</t>
      </is>
    </nc>
  </rcc>
  <rcc rId="4972" sId="1">
    <nc r="E472" t="inlineStr">
      <is>
        <t>160F2 55550</t>
      </is>
    </nc>
  </rcc>
  <rcc rId="4973" sId="1" odxf="1" dxf="1">
    <nc r="F472" t="inlineStr">
      <is>
        <t>540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472" start="0" length="0">
    <dxf>
      <fill>
        <patternFill patternType="solid">
          <bgColor theme="0"/>
        </patternFill>
      </fill>
    </dxf>
  </rfmt>
  <rfmt sheetId="1" sqref="H472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74" sId="1" odxf="1" dxf="1">
    <nc r="A473" t="inlineStr">
      <is>
        <t>Прочие мероприятия , связанные с выполнением обязательств ОМСУ</t>
      </is>
    </nc>
    <odxf>
      <font>
        <color indexed="8"/>
        <name val="Times New Roman"/>
        <family val="1"/>
      </font>
      <alignment horizontal="left" vertical="center"/>
    </odxf>
    <ndxf>
      <font>
        <color indexed="8"/>
        <name val="Times New Roman"/>
        <family val="1"/>
      </font>
      <alignment horizontal="general" vertical="top"/>
    </ndxf>
  </rcc>
  <rcc rId="4975" sId="1">
    <nc r="B473" t="inlineStr">
      <is>
        <t>977</t>
      </is>
    </nc>
  </rcc>
  <rcc rId="4976" sId="1">
    <nc r="C473" t="inlineStr">
      <is>
        <t>05</t>
      </is>
    </nc>
  </rcc>
  <rcc rId="4977" sId="1">
    <nc r="D473" t="inlineStr">
      <is>
        <t>03</t>
      </is>
    </nc>
  </rcc>
  <rcc rId="4978" sId="1">
    <nc r="E473" t="inlineStr">
      <is>
        <t>160F2 55550</t>
      </is>
    </nc>
  </rcc>
  <rcc rId="4979" sId="1" odxf="1" dxf="1">
    <nc r="F473" t="inlineStr">
      <is>
        <t>244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473" start="0" length="0">
    <dxf>
      <fill>
        <patternFill patternType="solid">
          <bgColor theme="0"/>
        </patternFill>
      </fill>
    </dxf>
  </rfmt>
  <rfmt sheetId="1" sqref="H473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80" sId="1" odxf="1" dxf="1">
    <nc r="A474" t="inlineStr">
      <is>
        <t>Муниципальная программа "Охрана окружающей среды в муниципальном образовании "Селенгинский район" на 2023-2027 годы"</t>
      </is>
    </nc>
    <odxf>
      <font>
        <b val="0"/>
        <color indexed="8"/>
        <name val="Times New Roman"/>
        <family val="1"/>
      </font>
      <alignment horizontal="left" vertical="center"/>
    </odxf>
    <ndxf>
      <font>
        <b/>
        <color indexed="8"/>
        <name val="Times New Roman"/>
        <family val="1"/>
      </font>
      <alignment horizontal="general" vertical="top"/>
    </ndxf>
  </rcc>
  <rcc rId="4981" sId="1" odxf="1" dxf="1">
    <nc r="B474" t="inlineStr">
      <is>
        <t>977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4982" sId="1" odxf="1" dxf="1">
    <nc r="C474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983" sId="1" odxf="1" dxf="1">
    <nc r="D474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984" sId="1" odxf="1" dxf="1">
    <nc r="E474" t="inlineStr">
      <is>
        <t>25000 00000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74" start="0" length="0">
    <dxf>
      <font>
        <b/>
        <name val="Times New Roman"/>
        <family val="1"/>
      </font>
    </dxf>
  </rfmt>
  <rcc rId="4985" sId="1" odxf="1" dxf="1">
    <nc r="G474">
      <f>G475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474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86" sId="1" odxf="1" dxf="1">
    <nc r="A475" t="inlineStr">
      <is>
        <t>Основное мероприятие "Выполнение работ по санитарной очистке территорий Селенгинского района"</t>
      </is>
    </nc>
    <odxf>
      <font>
        <i val="0"/>
        <color indexed="8"/>
        <name val="Times New Roman"/>
        <family val="1"/>
      </font>
      <alignment horizontal="left" vertical="center"/>
    </odxf>
    <ndxf>
      <font>
        <i/>
        <color indexed="8"/>
        <name val="Times New Roman"/>
        <family val="1"/>
      </font>
      <alignment horizontal="general" vertical="top"/>
    </ndxf>
  </rcc>
  <rcc rId="4987" sId="1" odxf="1" dxf="1">
    <nc r="B475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88" sId="1" odxf="1" dxf="1">
    <nc r="C475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89" sId="1" odxf="1" dxf="1">
    <nc r="D475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90" sId="1" odxf="1" dxf="1">
    <nc r="E475" t="inlineStr">
      <is>
        <t>25002 00000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75" start="0" length="0">
    <dxf>
      <font>
        <i/>
        <name val="Times New Roman"/>
        <family val="1"/>
      </font>
    </dxf>
  </rfmt>
  <rcc rId="4991" sId="1" odxf="1" dxf="1">
    <nc r="G475">
      <f>G476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475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92" sId="1" odxf="1" dxf="1">
    <nc r="A476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cc rId="4993" sId="1">
    <nc r="B476" t="inlineStr">
      <is>
        <t>977</t>
      </is>
    </nc>
  </rcc>
  <rcc rId="4994" sId="1">
    <nc r="C476" t="inlineStr">
      <is>
        <t>05</t>
      </is>
    </nc>
  </rcc>
  <rcc rId="4995" sId="1">
    <nc r="D476" t="inlineStr">
      <is>
        <t>03</t>
      </is>
    </nc>
  </rcc>
  <rcc rId="4996" sId="1">
    <nc r="E476" t="inlineStr">
      <is>
        <t>25002 82900</t>
      </is>
    </nc>
  </rcc>
  <rcc rId="4997" sId="1">
    <nc r="G476">
      <f>G477</f>
    </nc>
  </rcc>
  <rfmt sheetId="1" sqref="H476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998" sId="1" odxf="1" dxf="1">
    <nc r="A477" t="inlineStr">
      <is>
        <t>Прочие мероприятия , связанные с выполнением обязательств ОМСУ</t>
      </is>
    </nc>
    <odxf>
      <font>
        <color indexed="8"/>
        <name val="Times New Roman"/>
        <family val="1"/>
      </font>
      <alignment horizontal="left" vertical="center"/>
    </odxf>
    <ndxf>
      <font>
        <color indexed="8"/>
        <name val="Times New Roman"/>
        <family val="1"/>
      </font>
      <alignment horizontal="general" vertical="top"/>
    </ndxf>
  </rcc>
  <rcc rId="4999" sId="1">
    <nc r="B477" t="inlineStr">
      <is>
        <t>977</t>
      </is>
    </nc>
  </rcc>
  <rcc rId="5000" sId="1">
    <nc r="C477" t="inlineStr">
      <is>
        <t>05</t>
      </is>
    </nc>
  </rcc>
  <rcc rId="5001" sId="1">
    <nc r="D477" t="inlineStr">
      <is>
        <t>03</t>
      </is>
    </nc>
  </rcc>
  <rcc rId="5002" sId="1">
    <nc r="E477" t="inlineStr">
      <is>
        <t>25002 82900</t>
      </is>
    </nc>
  </rcc>
  <rcc rId="5003" sId="1">
    <nc r="F477" t="inlineStr">
      <is>
        <t>244</t>
      </is>
    </nc>
  </rcc>
  <rfmt sheetId="1" sqref="H477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5004" sId="1" odxf="1" dxf="1">
    <nc r="A478" t="inlineStr">
      <is>
        <t>СОЦИАЛЬНАЯ ПОЛИТИКА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</odxf>
    <ndxf>
      <font>
        <b/>
        <color indexed="8"/>
        <name val="Times New Roman"/>
        <family val="1"/>
      </font>
      <fill>
        <patternFill patternType="solid">
          <bgColor indexed="15"/>
        </patternFill>
      </fill>
    </ndxf>
  </rcc>
  <rcc rId="5005" sId="1" odxf="1" dxf="1">
    <nc r="B478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5006" sId="1" odxf="1" dxf="1">
    <nc r="C478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478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478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478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5007" sId="1" odxf="1" dxf="1">
    <nc r="G478">
      <f>G479</f>
    </nc>
    <odxf>
      <font>
        <b val="0"/>
        <name val="Times New Roman"/>
        <family val="1"/>
      </font>
      <fill>
        <patternFill patternType="none">
          <bgColor indexed="65"/>
        </patternFill>
      </fill>
      <alignment wrapText="1"/>
    </odxf>
    <ndxf>
      <font>
        <b/>
        <name val="Times New Roman"/>
        <family val="1"/>
      </font>
      <fill>
        <patternFill patternType="solid">
          <bgColor indexed="15"/>
        </patternFill>
      </fill>
      <alignment wrapText="0"/>
    </ndxf>
  </rcc>
  <rfmt sheetId="1" sqref="H478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5008" sId="1" odxf="1" dxf="1">
    <nc r="A479" t="inlineStr">
      <is>
        <t>Социальное обеспечение населения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 patternType="solid">
          <bgColor indexed="41"/>
        </patternFill>
      </fill>
      <alignment horizontal="general"/>
    </ndxf>
  </rcc>
  <rcc rId="5009" sId="1" odxf="1" dxf="1">
    <nc r="B479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5010" sId="1" odxf="1" dxf="1">
    <nc r="C479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5011" sId="1" odxf="1" dxf="1">
    <nc r="D479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479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479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5012" sId="1" odxf="1" dxf="1">
    <nc r="G479">
      <f>G480</f>
    </nc>
    <odxf>
      <font>
        <b val="0"/>
        <name val="Times New Roman"/>
        <family val="1"/>
      </font>
      <fill>
        <patternFill patternType="none">
          <bgColor indexed="65"/>
        </patternFill>
      </fill>
      <alignment wrapText="1"/>
    </odxf>
    <ndxf>
      <font>
        <b/>
        <name val="Times New Roman"/>
        <family val="1"/>
      </font>
      <fill>
        <patternFill patternType="solid">
          <bgColor indexed="41"/>
        </patternFill>
      </fill>
      <alignment wrapText="0"/>
    </ndxf>
  </rcc>
  <rfmt sheetId="1" sqref="H479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5013" sId="1" odxf="1" dxf="1">
    <nc r="A480" t="inlineStr">
      <is>
        <t>Непрограммные расходы</t>
      </is>
    </nc>
    <odxf>
      <font>
        <b val="0"/>
        <color indexed="8"/>
        <name val="Times New Roman"/>
        <family val="1"/>
      </font>
      <alignment horizontal="left"/>
    </odxf>
    <ndxf>
      <font>
        <b/>
        <color indexed="8"/>
        <name val="Times New Roman"/>
        <family val="1"/>
      </font>
      <alignment horizontal="general"/>
    </ndxf>
  </rcc>
  <rcc rId="5014" sId="1" odxf="1" dxf="1">
    <nc r="B480" t="inlineStr">
      <is>
        <t>977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015" sId="1" odxf="1" dxf="1">
    <nc r="C480" t="inlineStr">
      <is>
        <t>10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016" sId="1" odxf="1" dxf="1">
    <nc r="D480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017" sId="1" odxf="1" dxf="1">
    <nc r="E480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80" start="0" length="0">
    <dxf>
      <fill>
        <patternFill patternType="solid">
          <bgColor theme="0"/>
        </patternFill>
      </fill>
    </dxf>
  </rfmt>
  <rcc rId="5018" sId="1" odxf="1" dxf="1">
    <nc r="G480">
      <f>G481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H480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5019" sId="1" odxf="1" dxf="1">
    <nc r="A481" t="inlineStr">
      <is>
        <t>Реализация иных мероприятий по переселению граждан, включая программы местного развития и обеспечение занятости для шахтерских городов и поселков</t>
      </is>
    </nc>
    <odxf>
      <font>
        <i val="0"/>
        <color indexed="8"/>
        <name val="Times New Roman"/>
        <family val="1"/>
      </font>
      <alignment horizontal="left"/>
    </odxf>
    <ndxf>
      <font>
        <i/>
        <color indexed="8"/>
        <name val="Times New Roman"/>
        <family val="1"/>
      </font>
      <alignment horizontal="general"/>
    </ndxf>
  </rcc>
  <rcc rId="5020" sId="1" odxf="1" dxf="1">
    <nc r="B481" t="inlineStr">
      <is>
        <t>977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5021" sId="1" odxf="1" dxf="1">
    <nc r="C481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22" sId="1" odxf="1" dxf="1">
    <nc r="D481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23" sId="1" odxf="1" dxf="1">
    <nc r="E481" t="inlineStr">
      <is>
        <t>99900 51560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81" start="0" length="0">
    <dxf>
      <font>
        <i/>
        <name val="Times New Roman"/>
        <family val="1"/>
      </font>
    </dxf>
  </rfmt>
  <rcc rId="5024" sId="1" odxf="1" dxf="1">
    <nc r="G481">
      <f>G482</f>
    </nc>
    <odxf>
      <font>
        <i val="0"/>
        <name val="Times New Roman"/>
        <family val="1"/>
      </font>
      <fill>
        <patternFill patternType="none">
          <bgColor indexed="65"/>
        </patternFill>
      </fill>
      <alignment wrapText="1"/>
    </odxf>
    <ndxf>
      <font>
        <i/>
        <name val="Times New Roman"/>
        <family val="1"/>
      </font>
      <fill>
        <patternFill patternType="solid">
          <bgColor rgb="FF92D050"/>
        </patternFill>
      </fill>
      <alignment wrapText="0"/>
    </ndxf>
  </rcc>
  <rfmt sheetId="1" sqref="H481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5025" sId="1" odxf="1" dxf="1">
    <nc r="A482" t="inlineStr">
      <is>
        <t>Субсидии гражданам на приобретение жилья</t>
      </is>
    </nc>
    <odxf>
      <font>
        <color indexed="8"/>
        <name val="Times New Roman"/>
        <family val="1"/>
      </font>
      <alignment horizontal="left"/>
    </odxf>
    <ndxf>
      <font>
        <color indexed="8"/>
        <name val="Times New Roman"/>
        <family val="1"/>
      </font>
      <alignment horizontal="general"/>
    </ndxf>
  </rcc>
  <rcc rId="5026" sId="1" odxf="1" dxf="1">
    <nc r="B482" t="inlineStr">
      <is>
        <t>977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027" sId="1">
    <nc r="C482" t="inlineStr">
      <is>
        <t>10</t>
      </is>
    </nc>
  </rcc>
  <rcc rId="5028" sId="1">
    <nc r="D482" t="inlineStr">
      <is>
        <t>03</t>
      </is>
    </nc>
  </rcc>
  <rcc rId="5029" sId="1">
    <nc r="E482" t="inlineStr">
      <is>
        <t>99900 51560</t>
      </is>
    </nc>
  </rcc>
  <rcc rId="5030" sId="1">
    <nc r="F482" t="inlineStr">
      <is>
        <t>322</t>
      </is>
    </nc>
  </rcc>
  <rfmt sheetId="1" sqref="G482" start="0" length="0">
    <dxf>
      <alignment wrapText="0"/>
    </dxf>
  </rfmt>
  <rfmt sheetId="1" sqref="H482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5031" sId="1" odxf="1" dxf="1">
    <nc r="H443">
      <f>H444+H454+H462+H478</f>
    </nc>
    <ndxf>
      <font>
        <b/>
        <name val="Times New Roman"/>
        <family val="1"/>
      </font>
      <numFmt numFmtId="165" formatCode="0.00000"/>
      <fill>
        <patternFill patternType="solid">
          <bgColor indexed="13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32" sId="1" odxf="1" dxf="1">
    <nc r="H444">
      <f>H445</f>
    </nc>
    <ndxf>
      <font>
        <b/>
        <name val="Times New Roman"/>
        <family val="1"/>
      </font>
      <numFmt numFmtId="165" formatCode="0.00000"/>
      <fill>
        <patternFill patternType="solid">
          <bgColor indexed="15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33" sId="1" odxf="1" dxf="1">
    <nc r="H445">
      <f>H446</f>
    </nc>
    <ndxf>
      <font>
        <b/>
        <name val="Times New Roman"/>
        <family val="1"/>
      </font>
      <numFmt numFmtId="165" formatCode="0.00000"/>
      <fill>
        <patternFill patternType="solid">
          <bgColor indexed="41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34" sId="1" odxf="1" dxf="1">
    <nc r="H446">
      <f>H447</f>
    </nc>
    <ndxf>
      <font>
        <b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35" sId="1" odxf="1" dxf="1">
    <nc r="H447">
      <f>H448</f>
    </nc>
    <ndxf>
      <font>
        <b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36" sId="1" odxf="1" dxf="1">
    <nc r="H448">
      <f>SUM(H449:H453)</f>
    </nc>
    <ndxf>
      <font>
        <i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H449" start="0" length="0">
    <dxf>
      <font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50" start="0" length="0">
    <dxf>
      <font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51" start="0" length="0">
    <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52" start="0" length="0">
    <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53" start="0" length="0">
    <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37" sId="1" odxf="1" dxf="1">
    <nc r="H454">
      <f>H455</f>
    </nc>
    <ndxf>
      <font>
        <b/>
        <name val="Times New Roman"/>
        <family val="1"/>
      </font>
      <numFmt numFmtId="165" formatCode="0.00000"/>
      <fill>
        <patternFill patternType="solid">
          <bgColor indexed="15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38" sId="1" odxf="1" dxf="1">
    <nc r="H455">
      <f>H456</f>
    </nc>
    <ndxf>
      <font>
        <b/>
        <name val="Times New Roman"/>
        <family val="1"/>
      </font>
      <numFmt numFmtId="165" formatCode="0.00000"/>
      <fill>
        <patternFill patternType="solid">
          <bgColor indexed="41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39" sId="1" odxf="1" dxf="1">
    <nc r="H456">
      <f>H457+H460</f>
    </nc>
    <ndxf>
      <font>
        <b/>
        <name val="Times New Roman"/>
        <family val="1"/>
      </font>
      <numFmt numFmtId="165" formatCode="0.00000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0" sId="1" odxf="1" dxf="1" numFmtId="4">
    <nc r="H457">
      <f>SUM(H458:H459)</f>
    </nc>
    <ndxf>
      <font>
        <i/>
        <name val="Times New Roman"/>
        <family val="1"/>
      </font>
      <numFmt numFmtId="165" formatCode="0.00000"/>
      <fill>
        <patternFill patternType="solid">
          <bgColor rgb="FF92D05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1" sId="1" odxf="1" dxf="1" numFmtId="4">
    <nc r="H458">
      <v>17.2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2" sId="1" odxf="1" dxf="1" numFmtId="4">
    <nc r="H459">
      <v>5.2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3" sId="1" odxf="1" dxf="1">
    <nc r="H460">
      <f>H461</f>
    </nc>
    <ndxf>
      <font>
        <i/>
        <name val="Times New Roman"/>
        <family val="1"/>
      </font>
      <numFmt numFmtId="165" formatCode="0.00000"/>
      <fill>
        <patternFill patternType="solid">
          <bgColor rgb="FF92D05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4" sId="1" odxf="1" dxf="1" numFmtId="4">
    <nc r="H461">
      <v>1493.4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5" sId="1" odxf="1" dxf="1">
    <nc r="H462">
      <f>H468+H463</f>
    </nc>
    <ndxf>
      <font>
        <b/>
        <name val="Times New Roman"/>
        <family val="1"/>
      </font>
      <numFmt numFmtId="165" formatCode="0.00000"/>
      <fill>
        <patternFill patternType="solid">
          <bgColor indexed="15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6" sId="1" odxf="1" dxf="1">
    <nc r="H463">
      <f>H466</f>
    </nc>
    <ndxf>
      <font>
        <b/>
        <name val="Times New Roman"/>
        <family val="1"/>
      </font>
      <numFmt numFmtId="165" formatCode="0.00000"/>
      <fill>
        <patternFill patternType="solid">
          <bgColor indexed="41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7" sId="1" odxf="1" dxf="1">
    <nc r="H464">
      <f>H465</f>
    </nc>
    <ndxf>
      <font>
        <b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8" sId="1" odxf="1" dxf="1">
    <nc r="H465">
      <f>H466</f>
    </nc>
    <ndxf>
      <font>
        <i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9" sId="1" odxf="1" dxf="1">
    <nc r="H466">
      <f>SUM(H467:H467)</f>
    </nc>
    <ndxf>
      <font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H467" start="0" length="0">
    <dxf>
      <font>
        <i val="0"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50" sId="1" odxf="1" dxf="1">
    <nc r="H468">
      <f>H474+H469</f>
    </nc>
    <ndxf>
      <font>
        <b/>
        <name val="Times New Roman"/>
        <family val="1"/>
      </font>
      <numFmt numFmtId="165" formatCode="0.00000"/>
      <fill>
        <patternFill patternType="solid">
          <bgColor indexed="41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51" sId="1" odxf="1" dxf="1">
    <nc r="H469">
      <f>H470</f>
    </nc>
    <ndxf>
      <font>
        <b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52" sId="1" odxf="1" dxf="1">
    <nc r="H470">
      <f>H471</f>
    </nc>
    <ndxf>
      <font>
        <i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53" sId="1" odxf="1" dxf="1">
    <nc r="H471">
      <f>SUM(H472:H473)</f>
    </nc>
    <ndxf>
      <font>
        <i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H472" start="0" length="0">
    <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73" start="0" length="0">
    <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54" sId="1" odxf="1" dxf="1">
    <nc r="H474">
      <f>H475</f>
    </nc>
    <ndxf>
      <font>
        <b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55" sId="1" odxf="1" dxf="1">
    <nc r="H475">
      <f>H476</f>
    </nc>
    <ndxf>
      <font>
        <i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56" sId="1" odxf="1" dxf="1">
    <nc r="H476">
      <f>H477</f>
    </nc>
    <ndxf>
      <font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H477" start="0" length="0">
    <dxf>
      <font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57" sId="1" odxf="1" dxf="1">
    <nc r="H478">
      <f>H479</f>
    </nc>
    <ndxf>
      <font>
        <b/>
        <name val="Times New Roman"/>
        <family val="1"/>
      </font>
      <numFmt numFmtId="165" formatCode="0.00000"/>
      <fill>
        <patternFill patternType="solid">
          <bgColor indexed="15"/>
        </patternFill>
      </fill>
      <alignment horizontal="center" vertical="center" wrapText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58" sId="1" odxf="1" dxf="1">
    <nc r="H479">
      <f>H480</f>
    </nc>
    <ndxf>
      <font>
        <b/>
        <name val="Times New Roman"/>
        <family val="1"/>
      </font>
      <numFmt numFmtId="165" formatCode="0.00000"/>
      <fill>
        <patternFill patternType="solid">
          <bgColor indexed="41"/>
        </patternFill>
      </fill>
      <alignment horizontal="center" vertical="center" wrapText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59" sId="1" odxf="1" dxf="1">
    <nc r="H480">
      <f>H481</f>
    </nc>
    <ndxf>
      <font>
        <b/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60" sId="1" odxf="1" dxf="1">
    <nc r="H481">
      <f>H482</f>
    </nc>
    <ndxf>
      <font>
        <i/>
        <name val="Times New Roman"/>
        <family val="1"/>
      </font>
      <numFmt numFmtId="165" formatCode="0.00000"/>
      <fill>
        <patternFill patternType="solid">
          <bgColor rgb="FF92D050"/>
        </patternFill>
      </fill>
      <alignment horizontal="center" vertical="center" wrapText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H482" start="0" length="0">
    <dxf>
      <font>
        <name val="Times New Roman"/>
        <family val="1"/>
      </font>
      <numFmt numFmtId="165" formatCode="0.00000"/>
      <alignment horizontal="center" vertical="center" wrapText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61" sId="1">
    <nc r="I457">
      <v>22.4</v>
    </nc>
  </rcc>
  <rcc rId="5062" sId="1">
    <nc r="J457">
      <v>22.4</v>
    </nc>
  </rcc>
  <rcc rId="5063" sId="1">
    <nc r="I460">
      <v>1493.4</v>
    </nc>
  </rcc>
  <rcc rId="5064" sId="1">
    <nc r="J460">
      <v>1493.4</v>
    </nc>
  </rcc>
  <rcc rId="5065" sId="1">
    <oc r="G484">
      <f>G15+G26+G165+G267+G285+G315+G368+G416+G483</f>
    </oc>
    <nc r="G484">
      <f>G15+G26+G165+G267+G285+G315+G368+G416+G483+G443</f>
    </nc>
  </rcc>
  <rcc rId="5066" sId="1">
    <oc r="H484">
      <f>H15+H26+H165+H267+H285+H315+H368+H416+H483</f>
    </oc>
    <nc r="H484">
      <f>H15+H26+H165+H267+H285+H315+H368+H416+H483+H443</f>
    </nc>
  </rcc>
  <rcc rId="5067" sId="1">
    <oc r="G486">
      <f>1103337.9+227787.8</f>
    </oc>
    <nc r="G486"/>
  </rcc>
  <rcc rId="5068" sId="1">
    <oc r="H486">
      <f>913320.1+230369.9</f>
    </oc>
    <nc r="H486"/>
  </rcc>
</revisions>
</file>

<file path=xl/revisions/revisionLog2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69" sId="1" numFmtId="4">
    <nc r="G21">
      <v>1690.1</v>
    </nc>
  </rcc>
  <rcc rId="5070" sId="1" numFmtId="4">
    <nc r="G22">
      <v>510.4</v>
    </nc>
  </rcc>
  <rcc rId="5071" sId="1" numFmtId="4">
    <nc r="H21">
      <v>1690.1</v>
    </nc>
  </rcc>
  <rcc rId="5072" sId="1" numFmtId="4">
    <nc r="H22">
      <v>510.4</v>
    </nc>
  </rcc>
  <rcc rId="5073" sId="1" numFmtId="4">
    <nc r="G24">
      <v>2321.6</v>
    </nc>
  </rcc>
  <rcc rId="5074" sId="1" numFmtId="4">
    <nc r="G25">
      <v>701.1</v>
    </nc>
  </rcc>
  <rcc rId="5075" sId="1" numFmtId="4">
    <nc r="H24">
      <v>2321.6</v>
    </nc>
  </rcc>
  <rcc rId="5076" sId="1" numFmtId="4">
    <nc r="H25">
      <v>701.1</v>
    </nc>
  </rcc>
  <rcc rId="5077" sId="1" numFmtId="4">
    <nc r="G32">
      <v>2901.9</v>
    </nc>
  </rcc>
  <rcc rId="5078" sId="1" numFmtId="4">
    <nc r="H32">
      <v>2901.9</v>
    </nc>
  </rcc>
  <rcc rId="5079" sId="1" numFmtId="4">
    <nc r="G33">
      <v>876.4</v>
    </nc>
  </rcc>
  <rcc rId="5080" sId="1" numFmtId="4">
    <nc r="H33">
      <v>876.4</v>
    </nc>
  </rcc>
  <rcc rId="5081" sId="1" numFmtId="4">
    <nc r="G38">
      <v>14343</v>
    </nc>
  </rcc>
  <rcc rId="5082" sId="1" numFmtId="4">
    <nc r="H38">
      <v>14343</v>
    </nc>
  </rcc>
  <rcc rId="5083" sId="1" numFmtId="4">
    <nc r="G39">
      <v>4331.6000000000004</v>
    </nc>
  </rcc>
  <rcc rId="5084" sId="1" numFmtId="4">
    <nc r="H39">
      <v>4331.6000000000004</v>
    </nc>
  </rcc>
  <rcc rId="5085" sId="1" numFmtId="4">
    <nc r="G47">
      <v>500</v>
    </nc>
  </rcc>
  <rcc rId="5086" sId="1" numFmtId="4">
    <nc r="H47">
      <v>500</v>
    </nc>
  </rcc>
  <rcc rId="5087" sId="1" numFmtId="4">
    <nc r="G55">
      <v>211</v>
    </nc>
  </rcc>
  <rcc rId="5088" sId="1" numFmtId="4">
    <nc r="H55">
      <v>211</v>
    </nc>
  </rcc>
  <rcc rId="5089" sId="1" numFmtId="4">
    <nc r="G52">
      <v>100</v>
    </nc>
  </rcc>
  <rcc rId="5090" sId="1" numFmtId="4">
    <nc r="H52">
      <v>100</v>
    </nc>
  </rcc>
  <rcc rId="5091" sId="1" numFmtId="4">
    <nc r="G58">
      <v>50</v>
    </nc>
  </rcc>
  <rcc rId="5092" sId="1" numFmtId="4">
    <nc r="H58">
      <v>50</v>
    </nc>
  </rcc>
  <rcc rId="5093" sId="1" numFmtId="4">
    <nc r="G62">
      <v>400</v>
    </nc>
  </rcc>
  <rcc rId="5094" sId="1" numFmtId="4">
    <nc r="H62">
      <v>400</v>
    </nc>
  </rcc>
  <rcc rId="5095" sId="1" numFmtId="4">
    <nc r="G66">
      <v>135</v>
    </nc>
  </rcc>
  <rcc rId="5096" sId="1" numFmtId="4">
    <nc r="H66">
      <v>135</v>
    </nc>
  </rcc>
  <rcc rId="5097" sId="1" numFmtId="4">
    <nc r="G70">
      <v>265</v>
    </nc>
  </rcc>
  <rcc rId="5098" sId="1" numFmtId="4">
    <nc r="H70">
      <v>265</v>
    </nc>
  </rcc>
  <rcc rId="5099" sId="1" numFmtId="4">
    <nc r="G74">
      <v>250</v>
    </nc>
  </rcc>
  <rcc rId="5100" sId="1" numFmtId="4">
    <nc r="H74">
      <v>250</v>
    </nc>
  </rcc>
</revisions>
</file>

<file path=xl/revisions/revisionLog2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01" sId="1" numFmtId="4">
    <nc r="G105">
      <v>1500</v>
    </nc>
  </rcc>
  <rcc rId="5102" sId="1" numFmtId="4">
    <nc r="H105">
      <v>1500</v>
    </nc>
  </rcc>
  <rrc rId="5103" sId="1" ref="A107:XFD107" action="deleteRow">
    <undo index="65535" exp="ref" v="1" dr="H107" r="H106" sId="1"/>
    <undo index="65535" exp="ref" v="1" dr="G107" r="G106" sId="1"/>
    <rfmt sheetId="1" xfDxf="1" sqref="A107:XFD107" start="0" length="0">
      <dxf>
        <font>
          <i/>
          <name val="Times New Roman CYR"/>
          <family val="1"/>
        </font>
        <alignment wrapText="1"/>
      </dxf>
    </rfmt>
    <rcc rId="0" sId="1" dxf="1">
      <nc r="A107" t="inlineStr">
        <is>
          <t>Сельское хозяйство и рыболовство</t>
        </is>
      </nc>
      <n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7" t="inlineStr">
        <is>
          <t>968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7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07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7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07">
        <f>G108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7">
        <f>H108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04" sId="1" ref="A107:XFD107" action="deleteRow">
    <rfmt sheetId="1" xfDxf="1" sqref="A107:XFD107" start="0" length="0">
      <dxf>
        <font>
          <i/>
          <name val="Times New Roman CYR"/>
          <family val="1"/>
        </font>
        <alignment wrapText="1"/>
      </dxf>
    </rfmt>
    <rcc rId="0" sId="1" dxf="1">
      <nc r="A107" t="inlineStr">
        <is>
          <t>Непрограммные расходы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7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7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7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07" start="0" length="0">
      <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07">
        <f>G108+G111</f>
      </nc>
      <ndxf>
        <font>
          <b/>
          <i val="0"/>
          <name val="Times New Roman"/>
          <family val="1"/>
        </font>
        <numFmt numFmtId="165" formatCode="0.00000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7">
        <f>H108+H111</f>
      </nc>
      <ndxf>
        <font>
          <b/>
          <i val="0"/>
          <name val="Times New Roman"/>
          <family val="1"/>
        </font>
        <numFmt numFmtId="165" formatCode="0.00000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05" sId="1" ref="A107:XFD107" action="deleteRow">
    <rfmt sheetId="1" xfDxf="1" sqref="A107:XFD107" start="0" length="0">
      <dxf>
        <font>
          <i/>
          <name val="Times New Roman CYR"/>
          <family val="1"/>
        </font>
        <alignment wrapText="1"/>
      </dxf>
    </rfmt>
    <rcc rId="0" sId="1" dxf="1">
      <nc r="A107" t="inlineStr">
        <is>
          <t xml:space="preserve">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7" t="inlineStr">
        <is>
          <t>99900 73200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07">
        <f>SUM(G108:G109)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7">
        <f>SUM(H108:H109)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06" sId="1" ref="A107:XFD107" action="deleteRow">
    <rfmt sheetId="1" xfDxf="1" sqref="A107:XFD107" start="0" length="0">
      <dxf>
        <font>
          <i/>
          <name val="Times New Roman CYR"/>
          <family val="1"/>
        </font>
        <alignment wrapText="1"/>
      </dxf>
    </rfmt>
    <rcc rId="0" sId="1" dxf="1">
      <nc r="A107" t="inlineStr">
        <is>
          <t xml:space="preserve">Фонд оплаты труда учреждений </t>
        </is>
      </nc>
      <ndxf>
        <font>
          <i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7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7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7" t="inlineStr">
        <is>
          <t>99900 73200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7" t="inlineStr">
        <is>
          <t>111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0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107" sId="1" ref="A107:XFD107" action="deleteRow">
    <rfmt sheetId="1" xfDxf="1" sqref="A107:XFD107" start="0" length="0">
      <dxf>
        <font>
          <i/>
          <name val="Times New Roman CYR"/>
          <family val="1"/>
        </font>
        <alignment wrapText="1"/>
      </dxf>
    </rfmt>
    <rcc rId="0" sId="1" dxf="1">
      <nc r="A107" t="inlineStr">
        <is>
          <t>Иные выплаты персоналу учреждений, за исключением фонда оплаты труда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7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7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7" t="inlineStr">
        <is>
          <t>99900 73200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7" t="inlineStr">
        <is>
          <t>119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0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108" sId="1" ref="A107:XFD107" action="deleteRow">
    <rfmt sheetId="1" xfDxf="1" sqref="A107:XFD107" start="0" length="0">
      <dxf>
        <font>
          <i/>
          <name val="Times New Roman CYR"/>
          <family val="1"/>
        </font>
        <alignment wrapText="1"/>
      </dxf>
    </rfmt>
    <rcc rId="0" sId="1" dxf="1">
      <nc r="A107" t="inlineStr">
        <is>
          <t xml:space="preserve"> Осуществление  отдельного государственного полномочия по организации мероприятий при осуществлении деятельности по обращению с животными без владельцев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7" t="inlineStr">
        <is>
          <t>99900 73220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07">
        <f>G108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7">
        <f>H108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09" sId="1" ref="A107:XFD107" action="deleteRow">
    <rfmt sheetId="1" xfDxf="1" sqref="A107:XFD107" start="0" length="0">
      <dxf>
        <font>
          <i/>
          <name val="Times New Roman CYR"/>
          <family val="1"/>
        </font>
        <alignment wrapText="1"/>
      </dxf>
    </rfmt>
    <rcc rId="0" sId="1" dxf="1">
      <nc r="A107" t="inlineStr">
        <is>
          <t>Прочие закупки товаров, работ и услуг для государственных (муниципальных) нужд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7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7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7" t="inlineStr">
        <is>
          <t>99900 73220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7" t="inlineStr">
        <is>
          <t>244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0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110" sId="1">
    <oc r="G106">
      <f>G113+#REF!+G107</f>
    </oc>
    <nc r="G106">
      <f>G113+G107</f>
    </nc>
  </rcc>
  <rcc rId="5111" sId="1">
    <oc r="H106">
      <f>H113+#REF!+H107</f>
    </oc>
    <nc r="H106">
      <f>H113+H107</f>
    </nc>
  </rcc>
  <rcc rId="5112" sId="1" numFmtId="4">
    <nc r="G117">
      <v>30</v>
    </nc>
  </rcc>
  <rcc rId="5113" sId="1" numFmtId="4">
    <nc r="H117">
      <v>30</v>
    </nc>
  </rcc>
  <rcc rId="5114" sId="1" numFmtId="4">
    <nc r="G121">
      <v>181</v>
    </nc>
  </rcc>
  <rcc rId="5115" sId="1" numFmtId="4">
    <nc r="H121">
      <v>181</v>
    </nc>
  </rcc>
  <rcc rId="5116" sId="1" numFmtId="4">
    <oc r="G129">
      <v>532</v>
    </oc>
    <nc r="G129">
      <f>532+532</f>
    </nc>
  </rcc>
  <rcc rId="5117" sId="1" numFmtId="4">
    <oc r="H129">
      <v>532</v>
    </oc>
    <nc r="H129">
      <f>532+532</f>
    </nc>
  </rcc>
  <rcc rId="5118" sId="1">
    <oc r="F135" t="inlineStr">
      <is>
        <t>312</t>
      </is>
    </oc>
    <nc r="F135" t="inlineStr">
      <is>
        <t>321</t>
      </is>
    </nc>
  </rcc>
  <rcc rId="5119" sId="1" xfDxf="1" dxf="1">
    <oc r="A135" t="inlineStr">
      <is>
        <t>Иные пенсии, социальные доплаты к пенсиям</t>
      </is>
    </oc>
    <nc r="A135" t="inlineStr">
      <is>
        <t>Пособия, компенсации и иные социальные выплаты гражданам, кроме публичных нормативных обязательств</t>
      </is>
    </nc>
    <ndxf>
      <font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20" sId="1" numFmtId="4">
    <nc r="G135">
      <v>5941.1</v>
    </nc>
  </rcc>
  <rcc rId="5121" sId="1" numFmtId="4">
    <nc r="H135">
      <v>5941.1</v>
    </nc>
  </rcc>
  <rrc rId="5122" sId="1" ref="A136:XFD136" action="deleteRow">
    <undo index="65535" exp="ref" v="1" dr="H136" r="H130" sId="1"/>
    <undo index="65535" exp="ref" v="1" dr="G136" r="G130" sId="1"/>
    <rfmt sheetId="1" xfDxf="1" sqref="A136:XFD136" start="0" length="0">
      <dxf>
        <font>
          <name val="Times New Roman CYR"/>
          <family val="1"/>
        </font>
        <alignment wrapText="1"/>
      </dxf>
    </rfmt>
    <rcc rId="0" sId="1" dxf="1">
      <nc r="A136" t="inlineStr">
        <is>
          <t>Социальное обеспечение населения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36">
        <v>968</v>
      </nc>
      <ndxf>
        <font>
          <b/>
          <i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6" t="inlineStr">
        <is>
          <t>10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6" t="inlineStr">
        <is>
          <t>03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3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6">
        <f>G137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6">
        <f>H137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23" sId="1" ref="A136:XFD136" action="deleteRow">
    <rfmt sheetId="1" xfDxf="1" sqref="A136:XFD136" start="0" length="0">
      <dxf>
        <font>
          <name val="Times New Roman CYR"/>
          <family val="1"/>
        </font>
        <alignment wrapText="1"/>
      </dxf>
    </rfmt>
    <rcc rId="0" sId="1" dxf="1">
      <nc r="A136" t="inlineStr">
        <is>
          <t>Муниципальная программа «Комплексное развитие сельских территорий в Селенгинском районе на 2023-2025 годы»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6" t="inlineStr">
        <is>
          <t>968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6" t="inlineStr">
        <is>
          <t>10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6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6" t="inlineStr">
        <is>
          <t>06000 00000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6">
        <f>G137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6">
        <f>H137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24" sId="1" ref="A136:XFD136" action="deleteRow">
    <rfmt sheetId="1" xfDxf="1" sqref="A136:XFD136" start="0" length="0">
      <dxf>
        <font>
          <name val="Times New Roman CYR"/>
          <family val="1"/>
        </font>
        <alignment wrapText="1"/>
      </dxf>
    </rfmt>
    <rcc rId="0" sId="1" dxf="1">
      <nc r="A136" t="inlineStr">
        <is>
      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6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6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6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6" t="inlineStr">
        <is>
          <t>06040 00000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6">
        <f>G137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6">
        <f>H137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25" sId="1" ref="A136:XFD136" action="deleteRow">
    <rfmt sheetId="1" xfDxf="1" sqref="A136:XFD136" start="0" length="0">
      <dxf>
        <font>
          <name val="Times New Roman CYR"/>
          <family val="1"/>
        </font>
        <alignment wrapText="1"/>
      </dxf>
    </rfmt>
    <rcc rId="0" sId="1" dxf="1">
      <nc r="A136" t="inlineStr">
        <is>
          <t>Обеспечение комплексного развития сельских территорий</t>
        </is>
      </nc>
      <ndxf>
        <font>
          <i/>
          <color indexed="8"/>
          <name val="Times New Roman"/>
          <family val="1"/>
        </font>
      </ndxf>
    </rcc>
    <rcc rId="0" sId="1" dxf="1">
      <nc r="B136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6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6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6" t="inlineStr">
        <is>
          <t>06040 L5760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6">
        <f>G137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6">
        <f>H137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26" sId="1" ref="A136:XFD136" action="deleteRow">
    <rfmt sheetId="1" xfDxf="1" sqref="A136:XFD136" start="0" length="0">
      <dxf>
        <font>
          <name val="Times New Roman CYR"/>
          <family val="1"/>
        </font>
        <alignment wrapText="1"/>
      </dxf>
    </rfmt>
    <rcc rId="0" sId="1" dxf="1">
      <nc r="A136" t="inlineStr">
        <is>
          <t>Субсидии автономным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6" t="inlineStr">
        <is>
          <t>968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6" t="inlineStr">
        <is>
          <t>10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6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6" t="inlineStr">
        <is>
          <t>06040 L5760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6" t="inlineStr">
        <is>
          <t>622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3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127" sId="1">
    <oc r="G130">
      <f>G131+G136+#REF!</f>
    </oc>
    <nc r="G130">
      <f>G131+G136</f>
    </nc>
  </rcc>
  <rcc rId="5128" sId="1">
    <oc r="H130">
      <f>H131+H136+#REF!</f>
    </oc>
    <nc r="H130">
      <f>H131+H136</f>
    </nc>
  </rcc>
  <rcc rId="5129" sId="1" numFmtId="4">
    <nc r="G262">
      <v>8116.3</v>
    </nc>
  </rcc>
  <rcc rId="5130" sId="1" numFmtId="4">
    <nc r="H262">
      <v>8116.3</v>
    </nc>
  </rcc>
  <rcc rId="5131" sId="1" numFmtId="4">
    <nc r="G263">
      <v>2451.1</v>
    </nc>
  </rcc>
  <rcc rId="5132" sId="1" numFmtId="4">
    <nc r="H263">
      <v>2451.1</v>
    </nc>
  </rcc>
  <rcc rId="5133" sId="1" numFmtId="4">
    <nc r="G280">
      <v>7116.9</v>
    </nc>
  </rcc>
  <rcc rId="5134" sId="1" numFmtId="4">
    <nc r="H280">
      <v>7116.9</v>
    </nc>
  </rcc>
  <rcc rId="5135" sId="1" numFmtId="4">
    <nc r="G281">
      <v>2149.3000000000002</v>
    </nc>
  </rcc>
  <rcc rId="5136" sId="1" numFmtId="4">
    <nc r="H281">
      <v>2149.3000000000002</v>
    </nc>
  </rcc>
  <rcc rId="5137" sId="1" numFmtId="4">
    <nc r="G284">
      <v>200</v>
    </nc>
  </rcc>
  <rcc rId="5138" sId="1" numFmtId="4">
    <nc r="H284">
      <v>200</v>
    </nc>
  </rcc>
  <rcc rId="5139" sId="1" numFmtId="4">
    <oc r="G296">
      <v>1427.8</v>
    </oc>
    <nc r="G296">
      <f>1427.8+44.16</f>
    </nc>
  </rcc>
  <rcc rId="5140" sId="1" numFmtId="4">
    <oc r="H296">
      <v>1427.8</v>
    </oc>
    <nc r="H296">
      <f>1427.8+44.16</f>
    </nc>
  </rcc>
  <rrc rId="5141" sId="1" ref="A297:XFD297" action="deleteRow">
    <undo index="0" exp="ref" v="1" dr="H297" r="H288" sId="1"/>
    <undo index="0" exp="ref" v="1" dr="G297" r="G288" sId="1"/>
    <rfmt sheetId="1" xfDxf="1" sqref="A297:XFD297" start="0" length="0">
      <dxf>
        <font>
          <name val="Times New Roman CYR"/>
          <family val="1"/>
        </font>
        <alignment wrapText="1"/>
      </dxf>
    </rfmt>
    <rcc rId="0" sId="1" dxf="1">
      <nc r="A297" t="inlineStr">
        <is>
          <t>Другие вопросы в области национальной экономики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97">
        <v>971</v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7" t="inlineStr">
        <is>
          <t>04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7" t="inlineStr">
        <is>
          <t>12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9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97">
        <f>G298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97">
        <f>H298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42" sId="1" ref="A297:XFD297" action="deleteRow">
    <rfmt sheetId="1" xfDxf="1" sqref="A297:XFD297" start="0" length="0">
      <dxf>
        <font>
          <name val="Times New Roman CYR"/>
          <family val="1"/>
        </font>
        <alignment wrapText="1"/>
      </dxf>
    </rfmt>
    <rcc rId="0" sId="1" dxf="1">
      <nc r="A297" t="inlineStr">
        <is>
  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7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7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7" t="inlineStr">
        <is>
          <t>12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7" t="inlineStr">
        <is>
          <t>04000 00000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97">
        <f>G298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97">
        <f>H298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43" sId="1" ref="A297:XFD297" action="deleteRow">
    <rfmt sheetId="1" xfDxf="1" sqref="A297:XFD297" start="0" length="0">
      <dxf>
        <font>
          <name val="Times New Roman CYR"/>
          <family val="1"/>
        </font>
        <alignment wrapText="1"/>
      </dxf>
    </rfmt>
    <rcc rId="0" sId="1" dxf="1">
      <nc r="A297" t="inlineStr">
        <is>
          <t>Подпрограмма «Повышение качества управления муниципальным имуществом и земельными участками на территории Селенгинского района»</t>
        </is>
      </nc>
      <ndxf>
        <font>
          <b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7" t="inlineStr">
        <is>
          <t>971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7" t="inlineStr">
        <is>
          <t>04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7" t="inlineStr">
        <is>
          <t>12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7" t="inlineStr">
        <is>
          <t>04100 00000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7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97">
        <f>G298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97">
        <f>H298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44" sId="1" ref="A297:XFD297" action="deleteRow">
    <rfmt sheetId="1" xfDxf="1" sqref="A297:XFD297" start="0" length="0">
      <dxf>
        <font>
          <name val="Times New Roman CYR"/>
          <family val="1"/>
        </font>
        <alignment wrapText="1"/>
      </dxf>
    </rfmt>
    <rcc rId="0" sId="1" dxf="1">
      <nc r="A297" t="inlineStr">
        <is>
          <t>Основное мероприятие "Обеспечение проведения кадастровых работ по объектам недвижимости, земельных участков"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7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7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7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7" t="inlineStr">
        <is>
          <t>04103 00000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97">
        <f>G298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97">
        <f>H298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45" sId="1" ref="A297:XFD297" action="deleteRow">
    <rfmt sheetId="1" xfDxf="1" sqref="A297:XFD297" start="0" length="0">
      <dxf>
        <font>
          <name val="Times New Roman CYR"/>
          <family val="1"/>
        </font>
        <alignment wrapText="1"/>
      </dxf>
    </rfmt>
    <rcc rId="0" sId="1" dxf="1">
      <nc r="A297" t="inlineStr">
        <is>
          <t xml:space="preserve">Подготовка проектов межевания и проведение кадастровых работ в отношении земельных участков, выделяемых в счет земельных долей
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7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7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7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7" t="inlineStr">
        <is>
          <t>04103 S2310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97">
        <f>G298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97">
        <f>H298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46" sId="1" ref="A297:XFD297" action="deleteRow">
    <rfmt sheetId="1" xfDxf="1" sqref="A297:XFD297" start="0" length="0">
      <dxf>
        <font>
          <name val="Times New Roman CYR"/>
          <family val="1"/>
        </font>
        <alignment wrapText="1"/>
      </dxf>
    </rfmt>
    <rcc rId="0" sId="1" dxf="1">
      <nc r="A297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7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7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7" t="inlineStr">
        <is>
          <t>04103 S2310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7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9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147" sId="1">
    <oc r="G288">
      <f>#REF!+G289</f>
    </oc>
    <nc r="G288">
      <f>G289</f>
    </nc>
  </rcc>
  <rcc rId="5148" sId="1">
    <oc r="H288">
      <f>#REF!+H289</f>
    </oc>
    <nc r="H288">
      <f>H289</f>
    </nc>
  </rcc>
  <rcc rId="5149" sId="1" numFmtId="4">
    <nc r="G404">
      <v>100</v>
    </nc>
  </rcc>
  <rcc rId="5150" sId="1" numFmtId="4">
    <nc r="H404">
      <v>100</v>
    </nc>
  </rcc>
  <rcc rId="5151" sId="1" numFmtId="4">
    <nc r="G418">
      <v>2845.5</v>
    </nc>
  </rcc>
  <rcc rId="5152" sId="1" numFmtId="4">
    <nc r="G419">
      <v>859.3</v>
    </nc>
  </rcc>
  <rcc rId="5153" sId="1" numFmtId="4">
    <nc r="H418">
      <v>2845.5</v>
    </nc>
  </rcc>
  <rcc rId="5154" sId="1" numFmtId="4">
    <nc r="H419">
      <v>859.3</v>
    </nc>
  </rcc>
  <rcc rId="5155" sId="1" numFmtId="4">
    <nc r="G424">
      <v>400</v>
    </nc>
  </rcc>
  <rcc rId="5156" sId="1" numFmtId="4">
    <nc r="H424">
      <v>400</v>
    </nc>
  </rcc>
  <rrc rId="5157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99900 83220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3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158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Иные выплаты персоналу,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99900 83220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3" t="inlineStr">
        <is>
          <t>122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159" sId="1" ref="A433:XFD433" action="deleteRow">
    <undo index="65535" exp="area" dr="H431:H433" r="H430" sId="1"/>
    <undo index="65535" exp="area" dr="G431:G433" r="G430" sId="1"/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99900 83220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3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160" sId="1" numFmtId="4">
    <nc r="G431">
      <v>6876.8</v>
    </nc>
  </rcc>
  <rcc rId="5161" sId="1" numFmtId="4">
    <nc r="H431">
      <v>6876.8</v>
    </nc>
  </rcc>
  <rcc rId="5162" sId="1" numFmtId="4">
    <nc r="G432">
      <v>2076.8000000000002</v>
    </nc>
  </rcc>
  <rcc rId="5163" sId="1" numFmtId="4">
    <nc r="H432">
      <v>2076.8000000000002</v>
    </nc>
  </rcc>
  <rcc rId="5164" sId="1" numFmtId="4">
    <nc r="G446">
      <v>500</v>
    </nc>
  </rcc>
  <rcc rId="5165" sId="1" numFmtId="4">
    <nc r="H446">
      <v>500</v>
    </nc>
  </rcc>
  <rrc rId="5166" sId="1" ref="A448:XFD448" action="deleteRow">
    <undo index="65535" exp="ref" v="1" dr="H448" r="H447" sId="1"/>
    <undo index="65535" exp="ref" v="1" dr="G448" r="G447" sId="1"/>
    <rfmt sheetId="1" xfDxf="1" sqref="A448:XFD448" start="0" length="0">
      <dxf>
        <font>
          <name val="Times New Roman CYR"/>
          <family val="1"/>
        </font>
        <alignment wrapText="1"/>
      </dxf>
    </rfmt>
    <rcc rId="0" sId="1" dxf="1">
      <nc r="A448" t="inlineStr">
        <is>
  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  </is>
      </nc>
      <ndxf>
        <font>
          <b/>
          <name val="Times New Roman"/>
          <family val="1"/>
        </font>
      </ndxf>
    </rcc>
    <rcc rId="0" sId="1" dxf="1">
      <nc r="B448" t="inlineStr">
        <is>
          <t>977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8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8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8" t="inlineStr">
        <is>
          <t>16000 00000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4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48">
        <f>G449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48">
        <f>H449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67" sId="1" ref="A448:XFD448" action="deleteRow">
    <rfmt sheetId="1" xfDxf="1" sqref="A448:XFD448" start="0" length="0">
      <dxf>
        <font>
          <name val="Times New Roman CYR"/>
          <family val="1"/>
        </font>
        <alignment wrapText="1"/>
      </dxf>
    </rfmt>
    <rcc rId="0" sId="1" dxf="1">
      <nc r="A448" t="inlineStr">
        <is>
          <t>Основное мероприятие "Благоустройство дворовых и общественных территорий 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8" t="inlineStr">
        <is>
          <t>977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8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8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8" t="inlineStr">
        <is>
          <t>160F2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48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48">
        <f>G449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48">
        <f>H449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68" sId="1" ref="A448:XFD448" action="deleteRow">
    <rfmt sheetId="1" xfDxf="1" sqref="A448:XFD448" start="0" length="0">
      <dxf>
        <font>
          <name val="Times New Roman CYR"/>
          <family val="1"/>
        </font>
        <alignment wrapText="1"/>
      </dxf>
    </rfmt>
    <rcc rId="0" sId="1" dxf="1">
      <nc r="A448" t="inlineStr">
        <is>
          <t>На поддержку государственных программ субъектов Российской Федерации и муниципальных программ формирования современной городской среды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8" t="inlineStr">
        <is>
          <t>977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8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8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8" t="inlineStr">
        <is>
          <t>160F2 55550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48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48">
        <f>SUM(G449:G450)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48">
        <f>SUM(H449:H450)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69" sId="1" ref="A448:XFD448" action="deleteRow">
    <rfmt sheetId="1" xfDxf="1" sqref="A448:XFD448" start="0" length="0">
      <dxf>
        <font>
          <name val="Times New Roman CYR"/>
          <family val="1"/>
        </font>
        <alignment wrapText="1"/>
      </dxf>
    </rfmt>
    <rcc rId="0" sId="1" dxf="1">
      <nc r="A448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8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8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8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4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170" sId="1" ref="A448:XFD448" action="deleteRow">
    <rfmt sheetId="1" xfDxf="1" sqref="A448:XFD448" start="0" length="0">
      <dxf>
        <font>
          <name val="Times New Roman CYR"/>
          <family val="1"/>
        </font>
        <alignment wrapText="1"/>
      </dxf>
    </rfmt>
    <rcc rId="0" sId="1" dxf="1">
      <nc r="A448" t="inlineStr">
        <is>
          <t>Прочие мероприятия , связанные с выполнением обязательств ОМСУ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8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8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8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4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171" sId="1">
    <oc r="G447">
      <f>G448+#REF!</f>
    </oc>
    <nc r="G447">
      <f>G448</f>
    </nc>
  </rcc>
  <rcc rId="5172" sId="1">
    <oc r="H447">
      <f>H448+#REF!</f>
    </oc>
    <nc r="H447">
      <f>H448</f>
    </nc>
  </rcc>
  <rrc rId="5173" sId="1" ref="A452:XFD452" action="deleteRow">
    <undo index="65535" exp="ref" v="1" dr="H452" r="H425" sId="1"/>
    <undo index="65535" exp="ref" v="1" dr="G452" r="G425" sId="1"/>
    <rfmt sheetId="1" xfDxf="1" sqref="A452:XFD452" start="0" length="0">
      <dxf>
        <font>
          <name val="Times New Roman CYR"/>
          <family val="1"/>
        </font>
        <alignment wrapText="1"/>
      </dxf>
    </rfmt>
    <rcc rId="0" sId="1" dxf="1">
      <nc r="A452" t="inlineStr">
        <is>
          <t>СОЦИАЛЬНАЯ ПОЛИТИКА</t>
        </is>
      </nc>
      <n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2" t="inlineStr">
        <is>
          <t>977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2" t="inlineStr">
        <is>
          <t>10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5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5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52">
        <f>G453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2">
        <f>H453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74" sId="1" ref="A452:XFD452" action="deleteRow">
    <rfmt sheetId="1" xfDxf="1" sqref="A452:XFD452" start="0" length="0">
      <dxf>
        <font>
          <name val="Times New Roman CYR"/>
          <family val="1"/>
        </font>
        <alignment wrapText="1"/>
      </dxf>
    </rfmt>
    <rcc rId="0" sId="1" dxf="1">
      <nc r="A452" t="inlineStr">
        <is>
          <t>Социальное обеспечение населения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2" t="inlineStr">
        <is>
          <t>977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2" t="inlineStr">
        <is>
          <t>10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2" t="inlineStr">
        <is>
          <t>03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5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52">
        <f>G453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2">
        <f>H453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75" sId="1" ref="A452:XFD452" action="deleteRow">
    <rfmt sheetId="1" xfDxf="1" sqref="A452:XFD452" start="0" length="0">
      <dxf>
        <font>
          <name val="Times New Roman CYR"/>
          <family val="1"/>
        </font>
        <alignment wrapText="1"/>
      </dxf>
    </rfmt>
    <rcc rId="0" sId="1" dxf="1">
      <nc r="A452" t="inlineStr">
        <is>
          <t>Непрограммные расходы</t>
        </is>
      </nc>
      <n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2" t="inlineStr">
        <is>
          <t>977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2" t="inlineStr">
        <is>
          <t>10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2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2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52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52">
        <f>G453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2">
        <f>H453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76" sId="1" ref="A452:XFD452" action="deleteRow">
    <rfmt sheetId="1" xfDxf="1" sqref="A452:XFD452" start="0" length="0">
      <dxf>
        <font>
          <name val="Times New Roman CYR"/>
          <family val="1"/>
        </font>
        <alignment wrapText="1"/>
      </dxf>
    </rfmt>
    <rcc rId="0" sId="1" dxf="1">
      <nc r="A452" t="inlineStr">
        <is>
          <t>Реализация иных мероприятий по переселению граждан, включая программы местного развития и обеспечение занятости для шахтерских городов и поселков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2" t="inlineStr">
        <is>
          <t>977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2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2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2" t="inlineStr">
        <is>
          <t>99900 51560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5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52">
        <f>G453</f>
      </nc>
      <ndxf>
        <font>
          <i/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2">
        <f>H453</f>
      </nc>
      <ndxf>
        <font>
          <i/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77" sId="1" ref="A452:XFD452" action="deleteRow">
    <rfmt sheetId="1" xfDxf="1" sqref="A452:XFD452" start="0" length="0">
      <dxf>
        <font>
          <name val="Times New Roman CYR"/>
          <family val="1"/>
        </font>
        <alignment wrapText="1"/>
      </dxf>
    </rfmt>
    <rcc rId="0" sId="1" dxf="1">
      <nc r="A452" t="inlineStr">
        <is>
          <t>Субсидии гражданам на приобретение жилья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2" t="inlineStr">
        <is>
          <t>977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2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2" t="inlineStr">
        <is>
          <t>99900 51560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2" t="inlineStr">
        <is>
          <t>322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52" start="0" length="0">
      <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52" start="0" length="0">
      <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178" sId="1">
    <oc r="G425">
      <f>G426+G433+G441+#REF!</f>
    </oc>
    <nc r="G425">
      <f>G426+G433+G441</f>
    </nc>
  </rcc>
  <rcc rId="5179" sId="1">
    <oc r="H425">
      <f>H426+H433+H441+#REF!</f>
    </oc>
    <nc r="H425">
      <f>H426+H433+H441</f>
    </nc>
  </rcc>
</revisions>
</file>

<file path=xl/revisions/revisionLog2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80" sId="1">
    <nc r="G91">
      <f>1990.8+601.2</f>
    </nc>
  </rcc>
  <rcc rId="5181" sId="1">
    <nc r="H91">
      <f>1990.8+601.2</f>
    </nc>
  </rcc>
  <rcc rId="5182" sId="1" numFmtId="4">
    <nc r="G94">
      <v>21232.3</v>
    </nc>
  </rcc>
  <rcc rId="5183" sId="1" numFmtId="4">
    <nc r="G95">
      <v>6412.2</v>
    </nc>
  </rcc>
  <rcc rId="5184" sId="1" numFmtId="4">
    <nc r="H94">
      <v>21232.3</v>
    </nc>
  </rcc>
  <rcc rId="5185" sId="1" numFmtId="4">
    <nc r="H95">
      <v>6412.2</v>
    </nc>
  </rcc>
  <rcc rId="5186" sId="1" numFmtId="4">
    <nc r="G96">
      <v>92.7</v>
    </nc>
  </rcc>
  <rcc rId="5187" sId="1" numFmtId="4">
    <nc r="G97">
      <v>2550</v>
    </nc>
  </rcc>
  <rcc rId="5188" sId="1" numFmtId="4">
    <nc r="H96">
      <v>92.7</v>
    </nc>
  </rcc>
  <rcc rId="5189" sId="1" numFmtId="4">
    <nc r="H97">
      <v>2550</v>
    </nc>
  </rcc>
  <rcc rId="5190" sId="1" numFmtId="4">
    <nc r="G99">
      <v>39.1</v>
    </nc>
  </rcc>
  <rcc rId="5191" sId="1" numFmtId="4">
    <nc r="H99">
      <v>39.1</v>
    </nc>
  </rcc>
  <rrc rId="5192" sId="1" ref="A98:XFD98" action="deleteRow">
    <rfmt sheetId="1" xfDxf="1" sqref="A98:XFD98" start="0" length="0">
      <dxf>
        <font>
          <name val="Times New Roman CYR"/>
          <family val="1"/>
        </font>
        <alignment wrapText="1"/>
      </dxf>
    </rfmt>
    <rcc rId="0" sId="1" dxf="1">
      <nc r="A98" t="inlineStr">
        <is>
          <t>Уплата налога на имущество организаций и земельного налога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98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8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8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8" t="inlineStr">
        <is>
          <t>851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9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2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93" sId="1" numFmtId="4">
    <nc r="H305">
      <v>13722.8</v>
    </nc>
  </rcc>
  <rcc rId="5194" sId="1">
    <nc r="I305">
      <v>13722.8</v>
    </nc>
  </rcc>
  <rcc rId="5195" sId="1" numFmtId="4">
    <nc r="G305">
      <v>13722.8</v>
    </nc>
  </rcc>
  <rcc rId="5196" sId="1" numFmtId="4">
    <nc r="G314">
      <v>10449.620000000001</v>
    </nc>
  </rcc>
  <rcc rId="5197" sId="1" numFmtId="4">
    <nc r="H314">
      <v>10449.620000000001</v>
    </nc>
  </rcc>
  <rcc rId="5198" sId="1">
    <nc r="I314">
      <v>10449.620000000001</v>
    </nc>
  </rcc>
  <rcc rId="5199" sId="1" numFmtId="4">
    <nc r="G320">
      <v>14456.42</v>
    </nc>
  </rcc>
  <rcc rId="5200" sId="1" numFmtId="4">
    <nc r="H320">
      <v>14456.42</v>
    </nc>
  </rcc>
  <rcc rId="5201" sId="1">
    <nc r="I320">
      <v>14456.42</v>
    </nc>
  </rcc>
  <rcc rId="5202" sId="1" numFmtId="4">
    <nc r="G327">
      <v>8367.26</v>
    </nc>
  </rcc>
  <rcc rId="5203" sId="1" numFmtId="4">
    <nc r="H327">
      <v>8367.26</v>
    </nc>
  </rcc>
  <rcc rId="5204" sId="1" numFmtId="4">
    <nc r="H385">
      <v>13421.9</v>
    </nc>
  </rcc>
  <rcc rId="5205" sId="1" numFmtId="4">
    <nc r="G385">
      <v>13421.9</v>
    </nc>
  </rcc>
  <rcc rId="5206" sId="1">
    <nc r="I385">
      <v>13421.9</v>
    </nc>
  </rcc>
  <rcc rId="5207" sId="1" numFmtId="4">
    <nc r="G356">
      <v>100</v>
    </nc>
  </rcc>
  <rcc rId="5208" sId="1" numFmtId="4">
    <nc r="H356">
      <v>100</v>
    </nc>
  </rcc>
  <rcc rId="5209" sId="1">
    <nc r="I356">
      <v>100</v>
    </nc>
  </rcc>
  <rcc rId="5210" sId="1" numFmtId="4">
    <nc r="G376">
      <v>859.2</v>
    </nc>
  </rcc>
  <rcc rId="5211" sId="1" numFmtId="4">
    <nc r="H376">
      <v>859.2</v>
    </nc>
  </rcc>
  <rcc rId="5212" sId="1" numFmtId="4">
    <nc r="G377">
      <v>259.5</v>
    </nc>
  </rcc>
  <rcc rId="5213" sId="1" numFmtId="4">
    <nc r="H377">
      <v>259.5</v>
    </nc>
  </rcc>
  <rcc rId="5214" sId="1" numFmtId="4">
    <nc r="G347">
      <v>47.1</v>
    </nc>
  </rcc>
  <rcc rId="5215" sId="1" numFmtId="4">
    <nc r="H347">
      <v>47.1</v>
    </nc>
  </rcc>
  <rcc rId="5216" sId="1" numFmtId="4">
    <nc r="G348">
      <v>322</v>
    </nc>
  </rcc>
  <rcc rId="5217" sId="1" numFmtId="4">
    <nc r="H348">
      <v>322</v>
    </nc>
  </rcc>
  <rcc rId="5218" sId="1">
    <nc r="I347">
      <v>47.1</v>
    </nc>
  </rcc>
  <rcc rId="5219" sId="1">
    <nc r="I348">
      <v>322</v>
    </nc>
  </rcc>
  <rcc rId="5220" sId="1" numFmtId="4">
    <nc r="G365">
      <v>233.1</v>
    </nc>
  </rcc>
  <rcc rId="5221" sId="1" numFmtId="4">
    <nc r="H365">
      <v>233.1</v>
    </nc>
  </rcc>
  <rcc rId="5222" sId="1">
    <nc r="I365">
      <v>233.1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8" sId="1" numFmtId="4">
    <oc r="G66">
      <v>200</v>
    </oc>
    <nc r="G66">
      <v>300</v>
    </nc>
  </rcc>
  <rcc rId="469" sId="1" numFmtId="4">
    <oc r="H66">
      <v>200</v>
    </oc>
    <nc r="H66">
      <v>300</v>
    </nc>
  </rcc>
</revisions>
</file>

<file path=xl/revisions/revisionLog2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23" sId="1">
    <nc r="J305">
      <v>13722.8</v>
    </nc>
  </rcc>
  <rcc rId="5224" sId="1">
    <nc r="J314">
      <v>10449.620000000001</v>
    </nc>
  </rcc>
  <rcc rId="5225" sId="1">
    <nc r="J320">
      <v>14456.42</v>
    </nc>
  </rcc>
  <rcc rId="5226" sId="1">
    <nc r="J347">
      <v>47.1</v>
    </nc>
  </rcc>
  <rcc rId="5227" sId="1">
    <nc r="J348">
      <v>322</v>
    </nc>
  </rcc>
  <rcc rId="5228" sId="1">
    <nc r="J356">
      <v>100</v>
    </nc>
  </rcc>
  <rcc rId="5229" sId="1">
    <nc r="J365">
      <v>233.1</v>
    </nc>
  </rcc>
  <rcc rId="5230" sId="1">
    <nc r="J385">
      <v>13421.9</v>
    </nc>
  </rcc>
  <rfmt sheetId="1" sqref="G364:H364">
    <dxf>
      <fill>
        <patternFill patternType="solid">
          <bgColor rgb="FF92D050"/>
        </patternFill>
      </fill>
    </dxf>
  </rfmt>
  <rfmt sheetId="1" sqref="G354:H355" start="0" length="2147483647">
    <dxf>
      <font>
        <i/>
      </font>
    </dxf>
  </rfmt>
  <rfmt sheetId="1" sqref="G355:H355">
    <dxf>
      <fill>
        <patternFill>
          <bgColor rgb="FF92D050"/>
        </patternFill>
      </fill>
    </dxf>
  </rfmt>
  <rfmt sheetId="1" sqref="G346:H346">
    <dxf>
      <fill>
        <patternFill patternType="solid">
          <bgColor rgb="FF92D050"/>
        </patternFill>
      </fill>
    </dxf>
  </rfmt>
  <rfmt sheetId="1" sqref="G319:H319">
    <dxf>
      <fill>
        <patternFill>
          <bgColor rgb="FF92D050"/>
        </patternFill>
      </fill>
    </dxf>
  </rfmt>
  <rfmt sheetId="1" sqref="G313:H313">
    <dxf>
      <fill>
        <patternFill patternType="solid">
          <bgColor rgb="FF92D050"/>
        </patternFill>
      </fill>
    </dxf>
  </rfmt>
  <rfmt sheetId="1" sqref="G304:H304">
    <dxf>
      <fill>
        <patternFill patternType="solid">
          <bgColor rgb="FF92D050"/>
        </patternFill>
      </fill>
    </dxf>
  </rfmt>
  <rcc rId="5231" sId="1">
    <nc r="I327">
      <v>8367.26</v>
    </nc>
  </rcc>
  <rcc rId="5232" sId="1">
    <nc r="J327">
      <v>8367.26</v>
    </nc>
  </rcc>
</revisions>
</file>

<file path=xl/revisions/revisionLog2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33" sId="1">
    <nc r="I454">
      <v>165197.20000000001</v>
    </nc>
  </rcc>
  <rcc rId="5234" sId="1">
    <nc r="J454">
      <v>168996.7</v>
    </nc>
  </rcc>
  <rcc rId="5235" sId="1">
    <nc r="I455">
      <v>185167.2</v>
    </nc>
  </rcc>
  <rcc rId="5236" sId="1">
    <nc r="J455">
      <v>185167.2</v>
    </nc>
  </rcc>
  <rcc rId="5237" sId="1" odxf="1" dxf="1">
    <nc r="I456">
      <f>I452+I454+I455</f>
    </nc>
    <odxf>
      <numFmt numFmtId="0" formatCode="General"/>
    </odxf>
    <ndxf>
      <numFmt numFmtId="4" formatCode="#,##0.00"/>
    </ndxf>
  </rcc>
  <rcc rId="5238" sId="1" odxf="1" dxf="1">
    <nc r="J456">
      <f>J452+J454+J455</f>
    </nc>
    <odxf>
      <numFmt numFmtId="0" formatCode="General"/>
    </odxf>
    <ndxf>
      <numFmt numFmtId="4" formatCode="#,##0.00"/>
    </ndxf>
  </rcc>
  <rfmt sheetId="1" sqref="K456" start="0" length="0">
    <dxf>
      <numFmt numFmtId="4" formatCode="#,##0.00"/>
    </dxf>
  </rfmt>
  <rfmt sheetId="1" sqref="I454:J456">
    <dxf>
      <numFmt numFmtId="4" formatCode="#,##0.00"/>
    </dxf>
  </rfmt>
</revisions>
</file>

<file path=xl/revisions/revisionLog2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39" sId="1">
    <nc r="G293">
      <f>17764.6-44.16</f>
    </nc>
  </rcc>
  <rcc rId="5240" sId="1">
    <nc r="H293">
      <f>17766.6-44.16</f>
    </nc>
  </rcc>
</revisions>
</file>

<file path=xl/revisions/revisionLog2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41" sId="1" numFmtId="4">
    <nc r="G450">
      <v>16327.6</v>
    </nc>
  </rcc>
  <rcc rId="5242" sId="1" numFmtId="4">
    <nc r="H450">
      <v>16327.6</v>
    </nc>
  </rcc>
  <rcc rId="5243" sId="1" numFmtId="4">
    <nc r="G459">
      <v>248521.4</v>
    </nc>
  </rcc>
  <rcc rId="5244" sId="1">
    <nc r="F459" t="inlineStr">
      <is>
        <t>собсв</t>
      </is>
    </nc>
  </rcc>
  <rcc rId="5245" sId="1">
    <nc r="F460" t="inlineStr">
      <is>
        <t>безвозм</t>
      </is>
    </nc>
  </rcc>
  <rcc rId="5246" sId="1" numFmtId="4">
    <nc r="G460">
      <v>1263294.8</v>
    </nc>
  </rcc>
  <rcc rId="5247" sId="1" numFmtId="4">
    <nc r="H460">
      <v>1202800.7</v>
    </nc>
  </rcc>
  <rcc rId="5248" sId="1" numFmtId="4">
    <nc r="H459">
      <v>251823.2</v>
    </nc>
  </rcc>
  <rcc rId="5249" sId="1">
    <nc r="F461" t="inlineStr">
      <is>
        <t>итого</t>
      </is>
    </nc>
  </rcc>
  <rcc rId="5250" sId="1">
    <nc r="G461">
      <f>G459+G460</f>
    </nc>
  </rcc>
  <rcc rId="5251" sId="1">
    <nc r="H461">
      <f>H459+H460</f>
    </nc>
  </rcc>
  <rcc rId="5252" sId="1">
    <nc r="G463">
      <f>G452-G461</f>
    </nc>
  </rcc>
  <rcc rId="5253" sId="1">
    <nc r="H463">
      <f>H452-H461</f>
    </nc>
  </rcc>
</revisions>
</file>

<file path=xl/revisions/revisionLog2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4" sId="1" numFmtId="4">
    <nc r="G342">
      <v>151</v>
    </nc>
  </rcc>
  <rcc rId="5255" sId="1" numFmtId="4">
    <nc r="H342">
      <v>151</v>
    </nc>
  </rcc>
  <rcc rId="5256" sId="1" numFmtId="4">
    <nc r="G324">
      <v>500</v>
    </nc>
  </rcc>
  <rcc rId="5257" sId="1" numFmtId="4">
    <nc r="H324">
      <v>500</v>
    </nc>
  </rcc>
  <rcc rId="5258" sId="1" numFmtId="4">
    <oc r="G286">
      <v>9321</v>
    </oc>
    <nc r="G286">
      <f>9321+288.3</f>
    </nc>
  </rcc>
  <rcc rId="5259" sId="1" numFmtId="4">
    <oc r="H286">
      <v>9321</v>
    </oc>
    <nc r="H286">
      <f>9321+288.3</f>
    </nc>
  </rcc>
  <rcc rId="5260" sId="1" numFmtId="4">
    <oc r="G283">
      <v>200</v>
    </oc>
    <nc r="G283">
      <v>500</v>
    </nc>
  </rcc>
  <rcc rId="5261" sId="1" numFmtId="4">
    <oc r="H283">
      <v>200</v>
    </oc>
    <nc r="H283">
      <v>500</v>
    </nc>
  </rcc>
  <rfmt sheetId="1" sqref="G269:H269">
    <dxf>
      <fill>
        <patternFill>
          <bgColor rgb="FFFF0000"/>
        </patternFill>
      </fill>
    </dxf>
  </rfmt>
  <rcc rId="5262" sId="1" numFmtId="4">
    <nc r="G245">
      <v>200</v>
    </nc>
  </rcc>
  <rcc rId="5263" sId="1" numFmtId="4">
    <nc r="H245">
      <v>200</v>
    </nc>
  </rcc>
  <rcc rId="5264" sId="1" numFmtId="4">
    <nc r="G248">
      <v>98</v>
    </nc>
  </rcc>
  <rcc rId="5265" sId="1" numFmtId="4">
    <nc r="H248">
      <v>98</v>
    </nc>
  </rcc>
  <rcc rId="5266" sId="1" numFmtId="4">
    <oc r="G209">
      <v>395</v>
    </oc>
    <nc r="G209">
      <f>395+12.2</f>
    </nc>
  </rcc>
  <rcc rId="5267" sId="1" numFmtId="4">
    <oc r="H209">
      <v>395</v>
    </oc>
    <nc r="H209">
      <f>395+12.2</f>
    </nc>
  </rcc>
  <rcc rId="5268" sId="1" numFmtId="4">
    <oc r="G193">
      <v>8319</v>
    </oc>
    <nc r="G193">
      <f>8319+437.8</f>
    </nc>
  </rcc>
  <rcc rId="5269" sId="1" numFmtId="4">
    <oc r="H193">
      <v>8319</v>
    </oc>
    <nc r="H193">
      <f>8319+437.8</f>
    </nc>
  </rcc>
  <rcc rId="5270" sId="1" numFmtId="4">
    <nc r="G190">
      <v>374.4</v>
    </nc>
  </rcc>
  <rcc rId="5271" sId="1" numFmtId="4">
    <nc r="H190">
      <v>374.4</v>
    </nc>
  </rcc>
  <rcc rId="5272" sId="1" numFmtId="4">
    <oc r="G179">
      <v>27585.599999999999</v>
    </oc>
    <nc r="G179">
      <f>27585.6+278.6</f>
    </nc>
  </rcc>
  <rcc rId="5273" sId="1" numFmtId="4">
    <oc r="G185">
      <v>1523.6</v>
    </oc>
    <nc r="G185">
      <f>1523.6+47.1</f>
    </nc>
  </rcc>
  <rcc rId="5274" sId="1" numFmtId="4">
    <oc r="H185">
      <v>1523.6</v>
    </oc>
    <nc r="H185">
      <f>1523.6+47.1</f>
    </nc>
  </rcc>
  <rcc rId="5275" sId="1" numFmtId="4">
    <oc r="G183">
      <v>10804.3</v>
    </oc>
    <nc r="G183">
      <f>10804.3+9581.2</f>
    </nc>
  </rcc>
  <rcc rId="5276" sId="1" numFmtId="4">
    <oc r="H183">
      <v>10804.3</v>
    </oc>
    <nc r="H183">
      <f>10804.3+9581.2</f>
    </nc>
  </rcc>
  <rcc rId="5277" sId="1">
    <oc r="G181">
      <f>136340.4</f>
    </oc>
    <nc r="G181">
      <f>136340.4+4216.7</f>
    </nc>
  </rcc>
  <rcc rId="5278" sId="1">
    <oc r="H181">
      <f>136340.4</f>
    </oc>
    <nc r="H181">
      <f>136340.4+4216.7</f>
    </nc>
  </rcc>
  <rcc rId="5279" sId="1" numFmtId="4">
    <oc r="G163">
      <v>324</v>
    </oc>
    <nc r="G163">
      <f>324+324</f>
    </nc>
  </rcc>
  <rcc rId="5280" sId="1" numFmtId="4">
    <oc r="H163">
      <v>324</v>
    </oc>
    <nc r="H163">
      <f>324+324</f>
    </nc>
  </rcc>
</revisions>
</file>

<file path=xl/revisions/revisionLog2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281" sId="1" ref="A166:XFD167" action="insertRow"/>
  <rcc rId="5282" sId="1" odxf="1" dxf="1">
    <nc r="A166" t="inlineStr">
      <is>
        <t>Софинансирование расходных обязательств муниципальных районов (городских округов)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283" sId="1" odxf="1" dxf="1" numFmtId="30">
    <nc r="B166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284" sId="1" odxf="1" dxf="1">
    <nc r="C166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285" sId="1" odxf="1" dxf="1">
    <nc r="D16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286" sId="1" odxf="1" dxf="1">
    <nc r="E166" t="inlineStr">
      <is>
        <t>10101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166" start="0" length="0">
    <dxf>
      <font>
        <i/>
        <name val="Times New Roman"/>
        <family val="1"/>
      </font>
    </dxf>
  </rfmt>
  <rcc rId="5287" sId="1" odxf="1" dxf="1">
    <nc r="G166">
      <f>G167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288" sId="1" odxf="1" dxf="1">
    <nc r="H166">
      <f>H167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289" sId="1">
    <nc r="A167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5290" sId="1" numFmtId="30">
    <nc r="B167">
      <v>969</v>
    </nc>
  </rcc>
  <rcc rId="5291" sId="1">
    <nc r="C167" t="inlineStr">
      <is>
        <t>07</t>
      </is>
    </nc>
  </rcc>
  <rcc rId="5292" sId="1">
    <nc r="D167" t="inlineStr">
      <is>
        <t>01</t>
      </is>
    </nc>
  </rcc>
  <rcc rId="5293" sId="1">
    <nc r="E167" t="inlineStr">
      <is>
        <t>10101 S2160</t>
      </is>
    </nc>
  </rcc>
  <rcc rId="5294" sId="1">
    <nc r="F167" t="inlineStr">
      <is>
        <t>611</t>
      </is>
    </nc>
  </rcc>
  <rcc rId="5295" sId="1">
    <nc r="G167">
      <f>104336+3373.5</f>
    </nc>
  </rcc>
  <rcc rId="5296" sId="1">
    <nc r="H167">
      <f>104336+3373.5</f>
    </nc>
  </rcc>
  <rrc rId="5297" sId="1" ref="A244:XFD246" action="insertRow"/>
  <rcc rId="5298" sId="1" odxf="1" dxf="1">
    <nc r="A244" t="inlineStr">
      <is>
        <t>Софинансирование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  <border outline="0">
        <left/>
      </border>
    </odxf>
    <ndxf>
      <font>
        <i/>
        <color indexed="8"/>
        <name val="Times New Roman"/>
        <family val="1"/>
      </font>
      <fill>
        <patternFill patternType="none"/>
      </fill>
      <alignment horizontal="general"/>
      <border outline="0">
        <left style="thin">
          <color indexed="64"/>
        </left>
      </border>
    </ndxf>
  </rcc>
  <rcc rId="5299" sId="1" odxf="1" dxf="1" numFmtId="30">
    <nc r="B244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00" sId="1" odxf="1" dxf="1">
    <nc r="C244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01" sId="1" odxf="1" dxf="1">
    <nc r="D244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02" sId="1" odxf="1" dxf="1">
    <nc r="E244" t="inlineStr">
      <is>
        <t>10501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44" start="0" length="0">
    <dxf>
      <font>
        <i/>
        <name val="Times New Roman"/>
        <family val="1"/>
      </font>
    </dxf>
  </rfmt>
  <rcc rId="5303" sId="1" odxf="1" dxf="1">
    <nc r="G244">
      <f>SUM(G245:G246)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5304" sId="1" odxf="1" dxf="1">
    <nc r="H244">
      <f>SUM(H245:H246)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5305" sId="1" odxf="1" dxf="1">
    <nc r="A245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  <border outline="0">
        <left/>
      </border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ndxf>
  </rcc>
  <rcc rId="5306" sId="1" numFmtId="30">
    <nc r="B245">
      <v>969</v>
    </nc>
  </rcc>
  <rcc rId="5307" sId="1">
    <nc r="C245" t="inlineStr">
      <is>
        <t>07</t>
      </is>
    </nc>
  </rcc>
  <rcc rId="5308" sId="1">
    <nc r="D245" t="inlineStr">
      <is>
        <t>09</t>
      </is>
    </nc>
  </rcc>
  <rcc rId="5309" sId="1">
    <nc r="E245" t="inlineStr">
      <is>
        <t>10501  S2160</t>
      </is>
    </nc>
  </rcc>
  <rcc rId="5310" sId="1">
    <nc r="F245" t="inlineStr">
      <is>
        <t>111</t>
      </is>
    </nc>
  </rcc>
  <rcc rId="5311" sId="1" odxf="1" dxf="1">
    <nc r="A246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/>
      </border>
    </odxf>
    <ndxf>
      <border outline="0">
        <left style="thin">
          <color indexed="64"/>
        </left>
      </border>
    </ndxf>
  </rcc>
  <rcc rId="5312" sId="1" numFmtId="30">
    <nc r="B246">
      <v>969</v>
    </nc>
  </rcc>
  <rcc rId="5313" sId="1">
    <nc r="C246" t="inlineStr">
      <is>
        <t>07</t>
      </is>
    </nc>
  </rcc>
  <rcc rId="5314" sId="1">
    <nc r="D246" t="inlineStr">
      <is>
        <t>09</t>
      </is>
    </nc>
  </rcc>
  <rcc rId="5315" sId="1">
    <nc r="E246" t="inlineStr">
      <is>
        <t>10501 S2160</t>
      </is>
    </nc>
  </rcc>
  <rcc rId="5316" sId="1">
    <nc r="F246" t="inlineStr">
      <is>
        <t>119</t>
      </is>
    </nc>
  </rcc>
  <rcc rId="5317" sId="1">
    <oc r="G231">
      <f>G234+G237+G232</f>
    </oc>
    <nc r="G231">
      <f>G234+G237+G232+G244</f>
    </nc>
  </rcc>
  <rcc rId="5318" sId="1">
    <oc r="H231">
      <f>H234+H237+H232</f>
    </oc>
    <nc r="H231">
      <f>H234+H237+H232+H244</f>
    </nc>
  </rcc>
  <rcc rId="5319" sId="1">
    <nc r="G245">
      <f>62082.3+2007.4</f>
    </nc>
  </rcc>
  <rcc rId="5320" sId="1">
    <nc r="G246">
      <f>18748.9+606.2</f>
    </nc>
  </rcc>
  <rcc rId="5321" sId="1">
    <nc r="H245">
      <f>62082.3+2007.4</f>
    </nc>
  </rcc>
  <rcc rId="5322" sId="1">
    <nc r="H246">
      <f>18748.9+606.2</f>
    </nc>
  </rcc>
</revisions>
</file>

<file path=xl/revisions/revisionLog2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23" sId="1" numFmtId="4">
    <nc r="G238">
      <v>0</v>
    </nc>
  </rcc>
  <rcc rId="5324" sId="1" numFmtId="4">
    <nc r="H238">
      <v>0</v>
    </nc>
  </rcc>
  <rcc rId="5325" sId="1" numFmtId="4">
    <nc r="G239">
      <v>0</v>
    </nc>
  </rcc>
  <rcc rId="5326" sId="1" numFmtId="4">
    <nc r="H239">
      <v>0</v>
    </nc>
  </rcc>
  <rcc rId="5327" sId="1" numFmtId="4">
    <nc r="G235">
      <v>1101.4000000000001</v>
    </nc>
  </rcc>
  <rcc rId="5328" sId="1" numFmtId="4">
    <nc r="H235">
      <v>1101.4000000000001</v>
    </nc>
  </rcc>
  <rcc rId="5329" sId="1" numFmtId="4">
    <nc r="G236">
      <v>332.6</v>
    </nc>
  </rcc>
  <rcc rId="5330" sId="1" numFmtId="4">
    <nc r="H236">
      <v>332.6</v>
    </nc>
  </rcc>
  <rcc rId="5331" sId="1" numFmtId="4">
    <nc r="G240">
      <v>15.5</v>
    </nc>
  </rcc>
  <rcc rId="5332" sId="1" numFmtId="4">
    <nc r="H240">
      <v>15.5</v>
    </nc>
  </rcc>
  <rcc rId="5333" sId="1" numFmtId="4">
    <nc r="G241">
      <v>903.1</v>
    </nc>
  </rcc>
  <rcc rId="5334" sId="1" numFmtId="4">
    <nc r="H241">
      <v>903.1</v>
    </nc>
  </rcc>
  <rcc rId="5335" sId="1" numFmtId="4">
    <nc r="H242">
      <v>17.100000000000001</v>
    </nc>
  </rcc>
  <rcc rId="5336" sId="1" numFmtId="4">
    <nc r="G242">
      <v>17.100000000000001</v>
    </nc>
  </rcc>
  <rcc rId="5337" sId="1" numFmtId="4">
    <nc r="G243">
      <v>26.8</v>
    </nc>
  </rcc>
  <rcc rId="5338" sId="1" numFmtId="4">
    <nc r="H243">
      <v>26.8</v>
    </nc>
  </rcc>
  <rcc rId="5339" sId="1">
    <oc r="G245">
      <f>62082.3+2007.4</f>
    </oc>
    <nc r="G245">
      <f>34989.6+1082.2</f>
    </nc>
  </rcc>
  <rcc rId="5340" sId="1">
    <oc r="G246">
      <f>18748.9+606.2</f>
    </oc>
    <nc r="G246">
      <f>10566.8+326.8</f>
    </nc>
  </rcc>
  <rcc rId="5341" sId="1">
    <oc r="H245">
      <f>62082.3+2007.4</f>
    </oc>
    <nc r="H245">
      <f>34989.6+1082.2</f>
    </nc>
  </rcc>
  <rcc rId="5342" sId="1">
    <oc r="H246">
      <f>18748.9+606.2</f>
    </oc>
    <nc r="H246">
      <f>10566.8+326.8</f>
    </nc>
  </rcc>
</revisions>
</file>

<file path=xl/revisions/revisionLog2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3" sId="1" numFmtId="4">
    <oc r="G204">
      <v>30260.7</v>
    </oc>
    <nc r="G204">
      <f>7262.6</f>
    </nc>
  </rcc>
  <rcc rId="5344" sId="1" numFmtId="4">
    <nc r="G205">
      <v>22998.1</v>
    </nc>
  </rcc>
  <rcc rId="5345" sId="1" numFmtId="4">
    <oc r="H204">
      <v>30260.7</v>
    </oc>
    <nc r="H204">
      <f>7262.6</f>
    </nc>
  </rcc>
  <rcc rId="5346" sId="1" numFmtId="4">
    <nc r="H205">
      <v>22998.1</v>
    </nc>
  </rcc>
</revisions>
</file>

<file path=xl/revisions/revisionLog2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7" sId="1" numFmtId="4">
    <nc r="G201">
      <v>100</v>
    </nc>
  </rcc>
  <rcc rId="5348" sId="1" numFmtId="4">
    <nc r="H201">
      <v>100</v>
    </nc>
  </rcc>
  <rcc rId="5349" sId="1" numFmtId="4">
    <nc r="G202">
      <v>777.6</v>
    </nc>
  </rcc>
  <rcc rId="5350" sId="1" numFmtId="4">
    <nc r="H202">
      <v>777.6</v>
    </nc>
  </rcc>
</revisions>
</file>

<file path=xl/revisions/revisionLog2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1" sId="1" ref="A206:XFD208" action="insertRow"/>
  <rfmt sheetId="1" sqref="A206" start="0" length="0">
    <dxf>
      <font>
        <i/>
        <color indexed="8"/>
        <name val="Times New Roman"/>
        <family val="1"/>
      </font>
    </dxf>
  </rfmt>
  <rcc rId="5352" sId="1" odxf="1" dxf="1" numFmtId="30">
    <nc r="B206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53" sId="1" odxf="1" dxf="1">
    <nc r="C206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54" sId="1" odxf="1" dxf="1">
    <nc r="D20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06" start="0" length="0">
    <dxf>
      <font>
        <i/>
        <name val="Times New Roman"/>
        <family val="1"/>
      </font>
    </dxf>
  </rfmt>
  <rfmt sheetId="1" sqref="F206" start="0" length="0">
    <dxf>
      <font>
        <i/>
        <name val="Times New Roman"/>
        <family val="1"/>
      </font>
    </dxf>
  </rfmt>
  <rcc rId="5355" sId="1" odxf="1" dxf="1">
    <nc r="G206">
      <f>G207+G208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56" sId="1" odxf="1" dxf="1">
    <nc r="H206">
      <f>H207+H208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57" sId="1" odxf="1" dxf="1">
    <nc r="A207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5358" sId="1" numFmtId="30">
    <nc r="B207">
      <v>969</v>
    </nc>
  </rcc>
  <rcc rId="5359" sId="1">
    <nc r="C207" t="inlineStr">
      <is>
        <t>07</t>
      </is>
    </nc>
  </rcc>
  <rcc rId="5360" sId="1">
    <nc r="D207" t="inlineStr">
      <is>
        <t>03</t>
      </is>
    </nc>
  </rcc>
  <rcc rId="5361" sId="1">
    <nc r="F207" t="inlineStr">
      <is>
        <t>611</t>
      </is>
    </nc>
  </rcc>
  <rcc rId="5362" sId="1">
    <nc r="A208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5363" sId="1" numFmtId="30">
    <nc r="B208">
      <v>969</v>
    </nc>
  </rcc>
  <rcc rId="5364" sId="1">
    <nc r="C208" t="inlineStr">
      <is>
        <t>07</t>
      </is>
    </nc>
  </rcc>
  <rcc rId="5365" sId="1">
    <nc r="D208" t="inlineStr">
      <is>
        <t>03</t>
      </is>
    </nc>
  </rcc>
  <rcc rId="5366" sId="1">
    <nc r="F208" t="inlineStr">
      <is>
        <t>621</t>
      </is>
    </nc>
  </rcc>
  <rcc rId="5367" sId="1" odxf="1" dxf="1">
    <nc r="A206" t="inlineStr">
      <is>
        <t>Софинансирование расходных обязательств муниципальных районов (городских округов)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  <rcc rId="5368" sId="1">
    <nc r="E206" t="inlineStr">
      <is>
        <t>10301 S2160</t>
      </is>
    </nc>
  </rcc>
  <rcc rId="5369" sId="1" odxf="1" dxf="1">
    <nc r="E207" t="inlineStr">
      <is>
        <t>10301 S2160</t>
      </is>
    </nc>
    <ndxf>
      <font>
        <i/>
        <name val="Times New Roman"/>
        <family val="1"/>
      </font>
    </ndxf>
  </rcc>
  <rcc rId="5370" sId="1" odxf="1" dxf="1">
    <nc r="E208" t="inlineStr">
      <is>
        <t>10301 S2160</t>
      </is>
    </nc>
    <ndxf>
      <font>
        <i/>
        <name val="Times New Roman"/>
        <family val="1"/>
      </font>
    </ndxf>
  </rcc>
  <rfmt sheetId="1" sqref="E207:E208" start="0" length="2147483647">
    <dxf>
      <font>
        <i val="0"/>
      </font>
    </dxf>
  </rfmt>
  <rcc rId="5371" sId="1">
    <oc r="G199">
      <f>G200+G203</f>
    </oc>
    <nc r="G199">
      <f>G200+G203+G206</f>
    </nc>
  </rcc>
  <rcc rId="5372" sId="1">
    <oc r="H199">
      <f>H200+H203</f>
    </oc>
    <nc r="H199">
      <f>H200+H203+H206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1" sId="1" numFmtId="4">
    <oc r="G47">
      <v>39.299999999999997</v>
    </oc>
    <nc r="G47">
      <v>35.5</v>
    </nc>
  </rcc>
  <rcc rId="602" sId="1" numFmtId="4">
    <oc r="H47">
      <v>35.4</v>
    </oc>
    <nc r="H47">
      <v>31.6</v>
    </nc>
  </rcc>
  <rcc rId="603" sId="1" numFmtId="4">
    <oc r="G81">
      <v>366.44</v>
    </oc>
    <nc r="G81">
      <v>403</v>
    </nc>
  </rcc>
  <rcc rId="604" sId="1" numFmtId="4">
    <oc r="G82">
      <v>110.66</v>
    </oc>
    <nc r="G82">
      <v>121.8</v>
    </nc>
  </rcc>
  <rcc rId="605" sId="1" numFmtId="4">
    <oc r="H81">
      <v>366.44</v>
    </oc>
    <nc r="H81">
      <v>403</v>
    </nc>
  </rcc>
  <rcc rId="606" sId="1" numFmtId="4">
    <oc r="H82">
      <v>110.66</v>
    </oc>
    <nc r="H82">
      <v>121.8</v>
    </nc>
  </rcc>
  <rcc rId="607" sId="1" numFmtId="4">
    <oc r="G86">
      <v>484.78</v>
    </oc>
    <nc r="G86">
      <v>533.29999999999995</v>
    </nc>
  </rcc>
  <rcc rId="608" sId="1" numFmtId="4">
    <oc r="G87">
      <v>146.405</v>
    </oc>
    <nc r="G87">
      <v>160.98500000000001</v>
    </nc>
  </rcc>
  <rcc rId="609" sId="1" numFmtId="4">
    <oc r="H86">
      <v>484.78</v>
    </oc>
    <nc r="H86">
      <v>533.29999999999995</v>
    </nc>
  </rcc>
  <rcc rId="610" sId="1" numFmtId="4">
    <oc r="H87">
      <v>146.405</v>
    </oc>
    <nc r="H87">
      <v>160.98500000000001</v>
    </nc>
  </rcc>
  <rcc rId="611" sId="1" numFmtId="4">
    <oc r="G91">
      <v>314.3</v>
    </oc>
    <nc r="G91">
      <v>345.7</v>
    </nc>
  </rcc>
  <rcc rId="612" sId="1" numFmtId="4">
    <oc r="G92">
      <v>94.89</v>
    </oc>
    <nc r="G92">
      <v>104.39</v>
    </nc>
  </rcc>
  <rcc rId="613" sId="1" numFmtId="4">
    <oc r="H91">
      <v>314.3</v>
    </oc>
    <nc r="H91">
      <v>345.7</v>
    </nc>
  </rcc>
  <rcc rId="614" sId="1" numFmtId="4">
    <oc r="H92">
      <v>94.89</v>
    </oc>
    <nc r="H92">
      <v>104.39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4" sId="1" numFmtId="4">
    <oc r="G347">
      <v>0</v>
    </oc>
    <nc r="G347">
      <v>13410.9</v>
    </nc>
  </rcc>
  <rcc rId="475" sId="1" numFmtId="4">
    <oc r="H347">
      <v>0</v>
    </oc>
    <nc r="H347">
      <v>13410.9</v>
    </nc>
  </rcc>
  <rfmt sheetId="1" sqref="G347:H347">
    <dxf>
      <fill>
        <patternFill patternType="solid">
          <bgColor rgb="FF92D050"/>
        </patternFill>
      </fill>
    </dxf>
  </rfmt>
  <rcc rId="476" sId="1" numFmtId="4">
    <oc r="G352">
      <v>0</v>
    </oc>
    <nc r="G352">
      <v>105.6</v>
    </nc>
  </rcc>
  <rcc rId="477" sId="1" numFmtId="4">
    <oc r="H352">
      <v>0</v>
    </oc>
    <nc r="H352">
      <v>105.6</v>
    </nc>
  </rcc>
  <rfmt sheetId="1" sqref="G352:H352">
    <dxf>
      <fill>
        <patternFill patternType="solid">
          <bgColor rgb="FF92D050"/>
        </patternFill>
      </fill>
    </dxf>
  </rfmt>
  <rcc rId="478" sId="1" numFmtId="4">
    <oc r="G361">
      <v>0</v>
    </oc>
    <nc r="G361">
      <v>2592.5</v>
    </nc>
  </rcc>
  <rcc rId="479" sId="1" numFmtId="4">
    <oc r="H361">
      <v>0</v>
    </oc>
    <nc r="H361">
      <v>2592.5</v>
    </nc>
  </rcc>
  <rfmt sheetId="1" sqref="G361:H361">
    <dxf>
      <fill>
        <patternFill patternType="solid">
          <bgColor rgb="FF92D050"/>
        </patternFill>
      </fill>
    </dxf>
  </rfmt>
  <rcc rId="480" sId="1" numFmtId="4">
    <oc r="G371">
      <v>0</v>
    </oc>
    <nc r="G371">
      <v>16704.400000000001</v>
    </nc>
  </rcc>
  <rcc rId="481" sId="1" numFmtId="4">
    <oc r="H371">
      <v>0</v>
    </oc>
    <nc r="H371">
      <v>16704.400000000001</v>
    </nc>
  </rcc>
  <rfmt sheetId="1" sqref="G371:H371">
    <dxf>
      <fill>
        <patternFill patternType="solid">
          <bgColor rgb="FF92D050"/>
        </patternFill>
      </fill>
    </dxf>
  </rfmt>
  <rcc rId="482" sId="1" numFmtId="4">
    <oc r="G378">
      <v>0</v>
    </oc>
    <nc r="G378">
      <v>2635.2</v>
    </nc>
  </rcc>
  <rcc rId="483" sId="1" numFmtId="4">
    <oc r="H378">
      <v>0</v>
    </oc>
    <nc r="H378">
      <v>2635.2</v>
    </nc>
  </rcc>
  <rfmt sheetId="1" sqref="G378:H378">
    <dxf>
      <fill>
        <patternFill patternType="solid">
          <bgColor rgb="FF92D050"/>
        </patternFill>
      </fill>
    </dxf>
  </rfmt>
</revisions>
</file>

<file path=xl/revisions/revisionLog3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73" sId="1">
    <nc r="G165">
      <f>26093.8</f>
    </nc>
  </rcc>
  <rcc rId="5374" sId="1">
    <nc r="H165">
      <f>26093.8</f>
    </nc>
  </rcc>
  <rcc rId="5375" sId="1" numFmtId="4">
    <nc r="G179">
      <f>62629.8</f>
    </nc>
  </rcc>
  <rcc rId="5376" sId="1">
    <nc r="H179">
      <f>62629.8</f>
    </nc>
  </rcc>
</revisions>
</file>

<file path=xl/revisions/revisionLog3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77" sId="1" odxf="1" dxf="1" numFmtId="4">
    <nc r="G341">
      <v>1101.4000000000001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378" sId="1" odxf="1" dxf="1" numFmtId="4">
    <nc r="G342">
      <v>332.6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379" sId="1" odxf="1" dxf="1" numFmtId="4">
    <nc r="G399">
      <v>1101.4000000000001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380" sId="1" odxf="1" dxf="1" numFmtId="4">
    <nc r="G400">
      <v>332.6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381" sId="1" odxf="1" dxf="1" numFmtId="4">
    <nc r="H399">
      <v>1101.4000000000001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382" sId="1" odxf="1" dxf="1" numFmtId="4">
    <nc r="H400">
      <v>332.6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383" sId="1" odxf="1" dxf="1" numFmtId="4">
    <nc r="H341">
      <v>1101.4000000000001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384" sId="1" odxf="1" dxf="1" numFmtId="4">
    <nc r="H342">
      <v>332.6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385" sId="1">
    <nc r="G368">
      <f>1674.6</f>
    </nc>
  </rcc>
  <rcc rId="5386" sId="1">
    <nc r="H368">
      <f>1674.6</f>
    </nc>
  </rcc>
  <rcc rId="5387" sId="1" numFmtId="4">
    <nc r="G380">
      <v>500</v>
    </nc>
  </rcc>
  <rcc rId="5388" sId="1" numFmtId="4">
    <nc r="H380">
      <v>500</v>
    </nc>
  </rcc>
  <rcc rId="5389" sId="1" numFmtId="4">
    <nc r="G402">
      <v>3946.4</v>
    </nc>
  </rcc>
  <rcc rId="5390" sId="1" numFmtId="4">
    <nc r="H402">
      <v>3946.4</v>
    </nc>
  </rcc>
  <rcc rId="5391" sId="1" numFmtId="4">
    <nc r="G403">
      <v>1191.8</v>
    </nc>
  </rcc>
  <rcc rId="5392" sId="1" numFmtId="4">
    <nc r="H403">
      <v>1191.8</v>
    </nc>
  </rcc>
  <rcc rId="5393" sId="1">
    <nc r="G391">
      <f>31385</f>
    </nc>
  </rcc>
  <rcc rId="5394" sId="1">
    <nc r="H391">
      <f>31385</f>
    </nc>
  </rcc>
</revisions>
</file>

<file path=xl/revisions/revisionLog3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95" sId="1" numFmtId="4">
    <nc r="G344">
      <v>10978</v>
    </nc>
  </rcc>
  <rcc rId="5396" sId="1" numFmtId="4">
    <nc r="H344">
      <v>10978</v>
    </nc>
  </rcc>
  <rcc rId="5397" sId="1" numFmtId="4">
    <nc r="G345">
      <v>3315.4</v>
    </nc>
  </rcc>
  <rcc rId="5398" sId="1" numFmtId="4">
    <nc r="H345">
      <v>3315.4</v>
    </nc>
  </rcc>
  <rcc rId="5399" sId="1" numFmtId="4">
    <nc r="G326">
      <v>21670.6</v>
    </nc>
  </rcc>
  <rcc rId="5400" sId="1" numFmtId="4">
    <nc r="H326">
      <v>21670.6</v>
    </nc>
  </rcc>
  <rcc rId="5401" sId="1" numFmtId="4">
    <nc r="G320">
      <v>13032.1</v>
    </nc>
  </rcc>
  <rcc rId="5402" sId="1" numFmtId="4">
    <nc r="H320">
      <v>13032.1</v>
    </nc>
  </rcc>
  <rcc rId="5403" sId="1" numFmtId="4">
    <nc r="G311">
      <v>15442.2</v>
    </nc>
  </rcc>
  <rcc rId="5404" sId="1" numFmtId="4">
    <nc r="H311">
      <v>15442.2</v>
    </nc>
  </rcc>
  <rcc rId="5405" sId="1" numFmtId="4">
    <nc r="G346">
      <v>6.5</v>
    </nc>
  </rcc>
  <rcc rId="5406" sId="1" numFmtId="4">
    <nc r="H346">
      <v>6.5</v>
    </nc>
  </rcc>
  <rcc rId="5407" sId="1" numFmtId="4">
    <nc r="G404">
      <v>5</v>
    </nc>
  </rcc>
  <rcc rId="5408" sId="1" numFmtId="4">
    <nc r="H404">
      <v>5</v>
    </nc>
  </rcc>
  <rcc rId="5409" sId="1" numFmtId="4">
    <oc r="G384">
      <v>859.2</v>
    </oc>
    <nc r="G384">
      <f>859.2+2243.8</f>
    </nc>
  </rcc>
  <rcc rId="5410" sId="1" numFmtId="4">
    <oc r="H384">
      <v>859.2</v>
    </oc>
    <nc r="H384">
      <f>859.2+2243.8</f>
    </nc>
  </rcc>
  <rcc rId="5411" sId="1" numFmtId="4">
    <oc r="G385">
      <v>259.5</v>
    </oc>
    <nc r="G385">
      <f>259.5+677.6</f>
    </nc>
  </rcc>
  <rcc rId="5412" sId="1" numFmtId="4">
    <oc r="H385">
      <v>259.5</v>
    </oc>
    <nc r="H385">
      <f>259.5+677.6</f>
    </nc>
  </rcc>
</revisions>
</file>

<file path=xl/revisions/revisionLog3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13" sId="1">
    <nc r="I383">
      <v>1118.7</v>
    </nc>
  </rcc>
  <rcc rId="5414" sId="1">
    <nc r="J383">
      <v>1118.7</v>
    </nc>
  </rcc>
</revisions>
</file>

<file path=xl/revisions/revisionLog3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83:H383">
    <dxf>
      <fill>
        <patternFill patternType="solid">
          <bgColor rgb="FF92D050"/>
        </patternFill>
      </fill>
    </dxf>
  </rfmt>
</revisions>
</file>

<file path=xl/revisions/revisionLog3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15" sId="1" numFmtId="4">
    <oc r="G468">
      <v>1263294.8</v>
    </oc>
    <nc r="G468">
      <v>1264413.5</v>
    </nc>
  </rcc>
  <rcc rId="5416" sId="1" numFmtId="4">
    <oc r="H468">
      <v>1202800.7</v>
    </oc>
    <nc r="H468">
      <v>1203919.3999999999</v>
    </nc>
  </rcc>
</revisions>
</file>

<file path=xl/revisions/revisionLog3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17" sId="1" numFmtId="34">
    <nc r="G459">
      <v>12426.07</v>
    </nc>
  </rcc>
  <rcc rId="5418" sId="1" numFmtId="34">
    <nc r="H459">
      <v>12591.16</v>
    </nc>
  </rcc>
</revisions>
</file>

<file path=xl/revisions/revisionLog3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19" sId="1">
    <oc r="G165">
      <f>26093.8</f>
    </oc>
    <nc r="G165">
      <f>26093.8+904.7</f>
    </nc>
  </rcc>
  <rcc rId="5420" sId="1">
    <oc r="H165">
      <f>26093.8</f>
    </oc>
    <nc r="H165">
      <f>26093.8+904.7</f>
    </nc>
  </rcc>
  <rcc rId="5421" sId="1">
    <oc r="G179">
      <f>62629.8</f>
    </oc>
    <nc r="G179">
      <f>62629.8+4758.7</f>
    </nc>
  </rcc>
  <rcc rId="5422" sId="1">
    <oc r="H179">
      <f>62629.8</f>
    </oc>
    <nc r="H179">
      <f>62629.8+4758.7</f>
    </nc>
  </rcc>
  <rcc rId="5423" sId="1" numFmtId="4">
    <oc r="G201">
      <v>100</v>
    </oc>
    <nc r="G201">
      <f>100+72.7</f>
    </nc>
  </rcc>
  <rcc rId="5424" sId="1" numFmtId="4">
    <oc r="H201">
      <v>100</v>
    </oc>
    <nc r="H201">
      <f>100+72.7</f>
    </nc>
  </rcc>
  <rcc rId="5425" sId="1" numFmtId="4">
    <oc r="G202">
      <v>777.6</v>
    </oc>
    <nc r="G202">
      <f>777.6+37.1</f>
    </nc>
  </rcc>
  <rcc rId="5426" sId="1" numFmtId="4">
    <oc r="H202">
      <v>777.6</v>
    </oc>
    <nc r="H202">
      <f>777.6+37.1</f>
    </nc>
  </rcc>
  <rcc rId="5427" sId="1" numFmtId="4">
    <nc r="G277">
      <v>24000</v>
    </nc>
  </rcc>
  <rcc rId="5428" sId="1" numFmtId="4">
    <nc r="H277">
      <v>24000</v>
    </nc>
  </rcc>
</revisions>
</file>

<file path=xl/revisions/revisionLog3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29" sId="1" numFmtId="34">
    <oc r="G459">
      <v>12426.07</v>
    </oc>
    <nc r="G459">
      <v>10342.965</v>
    </nc>
  </rcc>
  <rcc rId="5430" sId="1" numFmtId="34">
    <oc r="H459">
      <v>12591.16</v>
    </oc>
    <nc r="H459">
      <v>21040.994999999999</v>
    </nc>
  </rcc>
</revisions>
</file>

<file path=xl/revisions/revisionLog3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1" sId="1" numFmtId="4">
    <oc r="G277">
      <v>24000</v>
    </oc>
    <nc r="G277">
      <v>24053.7</v>
    </nc>
  </rcc>
  <rcc rId="5432" sId="1" numFmtId="4">
    <oc r="H277">
      <v>24000</v>
    </oc>
    <nc r="H277">
      <v>24443.9</v>
    </nc>
  </rcc>
  <rfmt sheetId="1" sqref="G277:H277">
    <dxf>
      <fill>
        <patternFill>
          <bgColor theme="0"/>
        </patternFill>
      </fill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4" sId="1" numFmtId="4">
    <oc r="G391">
      <v>0</v>
    </oc>
    <nc r="G391">
      <v>773.4</v>
    </nc>
  </rcc>
  <rcc rId="485" sId="1" numFmtId="4">
    <oc r="H391">
      <v>0</v>
    </oc>
    <nc r="H391">
      <v>773.4</v>
    </nc>
  </rcc>
  <rcc rId="486" sId="1" numFmtId="4">
    <oc r="G392">
      <v>0</v>
    </oc>
    <nc r="G392">
      <v>233.6</v>
    </nc>
  </rcc>
  <rcc rId="487" sId="1" numFmtId="4">
    <oc r="H392">
      <v>0</v>
    </oc>
    <nc r="H392">
      <v>233.6</v>
    </nc>
  </rcc>
  <rcc rId="488" sId="1" numFmtId="4">
    <oc r="G394">
      <v>0</v>
    </oc>
    <nc r="G394">
      <v>8228.2999999999993</v>
    </nc>
  </rcc>
  <rcc rId="489" sId="1" numFmtId="4">
    <oc r="H394">
      <v>0</v>
    </oc>
    <nc r="H394">
      <v>8228.2999999999993</v>
    </nc>
  </rcc>
  <rcc rId="490" sId="1" numFmtId="4">
    <oc r="G396">
      <v>0</v>
    </oc>
    <nc r="G396">
      <v>2485</v>
    </nc>
  </rcc>
  <rcc rId="491" sId="1" numFmtId="4">
    <oc r="H396">
      <v>0</v>
    </oc>
    <nc r="H396">
      <v>2485</v>
    </nc>
  </rcc>
  <rfmt sheetId="1" sqref="G396:H396">
    <dxf>
      <fill>
        <patternFill patternType="solid">
          <bgColor rgb="FF92D050"/>
        </patternFill>
      </fill>
    </dxf>
  </rfmt>
  <rfmt sheetId="1" sqref="G394:H394">
    <dxf>
      <fill>
        <patternFill patternType="solid">
          <bgColor rgb="FF92D050"/>
        </patternFill>
      </fill>
    </dxf>
  </rfmt>
  <rfmt sheetId="1" sqref="G391:H392">
    <dxf>
      <fill>
        <patternFill patternType="solid">
          <bgColor rgb="FF92D050"/>
        </patternFill>
      </fill>
    </dxf>
  </rfmt>
  <rfmt sheetId="1" sqref="G407:H407">
    <dxf>
      <fill>
        <patternFill patternType="solid">
          <bgColor rgb="FF92D050"/>
        </patternFill>
      </fill>
    </dxf>
  </rfmt>
  <rcc rId="492" sId="1" numFmtId="4">
    <oc r="G407">
      <v>0</v>
    </oc>
    <nc r="G407">
      <v>190.2</v>
    </nc>
  </rcc>
  <rcc rId="493" sId="1" numFmtId="4">
    <oc r="H407">
      <v>0</v>
    </oc>
    <nc r="H407">
      <v>190.2</v>
    </nc>
  </rcc>
</revisions>
</file>

<file path=xl/revisions/revisionLog3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07:H208">
    <dxf>
      <fill>
        <patternFill>
          <bgColor rgb="FFFF0000"/>
        </patternFill>
      </fill>
    </dxf>
  </rfmt>
</revisions>
</file>

<file path=xl/revisions/revisionLog3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467:H469">
    <dxf>
      <numFmt numFmtId="168" formatCode="#,##0.00000"/>
    </dxf>
  </rfmt>
  <rfmt sheetId="1" sqref="G464:H464">
    <dxf>
      <numFmt numFmtId="168" formatCode="#,##0.00000"/>
    </dxf>
  </rfmt>
</revisions>
</file>

<file path=xl/revisions/revisionLog3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3" sId="1">
    <oc r="G167">
      <f>104336+3373.5</f>
    </oc>
    <nc r="G167">
      <f>123000.9+3925.6</f>
    </nc>
  </rcc>
  <rcc rId="5434" sId="1">
    <oc r="H167">
      <f>104336+3373.5</f>
    </oc>
    <nc r="H167">
      <f>123000.9+3925.6</f>
    </nc>
  </rcc>
  <rcc rId="5435" sId="1">
    <nc r="G207">
      <f>5812.2+179.8</f>
    </nc>
  </rcc>
  <rcc rId="5436" sId="1">
    <nc r="H207">
      <f>5812.2+179.8</f>
    </nc>
  </rcc>
  <rcc rId="5437" sId="1">
    <nc r="G208">
      <f>10669.6+340.5</f>
    </nc>
  </rcc>
  <rcc rId="5438" sId="1">
    <nc r="H208">
      <f>10669.6+340.5</f>
    </nc>
  </rcc>
  <rfmt sheetId="1" sqref="G207:H208">
    <dxf>
      <fill>
        <patternFill>
          <bgColor theme="0"/>
        </patternFill>
      </fill>
    </dxf>
  </rfmt>
</revisions>
</file>

<file path=xl/revisions/revisionLog3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9" sId="1">
    <oc r="G201">
      <f>100+72.7</f>
    </oc>
    <nc r="G201">
      <f>8525.8+100+72.7</f>
    </nc>
  </rcc>
  <rcc rId="5440" sId="1">
    <oc r="H201">
      <f>100+72.7</f>
    </oc>
    <nc r="H201">
      <f>8525.8+100+72.7</f>
    </nc>
  </rcc>
  <rcc rId="5441" sId="1">
    <oc r="G202">
      <f>777.6+37.1</f>
    </oc>
    <nc r="G202">
      <f>15665.9+777.6+37.1</f>
    </nc>
  </rcc>
  <rcc rId="5442" sId="1">
    <oc r="H202">
      <f>777.6+37.1</f>
    </oc>
    <nc r="H202">
      <f>15665.9+777.6+37.1</f>
    </nc>
  </rcc>
</revisions>
</file>

<file path=xl/revisions/revisionLog3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3" sId="1">
    <oc r="G165">
      <f>26093.8+904.7</f>
    </oc>
    <nc r="G165">
      <f>26093.8+904.7+15000</f>
    </nc>
  </rcc>
  <rcc rId="5444" sId="1">
    <oc r="H165">
      <f>26093.8+904.7</f>
    </oc>
    <nc r="H165">
      <f>26093.8+904.7+15000</f>
    </nc>
  </rcc>
  <rcc rId="5445" sId="1">
    <oc r="G179">
      <f>62629.8+4758.7</f>
    </oc>
    <nc r="G179">
      <f>62629.8+4758.7+30000</f>
    </nc>
  </rcc>
  <rcc rId="5446" sId="1">
    <oc r="H179">
      <f>62629.8+4758.7</f>
    </oc>
    <nc r="H179">
      <f>62629.8+4758.7+30000</f>
    </nc>
  </rcc>
  <rcc rId="5447" sId="1" numFmtId="4">
    <oc r="G243">
      <v>15.5</v>
    </oc>
    <nc r="G243">
      <f>15.5+5000</f>
    </nc>
  </rcc>
  <rcc rId="5448" sId="1" numFmtId="4">
    <oc r="H243">
      <v>15.5</v>
    </oc>
    <nc r="H243">
      <f>15.5+5000</f>
    </nc>
  </rcc>
  <rcc rId="5449" sId="1" numFmtId="4">
    <oc r="G241">
      <v>0</v>
    </oc>
    <nc r="G241">
      <v>1969.3</v>
    </nc>
  </rcc>
  <rcc rId="5450" sId="1" numFmtId="4">
    <oc r="G242">
      <v>0</v>
    </oc>
    <nc r="G242">
      <v>594.70000000000005</v>
    </nc>
  </rcc>
  <rcc rId="5451" sId="1" numFmtId="4">
    <oc r="H241">
      <v>0</v>
    </oc>
    <nc r="H241">
      <v>1969.3</v>
    </nc>
  </rcc>
  <rcc rId="5452" sId="1" numFmtId="4">
    <oc r="H242">
      <v>0</v>
    </oc>
    <nc r="H242">
      <v>594.70000000000005</v>
    </nc>
  </rcc>
  <rcc rId="5453" sId="1" numFmtId="4">
    <oc r="G453">
      <v>500</v>
    </oc>
    <nc r="G453">
      <v>750</v>
    </nc>
  </rcc>
  <rcc rId="5454" sId="1" numFmtId="4">
    <oc r="H453">
      <v>500</v>
    </oc>
    <nc r="H453">
      <v>750</v>
    </nc>
  </rcc>
  <rcc rId="5455" sId="1" numFmtId="4">
    <oc r="G380">
      <v>500</v>
    </oc>
    <nc r="G380">
      <v>1000</v>
    </nc>
  </rcc>
  <rcc rId="5456" sId="1" numFmtId="4">
    <oc r="H380">
      <v>500</v>
    </oc>
    <nc r="H380">
      <v>1000</v>
    </nc>
  </rcc>
  <rcc rId="5457" sId="1" numFmtId="4">
    <oc r="G364">
      <v>100</v>
    </oc>
    <nc r="G364">
      <f>100+3</f>
    </nc>
  </rcc>
  <rcc rId="5458" sId="1" numFmtId="4">
    <oc r="H364">
      <v>100</v>
    </oc>
    <nc r="H364">
      <f>100+3</f>
    </nc>
  </rcc>
  <rcc rId="5459" sId="1">
    <oc r="G368">
      <f>1674.6</f>
    </oc>
    <nc r="G368">
      <f>1674.6+1000</f>
    </nc>
  </rcc>
  <rcc rId="5460" sId="1">
    <oc r="H368">
      <f>1674.6</f>
    </oc>
    <nc r="H368">
      <f>1674.6+1000</f>
    </nc>
  </rcc>
  <rrc rId="5461" sId="1" ref="A346:XFD346" action="insertRow"/>
  <rcc rId="5462" sId="1">
    <nc r="B346" t="inlineStr">
      <is>
        <t>973</t>
      </is>
    </nc>
  </rcc>
  <rcc rId="5463" sId="1">
    <nc r="C346" t="inlineStr">
      <is>
        <t>08</t>
      </is>
    </nc>
  </rcc>
  <rcc rId="5464" sId="1">
    <nc r="D346" t="inlineStr">
      <is>
        <t>04</t>
      </is>
    </nc>
  </rcc>
  <rcc rId="5465" sId="1">
    <nc r="E346" t="inlineStr">
      <is>
        <t>08402 83160</t>
      </is>
    </nc>
  </rcc>
  <rrc rId="5466" sId="1" ref="A346:XFD346" action="insertRow"/>
  <rcc rId="5467" sId="1">
    <nc r="B346" t="inlineStr">
      <is>
        <t>973</t>
      </is>
    </nc>
  </rcc>
  <rcc rId="5468" sId="1">
    <nc r="C346" t="inlineStr">
      <is>
        <t>08</t>
      </is>
    </nc>
  </rcc>
  <rcc rId="5469" sId="1">
    <nc r="D346" t="inlineStr">
      <is>
        <t>04</t>
      </is>
    </nc>
  </rcc>
  <rcc rId="5470" sId="1">
    <nc r="E346" t="inlineStr">
      <is>
        <t>08402 83160</t>
      </is>
    </nc>
  </rcc>
  <rcc rId="5471" sId="1">
    <nc r="F346" t="inlineStr">
      <is>
        <t>242</t>
      </is>
    </nc>
  </rcc>
  <rcc rId="5472" sId="1">
    <nc r="F347" t="inlineStr">
      <is>
        <t>244</t>
      </is>
    </nc>
  </rcc>
  <rcc rId="5473" sId="1">
    <nc r="A347" t="inlineStr">
      <is>
        <t>Прочая закупка товаров, работ и услуг для обеспечения государственных (муниципальных) нужд</t>
      </is>
    </nc>
  </rcc>
  <rcc rId="5474" sId="1" numFmtId="4">
    <nc r="G346">
      <v>250</v>
    </nc>
  </rcc>
  <rcc rId="5475" sId="1" numFmtId="4">
    <nc r="H346">
      <v>250</v>
    </nc>
  </rcc>
  <rcc rId="5476" sId="1" numFmtId="4">
    <nc r="G347">
      <v>1500</v>
    </nc>
  </rcc>
  <rcc rId="5477" sId="1" numFmtId="4">
    <nc r="H347">
      <v>1500</v>
    </nc>
  </rcc>
  <rcc rId="5478" sId="1">
    <oc r="G343">
      <f>SUM(G344:G348)</f>
    </oc>
    <nc r="G343">
      <f>SUM(G344:G348)</f>
    </nc>
  </rcc>
  <rcc rId="5479" sId="1" numFmtId="4">
    <oc r="G332">
      <v>500</v>
    </oc>
    <nc r="G332">
      <v>1000</v>
    </nc>
  </rcc>
  <rcc rId="5480" sId="1" numFmtId="4">
    <oc r="H332">
      <v>500</v>
    </oc>
    <nc r="H332">
      <v>1000</v>
    </nc>
  </rcc>
  <rcc rId="5481" sId="1" numFmtId="4">
    <oc r="G326">
      <v>21670.6</v>
    </oc>
    <nc r="G326">
      <f>21670.6+1700</f>
    </nc>
  </rcc>
  <rcc rId="5482" sId="1" numFmtId="4">
    <oc r="H326">
      <v>21670.6</v>
    </oc>
    <nc r="H326">
      <f>21670.6+1700</f>
    </nc>
  </rcc>
  <rcc rId="5483" sId="1" numFmtId="4">
    <oc r="G320">
      <v>13032.1</v>
    </oc>
    <nc r="G320">
      <f>13032.1+500+1000</f>
    </nc>
  </rcc>
  <rcc rId="5484" sId="1" numFmtId="4">
    <oc r="H320">
      <v>13032.1</v>
    </oc>
    <nc r="H320">
      <f>13032.1+500+1000</f>
    </nc>
  </rcc>
  <rcc rId="5485" sId="1" numFmtId="4">
    <oc r="G311">
      <v>15442.2</v>
    </oc>
    <nc r="G311">
      <f>15442.2+1500+1000</f>
    </nc>
  </rcc>
  <rcc rId="5486" sId="1" numFmtId="4">
    <oc r="H311">
      <v>15442.2</v>
    </oc>
    <nc r="H311">
      <f>15442.2+1500+1000</f>
    </nc>
  </rcc>
</revisions>
</file>

<file path=xl/revisions/revisionLog3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7" sId="1" numFmtId="4">
    <oc r="G291">
      <v>500</v>
    </oc>
    <nc r="G291">
      <v>800</v>
    </nc>
  </rcc>
  <rcc rId="5488" sId="1" numFmtId="4">
    <oc r="H291">
      <v>500</v>
    </oc>
    <nc r="H291">
      <v>800</v>
    </nc>
  </rcc>
  <rrc rId="5489" sId="1" ref="A271:XFD271" action="insertRow"/>
  <rrc rId="5490" sId="1" ref="A271:XFD271" action="insertRow"/>
  <rcc rId="5491" sId="1" numFmtId="30">
    <nc r="B271">
      <v>970</v>
    </nc>
  </rcc>
  <rcc rId="5492" sId="1">
    <nc r="C271" t="inlineStr">
      <is>
        <t>01</t>
      </is>
    </nc>
  </rcc>
  <rcc rId="5493" sId="1">
    <nc r="D271" t="inlineStr">
      <is>
        <t>06</t>
      </is>
    </nc>
  </rcc>
  <rcc rId="5494" sId="1">
    <nc r="E271" t="inlineStr">
      <is>
        <t>02101 81020</t>
      </is>
    </nc>
  </rcc>
  <rcc rId="5495" sId="1" numFmtId="30">
    <nc r="B272">
      <v>970</v>
    </nc>
  </rcc>
  <rcc rId="5496" sId="1">
    <nc r="C272" t="inlineStr">
      <is>
        <t>01</t>
      </is>
    </nc>
  </rcc>
  <rcc rId="5497" sId="1">
    <nc r="D272" t="inlineStr">
      <is>
        <t>06</t>
      </is>
    </nc>
  </rcc>
  <rcc rId="5498" sId="1">
    <nc r="E272" t="inlineStr">
      <is>
        <t>02101 81020</t>
      </is>
    </nc>
  </rcc>
  <rcc rId="5499" sId="1">
    <nc r="F271" t="inlineStr">
      <is>
        <t>242</t>
      </is>
    </nc>
  </rcc>
  <rcc rId="5500" sId="1">
    <nc r="F272" t="inlineStr">
      <is>
        <t>244</t>
      </is>
    </nc>
  </rcc>
  <rcc rId="5501" sId="1" numFmtId="4">
    <nc r="G271">
      <v>1600</v>
    </nc>
  </rcc>
  <rcc rId="5502" sId="1" numFmtId="4">
    <nc r="H271">
      <v>1600</v>
    </nc>
  </rcc>
  <rcc rId="5503" sId="1" numFmtId="4">
    <nc r="G272">
      <v>500</v>
    </nc>
  </rcc>
  <rcc rId="5504" sId="1" numFmtId="4">
    <nc r="H272">
      <v>500</v>
    </nc>
  </rcc>
</revisions>
</file>

<file path=xl/revisions/revisionLog3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05" sId="1">
    <oc r="G268">
      <f>SUM(G269:G270)</f>
    </oc>
    <nc r="G268">
      <f>SUM(G269:G272)</f>
    </nc>
  </rcc>
  <rcc rId="5506" sId="1">
    <oc r="H268">
      <f>SUM(H269:H270)</f>
    </oc>
    <nc r="H268">
      <f>SUM(H269:H272)</f>
    </nc>
  </rcc>
</revisions>
</file>

<file path=xl/revisions/revisionLog3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07" sId="1">
    <nc r="A272" t="inlineStr">
      <is>
        <t>Прочие закупки товаров, работ и услуг для государственных (муниципальных) нужд</t>
      </is>
    </nc>
  </rcc>
</revisions>
</file>

<file path=xl/revisions/revisionLog3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08" sId="1" ref="A243:XFD243" action="insertRow"/>
  <rcc rId="5509" sId="1" numFmtId="30">
    <nc r="B243">
      <v>969</v>
    </nc>
  </rcc>
  <rcc rId="5510" sId="1">
    <nc r="C243" t="inlineStr">
      <is>
        <t>07</t>
      </is>
    </nc>
  </rcc>
  <rcc rId="5511" sId="1">
    <nc r="D243" t="inlineStr">
      <is>
        <t>09</t>
      </is>
    </nc>
  </rcc>
  <rcc rId="5512" sId="1">
    <nc r="E243" t="inlineStr">
      <is>
        <t>10501 83040</t>
      </is>
    </nc>
  </rcc>
  <rcc rId="5513" sId="1">
    <nc r="F243" t="inlineStr">
      <is>
        <t>242</t>
      </is>
    </nc>
  </rcc>
  <rcc rId="5514" sId="1" numFmtId="4">
    <nc r="G243">
      <v>1500</v>
    </nc>
  </rcc>
  <rcc rId="5515" sId="1" numFmtId="4">
    <nc r="H243">
      <v>1500</v>
    </nc>
  </rcc>
  <rfmt sheetId="1" sqref="A243">
    <dxf>
      <fill>
        <patternFill>
          <bgColor rgb="FFFFFF00"/>
        </patternFill>
      </fill>
    </dxf>
  </rfmt>
  <rfmt sheetId="1" sqref="A272">
    <dxf>
      <fill>
        <patternFill>
          <bgColor rgb="FFFFFF00"/>
        </patternFill>
      </fill>
    </dxf>
  </rfmt>
  <rcc rId="5516" sId="1" xfDxf="1" dxf="1">
    <nc r="A272" t="inlineStr">
      <is>
        <t>Закупка товаров, работ, услуг в сфере информационно-коммуникационных технологий</t>
      </is>
    </nc>
    <ndxf>
      <font>
        <color indexed="8"/>
        <name val="Times New Roman"/>
        <family val="1"/>
      </font>
      <fill>
        <patternFill patternType="solid">
          <bgColor rgb="FFFFFF0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17" sId="1" xfDxf="1" dxf="1">
    <nc r="A243" t="inlineStr">
      <is>
        <t>Закупка товаров, работ, услуг в сфере информационно-коммуникационных технологий</t>
      </is>
    </nc>
    <ndxf>
      <font>
        <color indexed="8"/>
        <name val="Times New Roman"/>
        <family val="1"/>
      </font>
      <fill>
        <patternFill patternType="solid">
          <bgColor rgb="FFFFFF0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18" sId="1" xfDxf="1" dxf="1">
    <nc r="A349" t="inlineStr">
      <is>
        <t>Закупка товаров, работ, услуг в сфере информационно-коммуникационных технологий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72">
    <dxf>
      <fill>
        <patternFill>
          <bgColor theme="0"/>
        </patternFill>
      </fill>
    </dxf>
  </rfmt>
  <rfmt sheetId="1" sqref="A243">
    <dxf>
      <fill>
        <patternFill>
          <bgColor theme="0"/>
        </patternFill>
      </fill>
    </dxf>
  </rfmt>
  <rcv guid="{EB0A41C3-EF34-4619-B9DF-F61492617999}" action="delete"/>
  <rdn rId="0" localSheetId="1" customView="1" name="Z_EB0A41C3_EF34_4619_B9DF_F61492617999_.wvu.PrintArea" hidden="1" oldHidden="1">
    <formula>Ведом.структура!$A$1:$H$465</formula>
    <oldFormula>Ведом.структура!$A$1:$H$465</oldFormula>
  </rdn>
  <rdn rId="0" localSheetId="1" customView="1" name="Z_EB0A41C3_EF34_4619_B9DF_F61492617999_.wvu.FilterData" hidden="1" oldHidden="1">
    <formula>Ведом.структура!$A$14:$I$468</formula>
    <oldFormula>Ведом.структура!$A$14:$I$468</oldFormula>
  </rdn>
  <rcv guid="{EB0A41C3-EF34-4619-B9DF-F61492617999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4" sId="1" numFmtId="4">
    <oc r="G392">
      <v>233.6</v>
    </oc>
    <nc r="G392">
      <v>233.5</v>
    </nc>
  </rcc>
  <rcc rId="495" sId="1" numFmtId="4">
    <oc r="H392">
      <v>233.6</v>
    </oc>
    <nc r="H392">
      <v>233.5</v>
    </nc>
  </rcc>
  <rcc rId="496" sId="1" numFmtId="4">
    <oc r="G460">
      <v>0</v>
    </oc>
    <nc r="G460">
      <v>27284.1</v>
    </nc>
  </rcc>
  <rcc rId="497" sId="1" numFmtId="4">
    <oc r="H460">
      <v>0</v>
    </oc>
    <nc r="H460">
      <v>27284.1</v>
    </nc>
  </rcc>
  <rfmt sheetId="1" sqref="G460:H460">
    <dxf>
      <fill>
        <patternFill patternType="solid">
          <bgColor rgb="FF92D050"/>
        </patternFill>
      </fill>
    </dxf>
  </rfmt>
  <rcc rId="498" sId="1" odxf="1" dxf="1" numFmtId="4">
    <oc r="G472">
      <v>0</v>
    </oc>
    <nc r="G472">
      <v>753.9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499" sId="1" odxf="1" dxf="1" numFmtId="4">
    <oc r="H472">
      <v>0</v>
    </oc>
    <nc r="H472">
      <v>753.9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500" sId="1" odxf="1" dxf="1" numFmtId="4">
    <oc r="G473">
      <v>0</v>
    </oc>
    <nc r="G473">
      <v>227.7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501" sId="1" odxf="1" dxf="1" numFmtId="4">
    <oc r="H473">
      <v>0</v>
    </oc>
    <nc r="H473">
      <v>227.7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502" sId="1" odxf="1" dxf="1" numFmtId="4">
    <oc r="G475">
      <v>0</v>
    </oc>
    <nc r="G475">
      <v>5099.1000000000004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503" sId="1" odxf="1" dxf="1" numFmtId="4">
    <oc r="H475">
      <v>0</v>
    </oc>
    <nc r="H475">
      <v>5099.1000000000004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504" sId="1" odxf="1" dxf="1" numFmtId="4">
    <oc r="G477">
      <v>0</v>
    </oc>
    <nc r="G477">
      <v>1540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505" sId="1" odxf="1" dxf="1" numFmtId="4">
    <oc r="H477">
      <v>0</v>
    </oc>
    <nc r="H477">
      <v>1540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fmt sheetId="1" sqref="I392" start="0" length="0">
    <dxf>
      <numFmt numFmtId="165" formatCode="0.00000"/>
    </dxf>
  </rfmt>
  <rcc rId="506" sId="1" numFmtId="4">
    <nc r="G426">
      <v>1406.3</v>
    </nc>
  </rcc>
  <rcc rId="507" sId="1" numFmtId="4">
    <nc r="H426">
      <v>1406.3</v>
    </nc>
  </rcc>
  <rcc rId="508" sId="1">
    <nc r="I392">
      <f>H347+H352+H361+H371+H378+H391+H392+H394+H396+H407+H460+H472+H473+H475+H477+H426</f>
    </nc>
  </rcc>
  <rfmt sheetId="1" sqref="G426:H426">
    <dxf>
      <fill>
        <patternFill patternType="solid">
          <bgColor rgb="FF92D050"/>
        </patternFill>
      </fill>
    </dxf>
  </rfmt>
</revisions>
</file>

<file path=xl/revisions/revisionLog3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B0A41C3-EF34-4619-B9DF-F61492617999}" action="delete"/>
  <rdn rId="0" localSheetId="1" customView="1" name="Z_EB0A41C3_EF34_4619_B9DF_F61492617999_.wvu.PrintArea" hidden="1" oldHidden="1">
    <formula>Ведом.структура!$A$1:$H$465</formula>
    <oldFormula>Ведом.структура!$A$1:$H$465</oldFormula>
  </rdn>
  <rdn rId="0" localSheetId="1" customView="1" name="Z_EB0A41C3_EF34_4619_B9DF_F61492617999_.wvu.FilterData" hidden="1" oldHidden="1">
    <formula>Ведом.структура!$A$14:$I$468</formula>
    <oldFormula>Ведом.структура!$A$14:$I$468</oldFormula>
  </rdn>
  <rcv guid="{EB0A41C3-EF34-4619-B9DF-F61492617999}" action="add"/>
</revisions>
</file>

<file path=xl/revisions/revisionLog3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23" sId="1" ref="A409:XFD410" action="insertRow"/>
  <rcc rId="5524" sId="1" odxf="1" dxf="1">
    <nc r="A409" t="inlineStr">
      <is>
        <t>Закупка товаров, работ, услуг в сфере информационно-коммуникационных технологий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25" sId="1">
    <nc r="F409" t="inlineStr">
      <is>
        <t>242</t>
      </is>
    </nc>
  </rcc>
  <rcc rId="5526" sId="1" numFmtId="4">
    <nc r="G409">
      <v>250</v>
    </nc>
  </rcc>
  <rcc rId="5527" sId="1" numFmtId="4">
    <nc r="H409">
      <v>250</v>
    </nc>
  </rcc>
  <rcc rId="5528" sId="1" odxf="1" dxf="1">
    <nc r="A410" t="inlineStr">
      <is>
        <t>Прочая закупка товаров, работ и услуг для обеспечения государственных (муниципальных) нужд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29" sId="1">
    <nc r="F410" t="inlineStr">
      <is>
        <t>244</t>
      </is>
    </nc>
  </rcc>
  <rcc rId="5530" sId="1" numFmtId="4">
    <nc r="G410">
      <v>1500</v>
    </nc>
  </rcc>
  <rcc rId="5531" sId="1" numFmtId="4">
    <nc r="H410">
      <v>1500</v>
    </nc>
  </rcc>
  <rcc rId="5532" sId="1">
    <nc r="B409" t="inlineStr">
      <is>
        <t>975</t>
      </is>
    </nc>
  </rcc>
  <rcc rId="5533" sId="1">
    <nc r="C409" t="inlineStr">
      <is>
        <t>11</t>
      </is>
    </nc>
  </rcc>
  <rcc rId="5534" sId="1">
    <nc r="D409" t="inlineStr">
      <is>
        <t>05</t>
      </is>
    </nc>
  </rcc>
  <rcc rId="5535" sId="1">
    <nc r="E409" t="inlineStr">
      <is>
        <t>09401 83170</t>
      </is>
    </nc>
  </rcc>
  <rcc rId="5536" sId="1">
    <nc r="B410" t="inlineStr">
      <is>
        <t>975</t>
      </is>
    </nc>
  </rcc>
  <rcc rId="5537" sId="1">
    <nc r="C410" t="inlineStr">
      <is>
        <t>11</t>
      </is>
    </nc>
  </rcc>
  <rcc rId="5538" sId="1">
    <nc r="D410" t="inlineStr">
      <is>
        <t>05</t>
      </is>
    </nc>
  </rcc>
  <rcc rId="5539" sId="1">
    <nc r="E410" t="inlineStr">
      <is>
        <t>09401 83170</t>
      </is>
    </nc>
  </rcc>
  <rcc rId="5540" sId="1">
    <oc r="G406">
      <f>SUM(G407:G411)</f>
    </oc>
    <nc r="G406">
      <f>SUM(G407:G411)</f>
    </nc>
  </rcc>
</revisions>
</file>

<file path=xl/revisions/revisionLog3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41" sId="1" ref="A292:XFD294" action="insertRow"/>
  <rcc rId="5542" sId="1" odxf="1" dxf="1">
    <nc r="A292" t="inlineStr">
      <is>
        <t>Расходы на обеспечение деятельности учреждения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cc rId="5543" sId="1" odxf="1" dxf="1">
    <nc r="B292" t="inlineStr">
      <is>
        <t>971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544" sId="1" odxf="1" dxf="1">
    <nc r="C292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545" sId="1" odxf="1" dxf="1">
    <nc r="D292" t="inlineStr">
      <is>
        <t>13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546" sId="1" odxf="1" dxf="1">
    <nc r="E292" t="inlineStr">
      <is>
        <t>04102 82100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292" start="0" length="0">
    <dxf>
      <font>
        <b/>
        <name val="Times New Roman"/>
        <family val="1"/>
      </font>
    </dxf>
  </rfmt>
  <rcc rId="5547" sId="1" odxf="1" dxf="1">
    <nc r="G292">
      <f>SUM(G293:G294)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292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fmt sheetId="1" sqref="I292" start="0" length="0">
    <dxf>
      <font>
        <i val="0"/>
        <name val="Times New Roman CYR"/>
        <family val="1"/>
      </font>
    </dxf>
  </rfmt>
  <rfmt sheetId="1" sqref="J292" start="0" length="0">
    <dxf>
      <font>
        <i val="0"/>
        <name val="Times New Roman CYR"/>
        <family val="1"/>
      </font>
    </dxf>
  </rfmt>
  <rfmt sheetId="1" sqref="K292" start="0" length="0">
    <dxf>
      <font>
        <i val="0"/>
        <name val="Times New Roman CYR"/>
        <family val="1"/>
      </font>
    </dxf>
  </rfmt>
  <rfmt sheetId="1" sqref="L292" start="0" length="0">
    <dxf>
      <font>
        <i val="0"/>
        <name val="Times New Roman CYR"/>
        <family val="1"/>
      </font>
    </dxf>
  </rfmt>
  <rfmt sheetId="1" sqref="A292:XFD292" start="0" length="0">
    <dxf>
      <font>
        <i val="0"/>
        <name val="Times New Roman CYR"/>
        <family val="1"/>
      </font>
    </dxf>
  </rfmt>
  <rcc rId="5548" sId="1">
    <nc r="A293" t="inlineStr">
      <is>
        <t>Закупка товаров, работ и услуг в сфере информационно-коммуникационных технологий</t>
      </is>
    </nc>
  </rcc>
  <rcc rId="5549" sId="1">
    <nc r="B293" t="inlineStr">
      <is>
        <t>971</t>
      </is>
    </nc>
  </rcc>
  <rcc rId="5550" sId="1">
    <nc r="C293" t="inlineStr">
      <is>
        <t>01</t>
      </is>
    </nc>
  </rcc>
  <rcc rId="5551" sId="1">
    <nc r="D293" t="inlineStr">
      <is>
        <t>13</t>
      </is>
    </nc>
  </rcc>
  <rcc rId="5552" sId="1">
    <nc r="E293" t="inlineStr">
      <is>
        <t>04102 82150</t>
      </is>
    </nc>
  </rcc>
  <rcc rId="5553" sId="1">
    <nc r="F293" t="inlineStr">
      <is>
        <t>242</t>
      </is>
    </nc>
  </rcc>
  <rfmt sheetId="1" sqref="H293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fmt sheetId="1" sqref="I293" start="0" length="0">
    <dxf>
      <font>
        <i val="0"/>
        <name val="Times New Roman CYR"/>
        <family val="1"/>
      </font>
    </dxf>
  </rfmt>
  <rfmt sheetId="1" sqref="J293" start="0" length="0">
    <dxf>
      <font>
        <i val="0"/>
        <name val="Times New Roman CYR"/>
        <family val="1"/>
      </font>
    </dxf>
  </rfmt>
  <rfmt sheetId="1" sqref="K293" start="0" length="0">
    <dxf>
      <font>
        <i val="0"/>
        <name val="Times New Roman CYR"/>
        <family val="1"/>
      </font>
    </dxf>
  </rfmt>
  <rfmt sheetId="1" sqref="L293" start="0" length="0">
    <dxf>
      <font>
        <i val="0"/>
        <name val="Times New Roman CYR"/>
        <family val="1"/>
      </font>
    </dxf>
  </rfmt>
  <rfmt sheetId="1" sqref="A293:XFD293" start="0" length="0">
    <dxf>
      <font>
        <i val="0"/>
        <name val="Times New Roman CYR"/>
        <family val="1"/>
      </font>
    </dxf>
  </rfmt>
  <rcc rId="5554" sId="1">
    <nc r="A294" t="inlineStr">
      <is>
        <t>Прочие закупки товаров, работ и услуг для государственных (муниципальных) нужд</t>
      </is>
    </nc>
  </rcc>
  <rcc rId="5555" sId="1">
    <nc r="B294" t="inlineStr">
      <is>
        <t>971</t>
      </is>
    </nc>
  </rcc>
  <rcc rId="5556" sId="1">
    <nc r="C294" t="inlineStr">
      <is>
        <t>01</t>
      </is>
    </nc>
  </rcc>
  <rcc rId="5557" sId="1">
    <nc r="D294" t="inlineStr">
      <is>
        <t>13</t>
      </is>
    </nc>
  </rcc>
  <rcc rId="5558" sId="1">
    <nc r="E294" t="inlineStr">
      <is>
        <t>04102 82150</t>
      </is>
    </nc>
  </rcc>
  <rcc rId="5559" sId="1">
    <nc r="F294" t="inlineStr">
      <is>
        <t>244</t>
      </is>
    </nc>
  </rcc>
  <rfmt sheetId="1" sqref="H294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fmt sheetId="1" sqref="I294" start="0" length="0">
    <dxf>
      <font>
        <i val="0"/>
        <name val="Times New Roman CYR"/>
        <family val="1"/>
      </font>
    </dxf>
  </rfmt>
  <rfmt sheetId="1" sqref="J294" start="0" length="0">
    <dxf>
      <font>
        <i val="0"/>
        <name val="Times New Roman CYR"/>
        <family val="1"/>
      </font>
    </dxf>
  </rfmt>
  <rfmt sheetId="1" sqref="K294" start="0" length="0">
    <dxf>
      <font>
        <i val="0"/>
        <name val="Times New Roman CYR"/>
        <family val="1"/>
      </font>
    </dxf>
  </rfmt>
  <rfmt sheetId="1" sqref="L294" start="0" length="0">
    <dxf>
      <font>
        <i val="0"/>
        <name val="Times New Roman CYR"/>
        <family val="1"/>
      </font>
    </dxf>
  </rfmt>
  <rfmt sheetId="1" sqref="A294:XFD294" start="0" length="0">
    <dxf>
      <font>
        <i val="0"/>
        <name val="Times New Roman CYR"/>
        <family val="1"/>
      </font>
    </dxf>
  </rfmt>
  <rcc rId="5560" sId="1" odxf="1" dxf="1">
    <nc r="H292">
      <f>SUM(H293:H294)</f>
    </nc>
    <ndxf>
      <font>
        <b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H293" start="0" length="0">
    <dxf>
      <font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94" start="0" length="0">
    <dxf>
      <font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561" sId="1">
    <oc r="G289">
      <f>SUM(G290:G291)</f>
    </oc>
    <nc r="G289">
      <f>SUM(G290:G291)</f>
    </nc>
  </rcc>
  <rcc rId="5562" sId="1">
    <oc r="G287">
      <f>G288+G295</f>
    </oc>
    <nc r="G287">
      <f>G288+G295</f>
    </nc>
  </rcc>
  <rcc rId="5563" sId="1">
    <oc r="G288">
      <f>G289</f>
    </oc>
    <nc r="G288">
      <f>G289+G292</f>
    </nc>
  </rcc>
  <rcc rId="5564" sId="1">
    <oc r="H288">
      <f>H289</f>
    </oc>
    <nc r="H288">
      <f>H289+H292</f>
    </nc>
  </rcc>
  <rcc rId="5565" sId="1" numFmtId="4">
    <nc r="G293">
      <v>250</v>
    </nc>
  </rcc>
  <rcc rId="5566" sId="1" numFmtId="4">
    <nc r="H293">
      <v>250</v>
    </nc>
  </rcc>
  <rcc rId="5567" sId="1" numFmtId="4">
    <nc r="G294">
      <v>100</v>
    </nc>
  </rcc>
  <rcc rId="5568" sId="1" numFmtId="4">
    <nc r="H294">
      <v>100</v>
    </nc>
  </rcc>
</revisions>
</file>

<file path=xl/revisions/revisionLog3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69" sId="1" numFmtId="4">
    <oc r="G111">
      <v>100000</v>
    </oc>
    <nc r="G111">
      <f>100000+3000</f>
    </nc>
  </rcc>
  <rcc rId="5570" sId="1" numFmtId="4">
    <oc r="H111">
      <v>100000</v>
    </oc>
    <nc r="H111">
      <f>100000+3000</f>
    </nc>
  </rcc>
  <rcc rId="5571" sId="1">
    <oc r="G307">
      <f>17764.6-44.16</f>
    </oc>
    <nc r="G307">
      <f>17764.6-44.16-3000</f>
    </nc>
  </rcc>
  <rcc rId="5572" sId="1">
    <oc r="H307">
      <f>17766.6-44.16</f>
    </oc>
    <nc r="H307">
      <f>17764.6-44.16-3000</f>
    </nc>
  </rcc>
</revisions>
</file>

<file path=xl/revisions/revisionLog3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73" sId="1" ref="A96:XFD96" action="insertRow"/>
  <rfmt sheetId="1" sqref="A96" start="0" length="0">
    <dxf>
      <fill>
        <patternFill patternType="none"/>
      </fill>
    </dxf>
  </rfmt>
  <rcc rId="5574" sId="1" numFmtId="30">
    <nc r="B96">
      <v>968</v>
    </nc>
  </rcc>
  <rcc rId="5575" sId="1">
    <nc r="C96" t="inlineStr">
      <is>
        <t>01</t>
      </is>
    </nc>
  </rcc>
  <rcc rId="5576" sId="1">
    <nc r="D96" t="inlineStr">
      <is>
        <t>13</t>
      </is>
    </nc>
  </rcc>
  <rcc rId="5577" sId="1">
    <nc r="E96" t="inlineStr">
      <is>
        <t>99900 83590</t>
      </is>
    </nc>
  </rcc>
  <rcc rId="5578" sId="1">
    <nc r="F96" t="inlineStr">
      <is>
        <t>242</t>
      </is>
    </nc>
  </rcc>
  <rcc rId="5579" sId="1" odxf="1" dxf="1">
    <nc r="A96" t="inlineStr">
      <is>
        <t>Закупка товаров, работ, услуг в сфере информационно-коммуникационных технологий</t>
      </is>
    </nc>
    <ndxf>
      <fill>
        <patternFill patternType="solid">
          <bgColor theme="0"/>
        </patternFill>
      </fill>
    </ndxf>
  </rcc>
  <rcc rId="5580" sId="1" numFmtId="4">
    <nc r="G96">
      <v>1100</v>
    </nc>
  </rcc>
  <rcc rId="5581" sId="1" numFmtId="4">
    <nc r="H96">
      <v>1100</v>
    </nc>
  </rcc>
  <rcc rId="5582" sId="1" numFmtId="4">
    <oc r="G97">
      <v>92.7</v>
    </oc>
    <nc r="G97">
      <v>14900</v>
    </nc>
  </rcc>
  <rcc rId="5583" sId="1" numFmtId="4">
    <oc r="H97">
      <v>92.7</v>
    </oc>
    <nc r="H97">
      <v>14900</v>
    </nc>
  </rcc>
  <rcc rId="5584" sId="1">
    <oc r="G93">
      <f>SUM(G94:G99)</f>
    </oc>
    <nc r="G93">
      <f>SUM(G94:G99)</f>
    </nc>
  </rcc>
  <rrc rId="5585" sId="1" ref="A23:XFD24" action="insertRow"/>
  <rcc rId="5586" sId="1" numFmtId="30">
    <nc r="B23">
      <v>845</v>
    </nc>
  </rcc>
  <rcc rId="5587" sId="1">
    <nc r="C23" t="inlineStr">
      <is>
        <t>01</t>
      </is>
    </nc>
  </rcc>
  <rcc rId="5588" sId="1">
    <nc r="D23" t="inlineStr">
      <is>
        <t>03</t>
      </is>
    </nc>
  </rcc>
  <rcc rId="5589" sId="1">
    <nc r="E23" t="inlineStr">
      <is>
        <t>99900 81020</t>
      </is>
    </nc>
  </rcc>
  <rcc rId="5590" sId="1" numFmtId="30">
    <nc r="B24">
      <v>845</v>
    </nc>
  </rcc>
  <rcc rId="5591" sId="1">
    <nc r="C24" t="inlineStr">
      <is>
        <t>01</t>
      </is>
    </nc>
  </rcc>
  <rcc rId="5592" sId="1">
    <nc r="D24" t="inlineStr">
      <is>
        <t>03</t>
      </is>
    </nc>
  </rcc>
  <rcc rId="5593" sId="1">
    <nc r="E24" t="inlineStr">
      <is>
        <t>99900 81020</t>
      </is>
    </nc>
  </rcc>
  <rcc rId="5594" sId="1">
    <nc r="F23" t="inlineStr">
      <is>
        <t>242</t>
      </is>
    </nc>
  </rcc>
  <rcc rId="5595" sId="1">
    <nc r="F24" t="inlineStr">
      <is>
        <t>244</t>
      </is>
    </nc>
  </rcc>
  <rcc rId="5596" sId="1" odxf="1" dxf="1">
    <nc r="A23" t="inlineStr">
      <is>
        <t>Закупка товаров, работ и услуг в сфере информационно-коммуникационных технологий</t>
      </is>
    </nc>
    <ndxf>
      <fill>
        <patternFill patternType="none"/>
      </fill>
    </ndxf>
  </rcc>
  <rcc rId="5597" sId="1" odxf="1" dxf="1">
    <nc r="A24" t="inlineStr">
      <is>
        <t>Прочие закупки товаров, работ и услуг для государственных (муниципальных) нужд</t>
      </is>
    </nc>
    <ndxf>
      <fill>
        <patternFill patternType="none"/>
      </fill>
    </ndxf>
  </rcc>
  <rcc rId="5598" sId="1" numFmtId="4">
    <nc r="G23">
      <v>35</v>
    </nc>
  </rcc>
  <rcc rId="5599" sId="1" numFmtId="4">
    <nc r="H23">
      <v>35</v>
    </nc>
  </rcc>
  <rcc rId="5600" sId="1" numFmtId="4">
    <nc r="G24">
      <v>500</v>
    </nc>
  </rcc>
  <rcc rId="5601" sId="1" numFmtId="4">
    <nc r="H24">
      <v>500</v>
    </nc>
  </rcc>
  <rcc rId="5602" sId="1">
    <oc r="G20">
      <f>SUM(G21:G22)</f>
    </oc>
    <nc r="G20">
      <f>SUM(G21:G24)</f>
    </nc>
  </rcc>
  <rcc rId="5603" sId="1">
    <oc r="H20">
      <f>SUM(H21:H22)</f>
    </oc>
    <nc r="H20">
      <f>SUM(H21:H24)</f>
    </nc>
  </rcc>
</revisions>
</file>

<file path=xl/revisions/revisionLog3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4" sId="1">
    <oc r="G168">
      <f>26093.8+904.7+15000</f>
    </oc>
    <nc r="G168">
      <f>26093.8+904.7+15000+10000</f>
    </nc>
  </rcc>
  <rcc rId="5605" sId="1">
    <oc r="H168">
      <f>26093.8+904.7+15000</f>
    </oc>
    <nc r="H168">
      <f>26093.8+904.7+15000+10000</f>
    </nc>
  </rcc>
  <rcc rId="5606" sId="1">
    <oc r="G182">
      <f>62629.8+4758.7+30000</f>
    </oc>
    <nc r="G182">
      <f>62629.8+4758.7+30000+15000</f>
    </nc>
  </rcc>
  <rcc rId="5607" sId="1" numFmtId="4">
    <oc r="G416">
      <v>1500</v>
    </oc>
    <nc r="G416">
      <f>1500+500</f>
    </nc>
  </rcc>
  <rcc rId="5608" sId="1" numFmtId="4">
    <oc r="H416">
      <v>1500</v>
    </oc>
    <nc r="H416">
      <f>1500+500</f>
    </nc>
  </rcc>
  <rcc rId="5609" sId="1" numFmtId="4">
    <oc r="G356">
      <v>1500</v>
    </oc>
    <nc r="G356">
      <f>1500+500</f>
    </nc>
  </rcc>
  <rcc rId="5610" sId="1" numFmtId="4">
    <oc r="H356">
      <v>1500</v>
    </oc>
    <nc r="H356">
      <f>1500+500</f>
    </nc>
  </rcc>
  <rcc rId="5611" sId="1">
    <oc r="G247">
      <f>15.5+5000</f>
    </oc>
    <nc r="G247">
      <f>15.5+5000+1500</f>
    </nc>
  </rcc>
  <rcc rId="5612" sId="1">
    <oc r="H247">
      <f>15.5+5000</f>
    </oc>
    <nc r="H247">
      <f>15.5+5000+1500</f>
    </nc>
  </rcc>
  <rcc rId="5613" sId="1" numFmtId="4">
    <oc r="G99">
      <v>14900</v>
    </oc>
    <nc r="G99">
      <f>14900+2129.735</f>
    </nc>
  </rcc>
  <rcc rId="5614" sId="1">
    <oc r="H182">
      <f>62629.8+4758.7+30000</f>
    </oc>
    <nc r="H182">
      <f>62629.8+4758.7+30000+13421.405</f>
    </nc>
  </rcc>
</revisions>
</file>

<file path=xl/revisions/revisionLog3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434:H434" start="0" length="2147483647">
    <dxf>
      <font>
        <i val="0"/>
      </font>
    </dxf>
  </rfmt>
  <rfmt sheetId="1" sqref="A470:H470" start="0" length="2147483647">
    <dxf>
      <font>
        <i val="0"/>
      </font>
    </dxf>
  </rfmt>
  <rfmt sheetId="1" sqref="A470:H470" start="0" length="2147483647">
    <dxf>
      <font>
        <i/>
      </font>
    </dxf>
  </rfmt>
</revisions>
</file>

<file path=xl/revisions/revisionLog3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5" sId="1">
    <oc r="G14">
      <v>2025</v>
    </oc>
    <nc r="G14">
      <v>2026</v>
    </nc>
  </rcc>
  <rcc rId="5616" sId="1">
    <oc r="H14">
      <v>2026</v>
    </oc>
    <nc r="H14">
      <v>2027</v>
    </nc>
  </rcc>
  <rcc rId="5617" sId="1" xfDxf="1" dxf="1">
    <oc r="A175" t="inlineStr">
      <is>
        <t>На ежемесячное денежное вознаграждение за клаасное руководство педагогическим работникам государственных и муниципальных общеобразовательных учреждений</t>
      </is>
    </oc>
    <nc r="A175" t="inlineStr">
      <is>
    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основного общего образования, обробразовательные программы среднего общего образования</t>
      </is>
    </nc>
    <ndxf>
      <font>
        <i/>
        <name val="Times New Roman"/>
        <family val="1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EB0A41C3-EF34-4619-B9DF-F61492617999}" action="delete"/>
  <rdn rId="0" localSheetId="1" customView="1" name="Z_EB0A41C3_EF34_4619_B9DF_F61492617999_.wvu.PrintArea" hidden="1" oldHidden="1">
    <formula>Ведом.структура!$A$1:$H$473</formula>
    <oldFormula>Ведом.структура!$A$1:$H$473</oldFormula>
  </rdn>
  <rdn rId="0" localSheetId="1" customView="1" name="Z_EB0A41C3_EF34_4619_B9DF_F61492617999_.wvu.FilterData" hidden="1" oldHidden="1">
    <formula>Ведом.структура!$A$14:$I$476</formula>
    <oldFormula>Ведом.структура!$A$14:$I$476</oldFormula>
  </rdn>
  <rcv guid="{EB0A41C3-EF34-4619-B9DF-F61492617999}" action="add"/>
</revisions>
</file>

<file path=xl/revisions/revisionLog3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79" start="0" length="0">
    <dxf>
      <font>
        <i val="0"/>
        <sz val="10"/>
        <color auto="1"/>
        <name val="Arial Cyr"/>
        <family val="1"/>
        <charset val="204"/>
        <scheme val="none"/>
      </font>
      <alignment horizontal="general" vertical="bottom" wrapText="0"/>
      <border outline="0">
        <left/>
        <right/>
        <top/>
        <bottom/>
      </border>
    </dxf>
  </rfmt>
  <rfmt sheetId="1" xfDxf="1" sqref="A179" start="0" length="0">
    <dxf>
      <font>
        <sz val="12"/>
        <color rgb="FF000000"/>
        <name val="Times New Roman"/>
        <family val="1"/>
      </font>
    </dxf>
  </rfmt>
  <rfmt sheetId="1" sqref="A179" start="0" length="0">
    <dxf>
      <font>
        <i/>
        <sz val="12"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v guid="{EB0A41C3-EF34-4619-B9DF-F61492617999}" action="delete"/>
  <rdn rId="0" localSheetId="1" customView="1" name="Z_EB0A41C3_EF34_4619_B9DF_F61492617999_.wvu.PrintArea" hidden="1" oldHidden="1">
    <formula>Ведом.структура!$A$1:$H$473</formula>
    <oldFormula>Ведом.структура!$A$1:$H$473</oldFormula>
  </rdn>
  <rdn rId="0" localSheetId="1" customView="1" name="Z_EB0A41C3_EF34_4619_B9DF_F61492617999_.wvu.FilterData" hidden="1" oldHidden="1">
    <formula>Ведом.структура!$A$14:$I$476</formula>
    <oldFormula>Ведом.структура!$A$14:$I$476</oldFormula>
  </rdn>
  <rcv guid="{EB0A41C3-EF34-4619-B9DF-F61492617999}" action="add"/>
</revisions>
</file>

<file path=xl/revisions/revisionLog3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96:H196" start="0" length="2147483647">
    <dxf>
      <font>
        <i/>
      </font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" sId="1" numFmtId="4">
    <oc r="G187">
      <v>37305.97</v>
    </oc>
    <nc r="G187">
      <v>42305.97</v>
    </nc>
  </rcc>
  <rcc rId="510" sId="1" numFmtId="4">
    <oc r="G209">
      <v>8922.5</v>
    </oc>
    <nc r="G209">
      <f>8922.5+9186.38</f>
    </nc>
  </rcc>
  <rcc rId="511" sId="1" numFmtId="4">
    <oc r="H209">
      <v>8922.5</v>
    </oc>
    <nc r="H209">
      <f>G209</f>
    </nc>
  </rcc>
  <rcc rId="512" sId="1" numFmtId="4">
    <oc r="G225">
      <v>8362.1</v>
    </oc>
    <nc r="G225">
      <f>8362.1+1011.7</f>
    </nc>
  </rcc>
  <rcc rId="513" sId="1" numFmtId="4">
    <oc r="H225">
      <v>8362.1</v>
    </oc>
    <nc r="H225">
      <f>8362.1+1011.7</f>
    </nc>
  </rcc>
  <rcc rId="514" sId="1" numFmtId="4">
    <oc r="G235">
      <v>13634.52</v>
    </oc>
    <nc r="G235">
      <v>16634.52</v>
    </nc>
  </rcc>
  <rcc rId="515" sId="1" numFmtId="4">
    <oc r="G236">
      <v>34116</v>
    </oc>
    <nc r="G236">
      <v>38116</v>
    </nc>
  </rcc>
</revisions>
</file>

<file path=xl/revisions/revisionLog3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22" sId="1">
    <oc r="G160">
      <f>G161+G167+G163+G165</f>
    </oc>
    <nc r="G160">
      <f>G161+G167+G163+G165+G169</f>
    </nc>
  </rcc>
  <rcc rId="5623" sId="1">
    <oc r="H160">
      <f>H161+H167+H163+H165</f>
    </oc>
    <nc r="H160">
      <f>H161+H167+H163+H165+H169</f>
    </nc>
  </rcc>
  <rcc rId="5624" sId="1">
    <oc r="G168">
      <f>26093.8+904.7+15000+10000</f>
    </oc>
    <nc r="G168">
      <f>26093.8</f>
    </nc>
  </rcc>
  <rcc rId="5625" sId="1">
    <oc r="H168">
      <f>26093.8+904.7+15000+10000</f>
    </oc>
    <nc r="H168">
      <f>26093.8</f>
    </nc>
  </rcc>
  <rcc rId="5626" sId="1">
    <oc r="G182">
      <f>62629.8+4758.7+30000+15000</f>
    </oc>
    <nc r="G182">
      <f>62629.8</f>
    </nc>
  </rcc>
  <rcc rId="5627" sId="1">
    <oc r="H182">
      <f>62629.8+4758.7+30000+13421.405</f>
    </oc>
    <nc r="H182">
      <f>62629.8</f>
    </nc>
  </rcc>
  <rcc rId="5628" sId="1">
    <oc r="G204">
      <f>8525.8+100+72.7</f>
    </oc>
    <nc r="G204">
      <f>8525.8</f>
    </nc>
  </rcc>
  <rcc rId="5629" sId="1">
    <oc r="H204">
      <f>8525.8+100+72.7</f>
    </oc>
    <nc r="H204">
      <f>8525.8</f>
    </nc>
  </rcc>
  <rcc rId="5630" sId="1">
    <oc r="G205">
      <f>15665.9+777.6+37.1</f>
    </oc>
    <nc r="G205">
      <f>15665</f>
    </nc>
  </rcc>
  <rcc rId="5631" sId="1">
    <oc r="H205">
      <f>15665.9+777.6+37.1</f>
    </oc>
    <nc r="H205">
      <f>15665</f>
    </nc>
  </rcc>
  <rcc rId="5632" sId="1" numFmtId="4">
    <oc r="G246">
      <v>1500</v>
    </oc>
    <nc r="G246">
      <v>200</v>
    </nc>
  </rcc>
  <rcc rId="5633" sId="1" numFmtId="4">
    <oc r="H246">
      <v>1500</v>
    </oc>
    <nc r="H246">
      <v>200</v>
    </nc>
  </rcc>
  <rcc rId="5634" sId="1" numFmtId="4">
    <oc r="G247">
      <f>15.5+5000+1500</f>
    </oc>
    <nc r="G247">
      <v>300</v>
    </nc>
  </rcc>
  <rcc rId="5635" sId="1" numFmtId="4">
    <oc r="H247">
      <f>15.5+5000+1500</f>
    </oc>
    <nc r="H247">
      <v>300</v>
    </nc>
  </rcc>
  <rcc rId="5636" sId="1">
    <oc r="G402">
      <f>31385</f>
    </oc>
    <nc r="G402">
      <f>21385</f>
    </nc>
  </rcc>
  <rcc rId="5637" sId="1">
    <oc r="H402">
      <f>31385</f>
    </oc>
    <nc r="H402">
      <f>21385</f>
    </nc>
  </rcc>
  <rcc rId="5638" sId="1" numFmtId="4">
    <oc r="G416">
      <f>1500+500</f>
    </oc>
    <nc r="G416">
      <v>500</v>
    </nc>
  </rcc>
  <rcc rId="5639" sId="1" numFmtId="4">
    <oc r="H416">
      <f>1500+500</f>
    </oc>
    <nc r="H416">
      <v>500</v>
    </nc>
  </rcc>
  <rcc rId="5640" sId="1" numFmtId="4">
    <oc r="G391">
      <v>1000</v>
    </oc>
    <nc r="G391">
      <v>500</v>
    </nc>
  </rcc>
  <rcc rId="5641" sId="1" numFmtId="4">
    <oc r="H391">
      <v>1000</v>
    </oc>
    <nc r="H391">
      <v>500</v>
    </nc>
  </rcc>
  <rcv guid="{EB0A41C3-EF34-4619-B9DF-F61492617999}" action="delete"/>
  <rdn rId="0" localSheetId="1" customView="1" name="Z_EB0A41C3_EF34_4619_B9DF_F61492617999_.wvu.PrintArea" hidden="1" oldHidden="1">
    <formula>Ведом.структура!$A$1:$H$473</formula>
    <oldFormula>Ведом.структура!$A$1:$H$473</oldFormula>
  </rdn>
  <rdn rId="0" localSheetId="1" customView="1" name="Z_EB0A41C3_EF34_4619_B9DF_F61492617999_.wvu.FilterData" hidden="1" oldHidden="1">
    <formula>Ведом.структура!$A$14:$I$476</formula>
    <oldFormula>Ведом.структура!$A$14:$I$476</oldFormula>
  </rdn>
  <rcv guid="{EB0A41C3-EF34-4619-B9DF-F61492617999}" action="add"/>
</revisions>
</file>

<file path=xl/revisions/revisionLog3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4" sId="1" numFmtId="4">
    <oc r="G341">
      <v>1000</v>
    </oc>
    <nc r="G341">
      <v>500</v>
    </nc>
  </rcc>
  <rcc rId="5645" sId="1" numFmtId="4">
    <oc r="H341">
      <v>1000</v>
    </oc>
    <nc r="H341">
      <v>500</v>
    </nc>
  </rcc>
  <rcc rId="5646" sId="1" numFmtId="4">
    <oc r="G355">
      <v>250</v>
    </oc>
    <nc r="G355">
      <v>200</v>
    </nc>
  </rcc>
  <rcc rId="5647" sId="1" numFmtId="4">
    <oc r="H355">
      <v>250</v>
    </oc>
    <nc r="H355">
      <v>200</v>
    </nc>
  </rcc>
  <rcc rId="5648" sId="1" numFmtId="4">
    <oc r="G356">
      <f>1500+500</f>
    </oc>
    <nc r="G356">
      <v>300</v>
    </nc>
  </rcc>
  <rcc rId="5649" sId="1" numFmtId="4">
    <oc r="H356">
      <f>1500+500</f>
    </oc>
    <nc r="H356">
      <v>300</v>
    </nc>
  </rcc>
</revisions>
</file>

<file path=xl/revisions/revisionLog3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0" sId="1" numFmtId="4">
    <oc r="G355">
      <v>200</v>
    </oc>
    <nc r="G355">
      <v>250</v>
    </nc>
  </rcc>
  <rcc rId="5651" sId="1" numFmtId="4">
    <oc r="H355">
      <v>200</v>
    </oc>
    <nc r="H355">
      <v>250</v>
    </nc>
  </rcc>
  <rcc rId="5652" sId="1" numFmtId="4">
    <oc r="G356">
      <v>300</v>
    </oc>
    <nc r="G356">
      <v>500</v>
    </nc>
  </rcc>
  <rcc rId="5653" sId="1" numFmtId="4">
    <oc r="H356">
      <v>300</v>
    </oc>
    <nc r="H356">
      <v>500</v>
    </nc>
  </rcc>
</revisions>
</file>

<file path=xl/revisions/revisionLog3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4" sId="1">
    <oc r="G168">
      <f>26093.8</f>
    </oc>
    <nc r="G168">
      <f>16093.8</f>
    </nc>
  </rcc>
  <rcc rId="5655" sId="1">
    <oc r="H168">
      <f>26093.8</f>
    </oc>
    <nc r="H168">
      <f>16093.8</f>
    </nc>
  </rcc>
  <rcc rId="5656" sId="1">
    <oc r="G182">
      <f>62629.8</f>
    </oc>
    <nc r="G182">
      <f>43870.5</f>
    </nc>
  </rcc>
  <rcc rId="5657" sId="1" numFmtId="4">
    <oc r="H182">
      <f>62629.8</f>
    </oc>
    <nc r="H182">
      <v>42291.904999999999</v>
    </nc>
  </rcc>
</revisions>
</file>

<file path=xl/revisions/revisionLog3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8" sId="1" numFmtId="4">
    <oc r="G82">
      <v>923.5</v>
    </oc>
    <nc r="G82">
      <v>603.70000000000005</v>
    </nc>
  </rcc>
  <rcc rId="5659" sId="1" numFmtId="4">
    <oc r="H82">
      <v>923.5</v>
    </oc>
    <nc r="H82">
      <v>603.70000000000005</v>
    </nc>
  </rcc>
  <rcc rId="5660" sId="1" numFmtId="4">
    <nc r="G83">
      <v>5</v>
    </nc>
  </rcc>
  <rcc rId="5661" sId="1" numFmtId="4">
    <nc r="H83">
      <v>5</v>
    </nc>
  </rcc>
  <rcc rId="5662" sId="1" numFmtId="4">
    <nc r="G84">
      <v>182.3</v>
    </nc>
  </rcc>
  <rcc rId="5663" sId="1" numFmtId="4">
    <nc r="H84">
      <v>182.3</v>
    </nc>
  </rcc>
  <rcc rId="5664" sId="1" numFmtId="4">
    <nc r="G85">
      <v>36.5</v>
    </nc>
  </rcc>
  <rcc rId="5665" sId="1" numFmtId="4">
    <nc r="H85">
      <v>36.5</v>
    </nc>
  </rcc>
  <rcc rId="5666" sId="1">
    <nc r="G86">
      <f>50+46</f>
    </nc>
  </rcc>
  <rcc rId="5667" sId="1">
    <nc r="H86">
      <f>50+46</f>
    </nc>
  </rcc>
</revisions>
</file>

<file path=xl/revisions/revisionLog3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8" sId="1" numFmtId="4">
    <oc r="G141">
      <v>1884.9</v>
    </oc>
    <nc r="G141">
      <v>1393.9</v>
    </nc>
  </rcc>
  <rcc rId="5669" sId="1" numFmtId="4">
    <oc r="H141">
      <v>1884.9</v>
    </oc>
    <nc r="H141">
      <v>1393.9</v>
    </nc>
  </rcc>
  <rcc rId="5670" sId="1" numFmtId="4">
    <nc r="G142">
      <v>420.9</v>
    </nc>
  </rcc>
  <rcc rId="5671" sId="1" numFmtId="4">
    <nc r="H142">
      <v>420.9</v>
    </nc>
  </rcc>
  <rcc rId="5672" sId="1">
    <nc r="G143">
      <f>15+6</f>
    </nc>
  </rcc>
  <rcc rId="5673" sId="1">
    <nc r="H143">
      <f>15+6</f>
    </nc>
  </rcc>
  <rcc rId="5674" sId="1">
    <nc r="G144">
      <f>44.1+5</f>
    </nc>
  </rcc>
  <rcc rId="5675" sId="1">
    <nc r="H144">
      <f>44.1+5</f>
    </nc>
  </rcc>
</revisions>
</file>

<file path=xl/revisions/revisionLog3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6" sId="1" numFmtId="4">
    <oc r="G151">
      <v>494.8</v>
    </oc>
    <nc r="G151">
      <v>209.01599999999999</v>
    </nc>
  </rcc>
  <rcc rId="5677" sId="1" numFmtId="4">
    <oc r="H151">
      <v>494.8</v>
    </oc>
    <nc r="H151">
      <v>209.01599999999999</v>
    </nc>
  </rcc>
  <rcc rId="5678" sId="1" numFmtId="4">
    <nc r="G152">
      <v>63.124000000000002</v>
    </nc>
  </rcc>
  <rcc rId="5679" sId="1" numFmtId="4">
    <nc r="H152">
      <v>63.124000000000002</v>
    </nc>
  </rcc>
  <rcc rId="5680" sId="1" numFmtId="4">
    <nc r="G153">
      <v>148.44</v>
    </nc>
  </rcc>
  <rcc rId="5681" sId="1" numFmtId="4">
    <nc r="H153">
      <v>148.44</v>
    </nc>
  </rcc>
  <rcc rId="5682" sId="1" numFmtId="4">
    <nc r="G154">
      <v>74.22</v>
    </nc>
  </rcc>
  <rcc rId="5683" sId="1" numFmtId="4">
    <nc r="H154">
      <v>74.22</v>
    </nc>
  </rcc>
</revisions>
</file>

<file path=xl/revisions/revisionLog3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84" sId="1" ref="A81:XFD82" action="insertRow"/>
  <rcc rId="5685" sId="1">
    <nc r="A81" t="inlineStr">
      <is>
        <t>Закупка товаров, работ и услуг в сфере информационно-коммуникационных технологий</t>
      </is>
    </nc>
  </rcc>
  <rcc rId="5686" sId="1" numFmtId="30">
    <nc r="B81">
      <v>968</v>
    </nc>
  </rcc>
  <rcc rId="5687" sId="1">
    <nc r="C81" t="inlineStr">
      <is>
        <t>01</t>
      </is>
    </nc>
  </rcc>
  <rcc rId="5688" sId="1">
    <nc r="D81" t="inlineStr">
      <is>
        <t>13</t>
      </is>
    </nc>
  </rcc>
  <rcc rId="5689" sId="1">
    <nc r="F81" t="inlineStr">
      <is>
        <t>242</t>
      </is>
    </nc>
  </rcc>
  <rcc rId="5690" sId="1">
    <nc r="A82" t="inlineStr">
      <is>
        <t>Прочие закупки товаров, работ и услуг для государственных (муниципальных) нужд</t>
      </is>
    </nc>
  </rcc>
  <rcc rId="5691" sId="1" numFmtId="30">
    <nc r="B82">
      <v>968</v>
    </nc>
  </rcc>
  <rcc rId="5692" sId="1">
    <nc r="C82" t="inlineStr">
      <is>
        <t>01</t>
      </is>
    </nc>
  </rcc>
  <rcc rId="5693" sId="1">
    <nc r="D82" t="inlineStr">
      <is>
        <t>13</t>
      </is>
    </nc>
  </rcc>
  <rcc rId="5694" sId="1">
    <nc r="F82" t="inlineStr">
      <is>
        <t>244</t>
      </is>
    </nc>
  </rcc>
  <rcc rId="5695" sId="1">
    <nc r="E81" t="inlineStr">
      <is>
        <t>99900 73100</t>
      </is>
    </nc>
  </rcc>
  <rcc rId="5696" sId="1">
    <nc r="E82" t="inlineStr">
      <is>
        <t>99900 73100</t>
      </is>
    </nc>
  </rcc>
  <rcc rId="5697" sId="1" numFmtId="4">
    <oc r="G79">
      <v>412.2</v>
    </oc>
    <nc r="G79">
      <v>271.89999999999998</v>
    </nc>
  </rcc>
  <rcc rId="5698" sId="1" numFmtId="4">
    <oc r="H79">
      <v>412.2</v>
    </oc>
    <nc r="H79">
      <v>271.89999999999998</v>
    </nc>
  </rcc>
  <rcc rId="5699" sId="1" numFmtId="4">
    <nc r="G80">
      <v>82.1</v>
    </nc>
  </rcc>
  <rcc rId="5700" sId="1" numFmtId="4">
    <nc r="H80">
      <v>82.1</v>
    </nc>
  </rcc>
  <rcc rId="5701" sId="1" numFmtId="4">
    <nc r="G81">
      <v>18</v>
    </nc>
  </rcc>
  <rcc rId="5702" sId="1" numFmtId="4">
    <nc r="H81">
      <v>18</v>
    </nc>
  </rcc>
  <rcc rId="5703" sId="1" numFmtId="4">
    <nc r="G82">
      <v>40.200000000000003</v>
    </nc>
  </rcc>
  <rcc rId="5704" sId="1" numFmtId="4">
    <nc r="H82">
      <v>40.200000000000003</v>
    </nc>
  </rcc>
  <rcc rId="5705" sId="1">
    <oc r="G78">
      <f>SUM(G79:G80)</f>
    </oc>
    <nc r="G78">
      <f>SUM(G79:G82)</f>
    </nc>
  </rcc>
  <rcc rId="5706" sId="1">
    <oc r="H78">
      <f>SUM(H79:H80)</f>
    </oc>
    <nc r="H78">
      <f>SUM(H79:H82)</f>
    </nc>
  </rcc>
</revisions>
</file>

<file path=xl/revisions/revisionLog3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7" sId="1" numFmtId="4">
    <oc r="G148">
      <v>2513.1999999999998</v>
    </oc>
    <nc r="G148">
      <v>1732</v>
    </nc>
  </rcc>
  <rcc rId="5708" sId="1" numFmtId="4">
    <nc r="G149">
      <v>523.1</v>
    </nc>
  </rcc>
  <rcc rId="5709" sId="1" numFmtId="4">
    <nc r="G150">
      <v>183.2</v>
    </nc>
  </rcc>
  <rcc rId="5710" sId="1" numFmtId="4">
    <nc r="G151">
      <v>74.900000000000006</v>
    </nc>
  </rcc>
  <rcc rId="5711" sId="1" numFmtId="4">
    <oc r="H148">
      <v>2513.1999999999998</v>
    </oc>
    <nc r="H148">
      <v>1732</v>
    </nc>
  </rcc>
  <rcc rId="5712" sId="1" numFmtId="4">
    <nc r="H149">
      <v>523.1</v>
    </nc>
  </rcc>
  <rcc rId="5713" sId="1" numFmtId="4">
    <nc r="H150">
      <v>183.2</v>
    </nc>
  </rcc>
  <rcc rId="5714" sId="1" numFmtId="4">
    <nc r="H151">
      <v>74.900000000000006</v>
    </nc>
  </rcc>
</revisions>
</file>

<file path=xl/revisions/revisionLog3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5" sId="1">
    <oc r="G116">
      <f>100000+3000</f>
    </oc>
    <nc r="G116">
      <f>100000+3092.78</f>
    </nc>
  </rcc>
  <rcc rId="5716" sId="1">
    <oc r="H116">
      <f>100000+3000</f>
    </oc>
    <nc r="H116">
      <f>100000+3092.78</f>
    </nc>
  </rcc>
  <rcc rId="5717" sId="1">
    <oc r="G312">
      <f>17764.6-44.16-3000</f>
    </oc>
    <nc r="G312">
      <f>17764.6-44.16-3092.78</f>
    </nc>
  </rcc>
  <rcc rId="5718" sId="1">
    <oc r="H312">
      <f>17764.6-44.16-3000</f>
    </oc>
    <nc r="H312">
      <f>17764.6-44.16-3092.78</f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" sId="1" numFmtId="4">
    <oc r="G202">
      <v>63055.38</v>
    </oc>
    <nc r="G202">
      <v>73055.38</v>
    </nc>
  </rcc>
</revisions>
</file>

<file path=xl/revisions/revisionLog3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9" sId="1" numFmtId="4">
    <oc r="G473">
      <v>16327.6</v>
    </oc>
    <nc r="G473">
      <v>8886.66</v>
    </nc>
  </rcc>
  <rcc rId="5720" sId="1" numFmtId="4">
    <oc r="H473">
      <v>16327.6</v>
    </oc>
    <nc r="H473">
      <v>8886.66</v>
    </nc>
  </rcc>
  <rcc rId="5721" sId="1">
    <oc r="I475">
      <f>SUM(I15:I474)</f>
    </oc>
    <nc r="I475">
      <f>SUM(I15:I474)</f>
    </nc>
  </rcc>
  <rcc rId="5722" sId="1" numFmtId="4">
    <oc r="G482">
      <v>248521.4</v>
    </oc>
    <nc r="G482">
      <v>241080.46</v>
    </nc>
  </rcc>
  <rcc rId="5723" sId="1" numFmtId="4">
    <oc r="H482">
      <v>251823.2</v>
    </oc>
    <nc r="H482">
      <v>244382.26</v>
    </nc>
  </rcc>
  <rcc rId="5724" sId="1" numFmtId="4">
    <oc r="G483">
      <v>1264413.5</v>
    </oc>
    <nc r="G483">
      <v>1127080</v>
    </nc>
  </rcc>
  <rcc rId="5725" sId="1" numFmtId="4">
    <oc r="H483">
      <v>1203919.3999999999</v>
    </oc>
    <nc r="H483">
      <v>1123185.1000000001</v>
    </nc>
  </rcc>
  <rcc rId="5726" sId="1" numFmtId="4">
    <oc r="I477">
      <v>165197.20000000001</v>
    </oc>
    <nc r="I477">
      <v>161010.9</v>
    </nc>
  </rcc>
  <rcc rId="5727" sId="1" numFmtId="4">
    <oc r="J477">
      <v>168996.7</v>
    </oc>
    <nc r="J477">
      <v>161010.9</v>
    </nc>
  </rcc>
  <rcc rId="5728" sId="1" numFmtId="4">
    <oc r="I478">
      <v>185167.2</v>
    </oc>
    <nc r="I478"/>
  </rcc>
  <rcc rId="5729" sId="1" numFmtId="4">
    <oc r="J478">
      <v>185167.2</v>
    </oc>
    <nc r="J478"/>
  </rcc>
</revisions>
</file>

<file path=xl/revisions/revisionLog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30" sId="1">
    <nc r="K477" t="inlineStr">
      <is>
        <t>дот</t>
      </is>
    </nc>
  </rcc>
  <rcc rId="5731" sId="1">
    <nc r="K478" t="inlineStr">
      <is>
        <t>сиро</t>
      </is>
    </nc>
  </rcc>
  <rcc rId="5732" sId="1">
    <nc r="K475" t="inlineStr">
      <is>
        <t>безв</t>
      </is>
    </nc>
  </rcc>
  <rcc rId="5733" sId="1">
    <nc r="K479" t="inlineStr">
      <is>
        <t>итого</t>
      </is>
    </nc>
  </rcc>
</revisions>
</file>

<file path=xl/revisions/revisionLog3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34" sId="1">
    <oc r="G186">
      <f>27585.6+278.6</f>
    </oc>
    <nc r="G186">
      <f>27585.6+278.6-1524.4</f>
    </nc>
  </rcc>
  <rcc rId="5735" sId="1">
    <oc r="I186">
      <v>27585.599999999999</v>
    </oc>
    <nc r="I186">
      <v>26061.200000000001</v>
    </nc>
  </rcc>
  <rcc rId="5736" sId="1" numFmtId="4">
    <oc r="H186">
      <v>0</v>
    </oc>
    <nc r="H186">
      <v>25197.3</v>
    </nc>
  </rcc>
  <rcc rId="5737" sId="1">
    <oc r="J186">
      <v>0</v>
    </oc>
    <nc r="J186">
      <v>25197.3</v>
    </nc>
  </rcc>
  <rcc rId="5738" sId="1">
    <oc r="G200">
      <f>8319+437.8</f>
    </oc>
    <nc r="G200">
      <f>8320+437.8</f>
    </nc>
  </rcc>
  <rcc rId="5739" sId="1">
    <oc r="H200">
      <f>8319+437.8</f>
    </oc>
    <nc r="H200">
      <f>8320+437.8</f>
    </nc>
  </rcc>
  <rcc rId="5740" sId="1">
    <oc r="I200">
      <v>8319</v>
    </oc>
    <nc r="I200">
      <v>8320</v>
    </nc>
  </rcc>
  <rcc rId="5741" sId="1">
    <oc r="J200">
      <v>8319</v>
    </oc>
    <nc r="J200">
      <v>8320</v>
    </nc>
  </rcc>
  <rcc rId="5742" sId="1">
    <oc r="G116">
      <f>100000+3092.78</f>
    </oc>
    <nc r="G116">
      <f>100000+3092.78-9090.9</f>
    </nc>
  </rcc>
  <rcc rId="5743" sId="1">
    <oc r="H116">
      <f>100000+3092.78</f>
    </oc>
    <nc r="H116">
      <f>100000+3092.78+909.1</f>
    </nc>
  </rcc>
  <rcc rId="5744" sId="1">
    <oc r="I116">
      <v>100000</v>
    </oc>
    <nc r="I116">
      <v>90909.1</v>
    </nc>
  </rcc>
  <rcc rId="5745" sId="1">
    <oc r="J116">
      <v>100000</v>
    </oc>
    <nc r="J116">
      <v>100909.1</v>
    </nc>
  </rcc>
  <rcc rId="5746" sId="1">
    <oc r="G172">
      <f>123000.9+3925.6</f>
    </oc>
    <nc r="G172">
      <f>3925.6</f>
    </nc>
  </rcc>
  <rcc rId="5747" sId="1">
    <oc r="H172">
      <f>123000.9+3925.6</f>
    </oc>
    <nc r="H172">
      <f>3925.6</f>
    </nc>
  </rcc>
  <rcc rId="5748" sId="1" numFmtId="4">
    <oc r="G45">
      <v>381.8</v>
    </oc>
    <nc r="G45">
      <v>359.1</v>
    </nc>
  </rcc>
  <rcc rId="5749" sId="1">
    <oc r="I45">
      <v>381.8</v>
    </oc>
    <nc r="I45">
      <v>359.1</v>
    </nc>
  </rcc>
  <rcc rId="5750" sId="1" numFmtId="4">
    <oc r="H45">
      <v>0</v>
    </oc>
    <nc r="H45">
      <v>45.9</v>
    </nc>
  </rcc>
  <rcc rId="5751" sId="1">
    <oc r="J45">
      <v>0</v>
    </oc>
    <nc r="J45">
      <v>45.9</v>
    </nc>
  </rcc>
  <rcc rId="5752" sId="1" numFmtId="4">
    <oc r="G287">
      <v>134.1</v>
    </oc>
    <nc r="G287">
      <v>134.80000000000001</v>
    </nc>
  </rcc>
  <rcc rId="5753" sId="1" numFmtId="4">
    <oc r="H287">
      <v>139.5</v>
    </oc>
    <nc r="H287">
      <v>140.1</v>
    </nc>
  </rcc>
  <rcc rId="5754" sId="1">
    <oc r="I287">
      <v>134.1</v>
    </oc>
    <nc r="I287">
      <v>134.80000000000001</v>
    </nc>
  </rcc>
  <rcc rId="5755" sId="1">
    <oc r="J287">
      <v>139.5</v>
    </oc>
    <nc r="J287">
      <v>140.1</v>
    </nc>
  </rcc>
</revisions>
</file>

<file path=xl/revisions/revisionLog3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6" sId="1">
    <oc r="G254">
      <f>34989.6+1082.2</f>
    </oc>
    <nc r="G254">
      <f>1082.2</f>
    </nc>
  </rcc>
  <rcc rId="5757" sId="1">
    <oc r="H254">
      <f>34989.6+1082.2</f>
    </oc>
    <nc r="H254">
      <f>1082.2</f>
    </nc>
  </rcc>
  <rcc rId="5758" sId="1">
    <oc r="G255">
      <f>10566.8+326.8</f>
    </oc>
    <nc r="G255">
      <f>326.8</f>
    </nc>
  </rcc>
  <rcc rId="5759" sId="1">
    <oc r="H255">
      <f>10566.8+326.8</f>
    </oc>
    <nc r="H255">
      <f>326.8</f>
    </nc>
  </rcc>
</revisions>
</file>

<file path=xl/revisions/revisionLog3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0" sId="1">
    <oc r="G212">
      <f>5812.2+179.8</f>
    </oc>
    <nc r="G212">
      <f>179.8</f>
    </nc>
  </rcc>
  <rcc rId="5761" sId="1">
    <oc r="H212">
      <f>5812.2+179.8</f>
    </oc>
    <nc r="H212">
      <f>179.8</f>
    </nc>
  </rcc>
  <rcc rId="5762" sId="1">
    <oc r="G213">
      <f>10669.6+340.5</f>
    </oc>
    <nc r="G213">
      <f>340.5</f>
    </nc>
  </rcc>
  <rcc rId="5763" sId="1">
    <oc r="H213">
      <f>10669.6+340.5</f>
    </oc>
    <nc r="H213">
      <f>340.5</f>
    </nc>
  </rcc>
</revisions>
</file>

<file path=xl/revisions/revisionLog3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4" sId="1">
    <oc r="G172">
      <f>3925.6</f>
    </oc>
    <nc r="G172">
      <f>3925.6-128.1</f>
    </nc>
  </rcc>
  <rcc rId="5765" sId="1">
    <oc r="H172">
      <f>3925.6</f>
    </oc>
    <nc r="H172">
      <f>3925.6-128.1</f>
    </nc>
  </rcc>
  <rcc rId="5766" sId="1" numFmtId="4">
    <oc r="G194">
      <v>5297.5</v>
    </oc>
    <nc r="G194">
      <v>4462.3</v>
    </nc>
  </rcc>
  <rcc rId="5767" sId="1" numFmtId="4">
    <oc r="H194">
      <v>317.8</v>
    </oc>
    <nc r="H194">
      <v>4543</v>
    </nc>
  </rcc>
  <rcc rId="5768" sId="1">
    <oc r="I194">
      <v>5297.5</v>
    </oc>
    <nc r="I194">
      <v>4462.3</v>
    </nc>
  </rcc>
  <rcc rId="5769" sId="1">
    <oc r="J194">
      <v>317.8</v>
    </oc>
    <nc r="J194">
      <v>4543</v>
    </nc>
  </rcc>
  <rcc rId="5770" sId="1" numFmtId="4">
    <oc r="G178">
      <v>31351.9</v>
    </oc>
    <nc r="G178">
      <v>62703.7</v>
    </nc>
  </rcc>
  <rcc rId="5771" sId="1">
    <oc r="I178">
      <v>31351.9</v>
    </oc>
    <nc r="I178">
      <v>62703.7</v>
    </nc>
  </rcc>
  <rcc rId="5772" sId="1" numFmtId="4">
    <oc r="H178">
      <v>0</v>
    </oc>
    <nc r="H178">
      <v>62703.7</v>
    </nc>
  </rcc>
  <rcc rId="5773" sId="1">
    <oc r="J178">
      <v>0</v>
    </oc>
    <nc r="J178">
      <v>62703.7</v>
    </nc>
  </rcc>
</revisions>
</file>

<file path=xl/revisions/revisionLog3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74" sId="1" ref="A185:XFD186" action="insertRow"/>
  <rfmt sheetId="1" sqref="A185" start="0" length="0">
    <dxf>
      <font>
        <i/>
        <color indexed="8"/>
        <name val="Times New Roman"/>
        <family val="1"/>
      </font>
      <fill>
        <patternFill patternType="solid"/>
      </fill>
    </dxf>
  </rfmt>
  <rfmt sheetId="1" sqref="B185" start="0" length="0">
    <dxf>
      <font>
        <i/>
        <name val="Times New Roman"/>
        <family val="1"/>
      </font>
    </dxf>
  </rfmt>
  <rfmt sheetId="1" sqref="C185" start="0" length="0">
    <dxf>
      <font>
        <i/>
        <name val="Times New Roman"/>
        <family val="1"/>
      </font>
    </dxf>
  </rfmt>
  <rfmt sheetId="1" sqref="D185" start="0" length="0">
    <dxf>
      <font>
        <i/>
        <name val="Times New Roman"/>
        <family val="1"/>
      </font>
    </dxf>
  </rfmt>
  <rfmt sheetId="1" sqref="E185" start="0" length="0">
    <dxf>
      <font>
        <i/>
        <name val="Times New Roman"/>
        <family val="1"/>
      </font>
    </dxf>
  </rfmt>
  <rfmt sheetId="1" sqref="F185" start="0" length="0">
    <dxf>
      <font>
        <i/>
        <name val="Times New Roman"/>
        <family val="1"/>
      </font>
    </dxf>
  </rfmt>
  <rfmt sheetId="1" sqref="G185" start="0" length="0">
    <dxf>
      <font>
        <i/>
        <name val="Times New Roman"/>
        <family val="1"/>
      </font>
      <fill>
        <patternFill>
          <bgColor rgb="FF92D050"/>
        </patternFill>
      </fill>
    </dxf>
  </rfmt>
  <rfmt sheetId="1" sqref="H185" start="0" length="0">
    <dxf>
      <font>
        <i/>
        <name val="Times New Roman"/>
        <family val="1"/>
      </font>
      <fill>
        <patternFill>
          <bgColor rgb="FF92D050"/>
        </patternFill>
      </fill>
    </dxf>
  </rfmt>
  <rfmt sheetId="1" sqref="A186" start="0" length="0">
    <dxf>
      <font>
        <color indexed="8"/>
        <name val="Times New Roman"/>
        <family val="1"/>
      </font>
      <fill>
        <patternFill patternType="solid"/>
      </fill>
    </dxf>
  </rfmt>
  <rcc rId="5775" sId="1" odxf="1" dxf="1">
    <nc r="A185" t="inlineStr">
      <is>
        <t>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  <rcc rId="5776" sId="1" numFmtId="30">
    <nc r="B185" t="inlineStr">
      <is>
        <t>969</t>
      </is>
    </nc>
  </rcc>
  <rcc rId="5777" sId="1">
    <nc r="C185" t="inlineStr">
      <is>
        <t>07</t>
      </is>
    </nc>
  </rcc>
  <rcc rId="5778" sId="1">
    <nc r="D185" t="inlineStr">
      <is>
        <t>02</t>
      </is>
    </nc>
  </rcc>
  <rcc rId="5779" sId="1">
    <nc r="E185" t="inlineStr">
      <is>
        <t>10201 L0500</t>
      </is>
    </nc>
  </rcc>
  <rcc rId="5780" sId="1">
    <nc r="G185">
      <f>G186</f>
    </nc>
  </rcc>
  <rcc rId="5781" sId="1">
    <nc r="A186" t="inlineStr">
      <is>
        <t>Субсидии бюджетным учреждениям на иные цели</t>
      </is>
    </nc>
  </rcc>
  <rcc rId="5782" sId="1" numFmtId="30">
    <nc r="B186" t="inlineStr">
      <is>
        <t>969</t>
      </is>
    </nc>
  </rcc>
  <rcc rId="5783" sId="1">
    <nc r="C186" t="inlineStr">
      <is>
        <t>07</t>
      </is>
    </nc>
  </rcc>
  <rcc rId="5784" sId="1">
    <nc r="D186" t="inlineStr">
      <is>
        <t>02</t>
      </is>
    </nc>
  </rcc>
  <rcc rId="5785" sId="1">
    <nc r="E186" t="inlineStr">
      <is>
        <t>10201 L0500</t>
      </is>
    </nc>
  </rcc>
  <rcc rId="5786" sId="1">
    <nc r="F186" t="inlineStr">
      <is>
        <t>612</t>
      </is>
    </nc>
  </rcc>
  <rcc rId="5787" sId="1" odxf="1" dxf="1" numFmtId="4">
    <nc r="G186">
      <v>1750.5</v>
    </nc>
    <ndxf>
      <fill>
        <patternFill patternType="none">
          <bgColor indexed="65"/>
        </patternFill>
      </fill>
    </ndxf>
  </rcc>
  <rcc rId="5788" sId="1">
    <nc r="H185">
      <f>H186</f>
    </nc>
  </rcc>
  <rcc rId="5789" sId="1" odxf="1" dxf="1" numFmtId="4">
    <nc r="H186">
      <v>1750.5</v>
    </nc>
    <ndxf>
      <fill>
        <patternFill patternType="none">
          <bgColor indexed="65"/>
        </patternFill>
      </fill>
    </ndxf>
  </rcc>
  <rcc rId="5790" sId="1">
    <nc r="I186">
      <v>1750.5</v>
    </nc>
  </rcc>
  <rcc rId="5791" sId="1">
    <nc r="J186">
      <v>1750.5</v>
    </nc>
  </rcc>
  <rcc rId="5792" sId="1">
    <oc r="G176">
      <f>G179+G181+G183+G191+G189+G187+G177+G195+G193</f>
    </oc>
    <nc r="G176">
      <f>G179+G181+G183+G191+G189+G187+G177+G195+G193+G185</f>
    </nc>
  </rcc>
  <rcc rId="5793" sId="1">
    <oc r="H176">
      <f>H179+H181+H183+H191+H189+H187+H177+H195+H193</f>
    </oc>
    <nc r="H176">
      <f>H179+H181+H183+H191+H189+H187+H177+H195+H193+H185</f>
    </nc>
  </rcc>
</revisions>
</file>

<file path=xl/revisions/revisionLog3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4" sId="1" numFmtId="34">
    <oc r="G476">
      <v>10342.965</v>
    </oc>
    <nc r="G476">
      <v>10052.284</v>
    </nc>
  </rcc>
  <rcc rId="5795" sId="1" numFmtId="34">
    <oc r="H476">
      <v>21040.994999999999</v>
    </oc>
    <nc r="H476">
      <v>20269.657999999999</v>
    </nc>
  </rcc>
</revisions>
</file>

<file path=xl/revisions/revisionLog3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96" sId="1" ref="A472:XFD475" action="insertRow"/>
  <rfmt sheetId="1" sqref="A472" start="0" length="0">
    <dxf>
      <fill>
        <patternFill patternType="none">
          <bgColor indexed="65"/>
        </patternFill>
      </fill>
      <alignment vertical="top"/>
    </dxf>
  </rfmt>
  <rfmt sheetId="1" sqref="B47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C472" start="0" length="0">
    <dxf>
      <fill>
        <patternFill patternType="none">
          <bgColor indexed="65"/>
        </patternFill>
      </fill>
    </dxf>
  </rfmt>
  <rfmt sheetId="1" sqref="D472" start="0" length="0">
    <dxf>
      <fill>
        <patternFill patternType="none">
          <bgColor indexed="65"/>
        </patternFill>
      </fill>
    </dxf>
  </rfmt>
  <rfmt sheetId="1" sqref="E472" start="0" length="0">
    <dxf>
      <fill>
        <patternFill patternType="none">
          <bgColor indexed="65"/>
        </patternFill>
      </fill>
    </dxf>
  </rfmt>
  <rfmt sheetId="1" sqref="F472" start="0" length="0">
    <dxf>
      <fill>
        <patternFill patternType="none">
          <bgColor indexed="65"/>
        </patternFill>
      </fill>
    </dxf>
  </rfmt>
  <rfmt sheetId="1" sqref="G472" start="0" length="0">
    <dxf>
      <fill>
        <patternFill patternType="none">
          <bgColor indexed="65"/>
        </patternFill>
      </fill>
    </dxf>
  </rfmt>
  <rfmt sheetId="1" sqref="H472" start="0" length="0">
    <dxf>
      <fill>
        <patternFill patternType="none">
          <bgColor indexed="65"/>
        </patternFill>
      </fill>
    </dxf>
  </rfmt>
  <rfmt sheetId="1" sqref="A4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B4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4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4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4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4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G4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H4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A474" start="0" length="0">
    <dxf>
      <font>
        <b val="0"/>
        <i/>
        <color indexed="8"/>
        <name val="Times New Roman"/>
        <family val="1"/>
      </font>
      <fill>
        <patternFill>
          <bgColor indexed="65"/>
        </patternFill>
      </fill>
      <alignment horizontal="left"/>
    </dxf>
  </rfmt>
  <rfmt sheetId="1" sqref="B4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4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4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4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4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G4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H4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A475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B47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47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D47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E47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47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G47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H47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5797" sId="1" odxf="1" dxf="1">
    <nc r="A472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nc>
    <ndxf>
      <border outline="0">
        <left/>
        <right/>
        <top/>
        <bottom/>
      </border>
    </ndxf>
  </rcc>
  <rcc rId="5798" sId="1">
    <nc r="B472" t="inlineStr">
      <is>
        <t>977</t>
      </is>
    </nc>
  </rcc>
  <rcc rId="5799" sId="1">
    <nc r="C472" t="inlineStr">
      <is>
        <t>05</t>
      </is>
    </nc>
  </rcc>
  <rcc rId="5800" sId="1">
    <nc r="D472" t="inlineStr">
      <is>
        <t>03</t>
      </is>
    </nc>
  </rcc>
  <rcc rId="5801" sId="1">
    <nc r="E472" t="inlineStr">
      <is>
        <t>16000 00000</t>
      </is>
    </nc>
  </rcc>
  <rcc rId="5802" sId="1">
    <nc r="G472">
      <f>G473</f>
    </nc>
  </rcc>
  <rcc rId="5803" sId="1" odxf="1" dxf="1">
    <nc r="A473" t="inlineStr">
      <is>
        <t>Основное мероприятие "Благоустройство дворовых и общественных территорий "</t>
      </is>
    </nc>
    <ndxf>
      <alignment horizontal="left" vertical="center"/>
    </ndxf>
  </rcc>
  <rcc rId="5804" sId="1">
    <nc r="B473" t="inlineStr">
      <is>
        <t>977</t>
      </is>
    </nc>
  </rcc>
  <rcc rId="5805" sId="1">
    <nc r="C473" t="inlineStr">
      <is>
        <t>05</t>
      </is>
    </nc>
  </rcc>
  <rcc rId="5806" sId="1">
    <nc r="D473" t="inlineStr">
      <is>
        <t>03</t>
      </is>
    </nc>
  </rcc>
  <rcc rId="5807" sId="1">
    <nc r="E473" t="inlineStr">
      <is>
        <t>160F2 00000</t>
      </is>
    </nc>
  </rcc>
  <rfmt sheetId="1" sqref="F473" start="0" length="0">
    <dxf>
      <numFmt numFmtId="0" formatCode="General"/>
      <alignment horizontal="general" vertical="top"/>
    </dxf>
  </rfmt>
  <rcc rId="5808" sId="1">
    <nc r="G473">
      <f>G474</f>
    </nc>
  </rcc>
  <rcc rId="5809" sId="1" odxf="1" dxf="1">
    <nc r="A474" t="inlineStr">
      <is>
        <t>На поддержку государственных программ субъектов Российской Федерации и муниципальных программ формирования современной городской среды</t>
      </is>
    </nc>
    <ndxf>
      <font>
        <color indexed="8"/>
        <name val="Times New Roman"/>
        <family val="1"/>
      </font>
      <fill>
        <patternFill patternType="none"/>
      </fill>
    </ndxf>
  </rcc>
  <rcc rId="5810" sId="1">
    <nc r="B474" t="inlineStr">
      <is>
        <t>977</t>
      </is>
    </nc>
  </rcc>
  <rcc rId="5811" sId="1">
    <nc r="C474" t="inlineStr">
      <is>
        <t>05</t>
      </is>
    </nc>
  </rcc>
  <rcc rId="5812" sId="1">
    <nc r="D474" t="inlineStr">
      <is>
        <t>03</t>
      </is>
    </nc>
  </rcc>
  <rcc rId="5813" sId="1">
    <nc r="E474" t="inlineStr">
      <is>
        <t>160F2 55550</t>
      </is>
    </nc>
  </rcc>
  <rfmt sheetId="1" sqref="F474" start="0" length="0">
    <dxf>
      <numFmt numFmtId="0" formatCode="General"/>
      <alignment horizontal="general" vertical="top"/>
    </dxf>
  </rfmt>
  <rcc rId="5814" sId="1" odxf="1" dxf="1">
    <nc r="A475" t="inlineStr">
      <is>
        <t>Иные межбюджетные трансферты</t>
      </is>
    </nc>
    <ndxf>
      <font>
        <color indexed="8"/>
        <name val="Times New Roman"/>
        <family val="1"/>
      </font>
      <alignment horizontal="left" vertical="center"/>
    </ndxf>
  </rcc>
  <rcc rId="5815" sId="1">
    <nc r="B475" t="inlineStr">
      <is>
        <t>977</t>
      </is>
    </nc>
  </rcc>
  <rcc rId="5816" sId="1">
    <nc r="C475" t="inlineStr">
      <is>
        <t>05</t>
      </is>
    </nc>
  </rcc>
  <rcc rId="5817" sId="1">
    <nc r="D475" t="inlineStr">
      <is>
        <t>03</t>
      </is>
    </nc>
  </rcc>
  <rcc rId="5818" sId="1">
    <nc r="E475" t="inlineStr">
      <is>
        <t>160F2 55550</t>
      </is>
    </nc>
  </rcc>
  <rcc rId="5819" sId="1" odxf="1" dxf="1">
    <nc r="F475" t="inlineStr">
      <is>
        <t>540</t>
      </is>
    </nc>
    <ndxf>
      <fill>
        <patternFill patternType="solid">
          <bgColor theme="0"/>
        </patternFill>
      </fill>
    </ndxf>
  </rcc>
  <rfmt sheetId="1" sqref="G475" start="0" length="0">
    <dxf>
      <fill>
        <patternFill patternType="solid">
          <bgColor rgb="FF92D050"/>
        </patternFill>
      </fill>
    </dxf>
  </rfmt>
  <rcc rId="5820" sId="1">
    <nc r="H472">
      <f>H473</f>
    </nc>
  </rcc>
  <rcc rId="5821" sId="1">
    <nc r="H473">
      <f>H474</f>
    </nc>
  </rcc>
  <rfmt sheetId="1" sqref="H475" start="0" length="0">
    <dxf>
      <fill>
        <patternFill patternType="solid">
          <bgColor rgb="FF92D050"/>
        </patternFill>
      </fill>
    </dxf>
  </rfmt>
  <rcc rId="5822" sId="1">
    <nc r="G474">
      <f>G475</f>
    </nc>
  </rcc>
  <rcc rId="5823" sId="1">
    <nc r="H474">
      <f>H475</f>
    </nc>
  </rcc>
  <rcc rId="5824" sId="1">
    <oc r="G471">
      <f>G476</f>
    </oc>
    <nc r="G471">
      <f>G476+G472</f>
    </nc>
  </rcc>
  <rcc rId="5825" sId="1">
    <oc r="H471">
      <f>H476</f>
    </oc>
    <nc r="H471">
      <f>H476+H472</f>
    </nc>
  </rcc>
  <rcc rId="5826" sId="1" numFmtId="4">
    <nc r="G475">
      <v>16866.5</v>
    </nc>
  </rcc>
  <rcc rId="5827" sId="1" numFmtId="4">
    <nc r="H475">
      <v>16183.9</v>
    </nc>
  </rcc>
</revisions>
</file>

<file path=xl/revisions/revisionLog3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28" sId="1">
    <nc r="I475">
      <v>16866.5</v>
    </nc>
  </rcc>
  <rcc rId="5829" sId="1">
    <nc r="J475">
      <v>16813.900000000001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7" sId="1">
    <oc r="G209">
      <f>8922.5+9186.38</f>
    </oc>
    <nc r="G209">
      <f>8922.5</f>
    </nc>
  </rcc>
  <rcc rId="518" sId="1" numFmtId="4">
    <oc r="G235">
      <v>16634.52</v>
    </oc>
    <nc r="G235">
      <v>8634.52</v>
    </nc>
  </rcc>
  <rcc rId="519" sId="1" numFmtId="4">
    <oc r="G236">
      <v>38116</v>
    </oc>
    <nc r="G236">
      <v>24116</v>
    </nc>
  </rcc>
  <rcc rId="520" sId="1" numFmtId="4">
    <oc r="G202">
      <v>73055.38</v>
    </oc>
    <nc r="G202">
      <v>43055.38</v>
    </nc>
  </rcc>
  <rcc rId="521" sId="1" numFmtId="4">
    <oc r="G187">
      <v>42305.97</v>
    </oc>
    <nc r="G187">
      <v>27305.97</v>
    </nc>
  </rcc>
</revisions>
</file>

<file path=xl/revisions/revisionLog3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30" sId="1" ref="A140:XFD144" action="insertRow"/>
  <rfmt sheetId="1" sqref="A140" start="0" length="0">
    <dxf>
      <font>
        <b/>
        <name val="Times New Roman"/>
        <family val="1"/>
      </font>
      <fill>
        <patternFill patternType="solid">
          <bgColor indexed="41"/>
        </patternFill>
      </fill>
      <alignment vertical="center"/>
    </dxf>
  </rfmt>
  <rfmt sheetId="1" sqref="B140" start="0" length="0">
    <dxf>
      <font>
        <b/>
        <i/>
        <name val="Times New Roman"/>
        <family val="1"/>
      </font>
      <fill>
        <patternFill patternType="solid">
          <bgColor indexed="41"/>
        </patternFill>
      </fill>
    </dxf>
  </rfmt>
  <rfmt sheetId="1" sqref="C14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D14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14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14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G14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H14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A141" start="0" length="0">
    <dxf>
      <font>
        <b/>
        <name val="Times New Roman"/>
        <family val="1"/>
      </font>
      <alignment vertical="center"/>
    </dxf>
  </rfmt>
  <rfmt sheetId="1" sqref="B141" start="0" length="0">
    <dxf>
      <font>
        <b/>
        <name val="Times New Roman"/>
        <family val="1"/>
      </font>
    </dxf>
  </rfmt>
  <rfmt sheetId="1" sqref="C141" start="0" length="0">
    <dxf>
      <font>
        <b/>
        <name val="Times New Roman"/>
        <family val="1"/>
      </font>
    </dxf>
  </rfmt>
  <rfmt sheetId="1" sqref="D141" start="0" length="0">
    <dxf>
      <font>
        <b/>
        <name val="Times New Roman"/>
        <family val="1"/>
      </font>
    </dxf>
  </rfmt>
  <rfmt sheetId="1" sqref="E141" start="0" length="0">
    <dxf>
      <font>
        <b/>
        <name val="Times New Roman"/>
        <family val="1"/>
      </font>
    </dxf>
  </rfmt>
  <rfmt sheetId="1" sqref="F141" start="0" length="0">
    <dxf>
      <font>
        <b/>
        <name val="Times New Roman"/>
        <family val="1"/>
      </font>
    </dxf>
  </rfmt>
  <rfmt sheetId="1" sqref="G141" start="0" length="0">
    <dxf>
      <font>
        <b/>
        <name val="Times New Roman"/>
        <family val="1"/>
      </font>
    </dxf>
  </rfmt>
  <rfmt sheetId="1" sqref="H141" start="0" length="0">
    <dxf>
      <font>
        <b/>
        <name val="Times New Roman"/>
        <family val="1"/>
      </font>
    </dxf>
  </rfmt>
  <rfmt sheetId="1" sqref="A142" start="0" length="0">
    <dxf>
      <font>
        <i/>
        <name val="Times New Roman"/>
        <family val="1"/>
      </font>
      <alignment horizontal="left" vertical="center"/>
    </dxf>
  </rfmt>
  <rfmt sheetId="1" sqref="C142" start="0" length="0">
    <dxf>
      <font>
        <i/>
        <name val="Times New Roman"/>
        <family val="1"/>
      </font>
    </dxf>
  </rfmt>
  <rfmt sheetId="1" sqref="D142" start="0" length="0">
    <dxf>
      <font>
        <i/>
        <name val="Times New Roman"/>
        <family val="1"/>
      </font>
    </dxf>
  </rfmt>
  <rfmt sheetId="1" sqref="E142" start="0" length="0">
    <dxf>
      <font>
        <i/>
        <name val="Times New Roman"/>
        <family val="1"/>
      </font>
    </dxf>
  </rfmt>
  <rfmt sheetId="1" sqref="F142" start="0" length="0">
    <dxf>
      <font>
        <i/>
        <name val="Times New Roman"/>
        <family val="1"/>
      </font>
    </dxf>
  </rfmt>
  <rfmt sheetId="1" sqref="G142" start="0" length="0">
    <dxf>
      <font>
        <i/>
        <name val="Times New Roman"/>
        <family val="1"/>
      </font>
    </dxf>
  </rfmt>
  <rfmt sheetId="1" sqref="H142" start="0" length="0">
    <dxf>
      <font>
        <i/>
        <name val="Times New Roman"/>
        <family val="1"/>
      </font>
    </dxf>
  </rfmt>
  <rfmt sheetId="1" sqref="A143" start="0" length="0">
    <dxf>
      <font>
        <i/>
        <name val="Times New Roman"/>
        <family val="1"/>
      </font>
      <alignment vertical="bottom" wrapText="0"/>
    </dxf>
  </rfmt>
  <rfmt sheetId="1" sqref="B143" start="0" length="0">
    <dxf>
      <font>
        <i/>
        <name val="Times New Roman"/>
        <family val="1"/>
      </font>
    </dxf>
  </rfmt>
  <rfmt sheetId="1" sqref="C143" start="0" length="0">
    <dxf>
      <font>
        <i/>
        <name val="Times New Roman"/>
        <family val="1"/>
      </font>
    </dxf>
  </rfmt>
  <rfmt sheetId="1" sqref="D143" start="0" length="0">
    <dxf>
      <font>
        <i/>
        <name val="Times New Roman"/>
        <family val="1"/>
      </font>
    </dxf>
  </rfmt>
  <rfmt sheetId="1" sqref="E143" start="0" length="0">
    <dxf>
      <font>
        <i/>
        <name val="Times New Roman"/>
        <family val="1"/>
      </font>
    </dxf>
  </rfmt>
  <rfmt sheetId="1" sqref="F143" start="0" length="0">
    <dxf>
      <font>
        <i/>
        <name val="Times New Roman"/>
        <family val="1"/>
      </font>
    </dxf>
  </rfmt>
  <rfmt sheetId="1" sqref="G143" start="0" length="0">
    <dxf>
      <font>
        <i/>
        <name val="Times New Roman"/>
        <family val="1"/>
      </font>
    </dxf>
  </rfmt>
  <rfmt sheetId="1" sqref="H143" start="0" length="0">
    <dxf>
      <font>
        <i/>
        <name val="Times New Roman"/>
        <family val="1"/>
      </font>
    </dxf>
  </rfmt>
  <rcc rId="5831" sId="1">
    <nc r="A140" t="inlineStr">
      <is>
        <t>Социальное обеспечение населения</t>
      </is>
    </nc>
  </rcc>
  <rcc rId="5832" sId="1" odxf="1" dxf="1" numFmtId="30">
    <nc r="B140">
      <v>968</v>
    </nc>
    <ndxf>
      <font>
        <i val="0"/>
        <name val="Times New Roman"/>
        <family val="1"/>
      </font>
    </ndxf>
  </rcc>
  <rcc rId="5833" sId="1">
    <nc r="C140" t="inlineStr">
      <is>
        <t>10</t>
      </is>
    </nc>
  </rcc>
  <rcc rId="5834" sId="1">
    <nc r="D140" t="inlineStr">
      <is>
        <t>03</t>
      </is>
    </nc>
  </rcc>
  <rcc rId="5835" sId="1">
    <nc r="G140">
      <f>G141</f>
    </nc>
  </rcc>
  <rcc rId="5836" sId="1" odxf="1" dxf="1">
    <nc r="A141" t="inlineStr">
      <is>
        <t>МП «Комплексное развитие сельских территорий в Селенгинском районе на 2023-2025 годы»</t>
      </is>
    </nc>
    <ndxf>
      <fill>
        <patternFill patternType="solid">
          <bgColor theme="0"/>
        </patternFill>
      </fill>
    </ndxf>
  </rcc>
  <rcc rId="5837" sId="1" odxf="1" dxf="1" numFmtId="30">
    <nc r="B141" t="inlineStr">
      <is>
        <t>968</t>
      </is>
    </nc>
    <ndxf>
      <fill>
        <patternFill patternType="solid">
          <bgColor theme="0"/>
        </patternFill>
      </fill>
    </ndxf>
  </rcc>
  <rcc rId="5838" sId="1" odxf="1" dxf="1">
    <nc r="C141" t="inlineStr">
      <is>
        <t>10</t>
      </is>
    </nc>
    <ndxf>
      <fill>
        <patternFill patternType="solid">
          <bgColor theme="0"/>
        </patternFill>
      </fill>
    </ndxf>
  </rcc>
  <rcc rId="5839" sId="1" odxf="1" dxf="1">
    <nc r="D141" t="inlineStr">
      <is>
        <t>03</t>
      </is>
    </nc>
    <ndxf>
      <fill>
        <patternFill patternType="solid">
          <bgColor theme="0"/>
        </patternFill>
      </fill>
    </ndxf>
  </rcc>
  <rcc rId="5840" sId="1" odxf="1" dxf="1">
    <nc r="E141" t="inlineStr">
      <is>
        <t>06000 00000</t>
      </is>
    </nc>
    <ndxf>
      <fill>
        <patternFill patternType="solid">
          <bgColor theme="0"/>
        </patternFill>
      </fill>
    </ndxf>
  </rcc>
  <rfmt sheetId="1" sqref="F141" start="0" length="0">
    <dxf>
      <fill>
        <patternFill patternType="solid">
          <bgColor theme="0"/>
        </patternFill>
      </fill>
    </dxf>
  </rfmt>
  <rcc rId="5841" sId="1" odxf="1" dxf="1">
    <nc r="G141">
      <f>G142</f>
    </nc>
    <ndxf>
      <fill>
        <patternFill patternType="solid">
          <bgColor theme="0"/>
        </patternFill>
      </fill>
    </ndxf>
  </rcc>
  <rcc rId="5842" sId="1" odxf="1" dxf="1">
    <nc r="A142" t="inlineStr">
      <is>
        <t>Реализация мероприятий по строительству жилья, предоставляемого по договору найма жилого помещения</t>
      </is>
    </nc>
    <ndxf>
      <fill>
        <patternFill patternType="solid">
          <bgColor theme="0"/>
        </patternFill>
      </fill>
      <alignment horizontal="general"/>
    </ndxf>
  </rcc>
  <rcc rId="5843" sId="1" odxf="1" dxf="1" numFmtId="30">
    <nc r="B142" t="inlineStr">
      <is>
        <t>968</t>
      </is>
    </nc>
    <ndxf>
      <font>
        <i/>
        <name val="Times New Roman"/>
        <family val="1"/>
      </font>
      <fill>
        <patternFill patternType="solid">
          <bgColor theme="0"/>
        </patternFill>
      </fill>
    </ndxf>
  </rcc>
  <rcc rId="5844" sId="1" odxf="1" dxf="1">
    <nc r="C142" t="inlineStr">
      <is>
        <t>10</t>
      </is>
    </nc>
    <ndxf>
      <fill>
        <patternFill patternType="solid">
          <bgColor theme="0"/>
        </patternFill>
      </fill>
    </ndxf>
  </rcc>
  <rcc rId="5845" sId="1" odxf="1" dxf="1">
    <nc r="D142" t="inlineStr">
      <is>
        <t>03</t>
      </is>
    </nc>
    <ndxf>
      <fill>
        <patternFill patternType="solid">
          <bgColor theme="0"/>
        </patternFill>
      </fill>
    </ndxf>
  </rcc>
  <rcc rId="5846" sId="1" odxf="1" dxf="1">
    <nc r="E142" t="inlineStr">
      <is>
        <t>06040 00000</t>
      </is>
    </nc>
    <ndxf>
      <fill>
        <patternFill patternType="solid">
          <bgColor theme="0"/>
        </patternFill>
      </fill>
    </ndxf>
  </rcc>
  <rfmt sheetId="1" sqref="F142" start="0" length="0">
    <dxf>
      <fill>
        <patternFill patternType="solid">
          <bgColor theme="0"/>
        </patternFill>
      </fill>
    </dxf>
  </rfmt>
  <rcc rId="5847" sId="1" odxf="1" dxf="1">
    <nc r="G142">
      <f>G143</f>
    </nc>
    <ndxf>
      <fill>
        <patternFill patternType="solid">
          <bgColor theme="0"/>
        </patternFill>
      </fill>
    </ndxf>
  </rcc>
  <rcc rId="5848" sId="1" odxf="1" dxf="1">
    <nc r="A143" t="inlineStr">
      <is>
        <t>Обеспечение комплексного развития сельских территорий</t>
      </is>
    </nc>
    <ndxf>
      <fill>
        <patternFill patternType="solid">
          <bgColor theme="0"/>
        </patternFill>
      </fill>
      <alignment vertical="center" wrapText="1"/>
    </ndxf>
  </rcc>
  <rcc rId="5849" sId="1" odxf="1" dxf="1" numFmtId="30">
    <nc r="B143" t="inlineStr">
      <is>
        <t>968</t>
      </is>
    </nc>
    <ndxf>
      <fill>
        <patternFill patternType="solid">
          <bgColor theme="0"/>
        </patternFill>
      </fill>
    </ndxf>
  </rcc>
  <rcc rId="5850" sId="1" odxf="1" dxf="1">
    <nc r="C143" t="inlineStr">
      <is>
        <t>10</t>
      </is>
    </nc>
    <ndxf>
      <fill>
        <patternFill patternType="solid">
          <bgColor theme="0"/>
        </patternFill>
      </fill>
    </ndxf>
  </rcc>
  <rcc rId="5851" sId="1" odxf="1" dxf="1">
    <nc r="D143" t="inlineStr">
      <is>
        <t>03</t>
      </is>
    </nc>
    <ndxf>
      <fill>
        <patternFill patternType="solid">
          <bgColor theme="0"/>
        </patternFill>
      </fill>
    </ndxf>
  </rcc>
  <rcc rId="5852" sId="1" odxf="1" dxf="1">
    <nc r="E143" t="inlineStr">
      <is>
        <t>06040 L5760</t>
      </is>
    </nc>
    <ndxf>
      <fill>
        <patternFill patternType="solid">
          <bgColor theme="0"/>
        </patternFill>
      </fill>
    </ndxf>
  </rcc>
  <rfmt sheetId="1" sqref="F143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5853" sId="1" odxf="1" dxf="1">
    <nc r="G143">
      <f>G144</f>
    </nc>
    <ndxf>
      <fill>
        <patternFill patternType="solid">
          <bgColor rgb="FF92D050"/>
        </patternFill>
      </fill>
    </ndxf>
  </rcc>
  <rcc rId="5854" sId="1" odxf="1" dxf="1">
    <nc r="A144" t="inlineStr">
      <is>
        <t>Субсидии автономным учреждениям на иные цели</t>
      </is>
    </nc>
    <ndxf>
      <alignment horizontal="left" vertical="center"/>
    </ndxf>
  </rcc>
  <rcc rId="5855" sId="1" odxf="1" dxf="1" numFmtId="30">
    <nc r="B144" t="inlineStr">
      <is>
        <t>968</t>
      </is>
    </nc>
    <ndxf>
      <fill>
        <patternFill patternType="solid">
          <bgColor theme="0"/>
        </patternFill>
      </fill>
    </ndxf>
  </rcc>
  <rcc rId="5856" sId="1" odxf="1" dxf="1">
    <nc r="C144" t="inlineStr">
      <is>
        <t>10</t>
      </is>
    </nc>
    <ndxf>
      <fill>
        <patternFill patternType="solid">
          <bgColor theme="0"/>
        </patternFill>
      </fill>
    </ndxf>
  </rcc>
  <rcc rId="5857" sId="1" odxf="1" dxf="1">
    <nc r="D144" t="inlineStr">
      <is>
        <t>03</t>
      </is>
    </nc>
    <ndxf>
      <fill>
        <patternFill patternType="solid">
          <bgColor theme="0"/>
        </patternFill>
      </fill>
    </ndxf>
  </rcc>
  <rcc rId="5858" sId="1" odxf="1" dxf="1">
    <nc r="E144" t="inlineStr">
      <is>
        <t>06040 L5760</t>
      </is>
    </nc>
    <ndxf>
      <fill>
        <patternFill patternType="solid">
          <bgColor theme="0"/>
        </patternFill>
      </fill>
    </ndxf>
  </rcc>
  <rcc rId="5859" sId="1" odxf="1" dxf="1">
    <nc r="F144" t="inlineStr">
      <is>
        <t>622</t>
      </is>
    </nc>
    <ndxf>
      <fill>
        <patternFill patternType="solid">
          <bgColor theme="0"/>
        </patternFill>
      </fill>
    </ndxf>
  </rcc>
  <rfmt sheetId="1" sqref="G144" start="0" length="0">
    <dxf>
      <fill>
        <patternFill patternType="solid">
          <bgColor theme="0"/>
        </patternFill>
      </fill>
    </dxf>
  </rfmt>
  <rcc rId="5860" sId="1">
    <nc r="H140">
      <f>H141</f>
    </nc>
  </rcc>
  <rcc rId="5861" sId="1" odxf="1" dxf="1">
    <nc r="H141">
      <f>H142</f>
    </nc>
    <ndxf>
      <fill>
        <patternFill patternType="solid">
          <bgColor theme="0"/>
        </patternFill>
      </fill>
    </ndxf>
  </rcc>
  <rcc rId="5862" sId="1" odxf="1" dxf="1">
    <nc r="H142">
      <f>H143</f>
    </nc>
    <ndxf>
      <fill>
        <patternFill patternType="solid">
          <bgColor theme="0"/>
        </patternFill>
      </fill>
    </ndxf>
  </rcc>
  <rcc rId="5863" sId="1" odxf="1" dxf="1">
    <nc r="H143">
      <f>H144</f>
    </nc>
    <ndxf>
      <fill>
        <patternFill patternType="solid">
          <bgColor rgb="FF92D050"/>
        </patternFill>
      </fill>
    </ndxf>
  </rcc>
  <rfmt sheetId="1" sqref="H144" start="0" length="0">
    <dxf>
      <fill>
        <patternFill patternType="solid">
          <bgColor theme="0"/>
        </patternFill>
      </fill>
    </dxf>
  </rfmt>
  <rcc rId="5864" sId="1" numFmtId="4">
    <nc r="G144">
      <v>770</v>
    </nc>
  </rcc>
  <rcc rId="5865" sId="1" numFmtId="4">
    <nc r="H144">
      <v>770</v>
    </nc>
  </rcc>
  <rcc rId="5866" sId="1">
    <nc r="I144">
      <v>770</v>
    </nc>
  </rcc>
  <rcc rId="5867" sId="1">
    <nc r="J144">
      <v>770</v>
    </nc>
  </rcc>
  <rcc rId="5868" sId="1">
    <oc r="G134">
      <f>G135+G145</f>
    </oc>
    <nc r="G134">
      <f>G135+G145+G140</f>
    </nc>
  </rcc>
  <rcc rId="5869" sId="1">
    <oc r="H134">
      <f>H135+H145</f>
    </oc>
    <nc r="H134">
      <f>H135+H145+H140</f>
    </nc>
  </rcc>
</revisions>
</file>

<file path=xl/revisions/revisionLog3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0" sId="1" numFmtId="4">
    <oc r="H144">
      <v>770</v>
    </oc>
    <nc r="H144">
      <v>0</v>
    </nc>
  </rcc>
  <rcc rId="5871" sId="1">
    <oc r="J144">
      <v>770</v>
    </oc>
    <nc r="J144">
      <v>0</v>
    </nc>
  </rcc>
</revisions>
</file>

<file path=xl/revisions/revisionLog3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2" sId="1">
    <oc r="J480">
      <v>16813.900000000001</v>
    </oc>
    <nc r="J480">
      <v>16183.9</v>
    </nc>
  </rcc>
</revisions>
</file>

<file path=xl/revisions/revisionLog3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3" sId="1">
    <oc r="G175">
      <f>16093.8</f>
    </oc>
    <nc r="G175">
      <f>16093.8+3797.5</f>
    </nc>
  </rcc>
  <rcc rId="5874" sId="1">
    <oc r="H175">
      <f>16093.8</f>
    </oc>
    <nc r="H175">
      <f>16093.8+3797.5</f>
    </nc>
  </rcc>
  <rcc rId="5875" sId="1">
    <oc r="G177">
      <f>3925.6-128.1</f>
    </oc>
    <nc r="G177"/>
  </rcc>
  <rcc rId="5876" sId="1">
    <oc r="H177">
      <f>3925.6-128.1</f>
    </oc>
    <nc r="H177"/>
  </rcc>
  <rrc rId="5877" sId="1" ref="A176:XFD176" action="deleteRow">
    <undo index="65535" exp="ref" v="1" dr="H176" r="H167" sId="1"/>
    <undo index="65535" exp="ref" v="1" dr="G176" r="G167" sId="1"/>
    <rfmt sheetId="1" xfDxf="1" sqref="A176:XFD176" start="0" length="0">
      <dxf>
        <font>
          <name val="Times New Roman CYR"/>
          <family val="1"/>
        </font>
        <alignment wrapText="1"/>
      </dxf>
    </rfmt>
    <rcc rId="0" sId="1" dxf="1">
      <nc r="A176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76">
        <v>969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6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6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6" t="inlineStr">
        <is>
          <t>10101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76">
        <f>G177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6">
        <f>H177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878" sId="1" ref="A176:XFD176" action="deleteRow">
    <rfmt sheetId="1" xfDxf="1" sqref="A176:XFD176" start="0" length="0">
      <dxf>
        <font>
          <name val="Times New Roman CYR"/>
          <family val="1"/>
        </font>
        <alignment wrapText="1"/>
      </dxf>
    </rfmt>
    <rcc rId="0" sId="1" dxf="1">
      <nc r="A176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76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6" t="inlineStr">
        <is>
          <t>10101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6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7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879" sId="1">
    <oc r="G167">
      <f>G168+G174+G170+G172+#REF!</f>
    </oc>
    <nc r="G167">
      <f>G168+G174+G170+G172</f>
    </nc>
  </rcc>
  <rcc rId="5880" sId="1">
    <oc r="H167">
      <f>H168+H174+H170+H172+#REF!</f>
    </oc>
    <nc r="H167">
      <f>H168+H174+H170+H172</f>
    </nc>
  </rcc>
  <rcc rId="5881" sId="1">
    <oc r="G211">
      <f>8525.8</f>
    </oc>
    <nc r="G211">
      <f>8525.8+179.8</f>
    </nc>
  </rcc>
  <rcc rId="5882" sId="1">
    <oc r="H211">
      <f>8525.8</f>
    </oc>
    <nc r="H211">
      <f>8525.8+179.8</f>
    </nc>
  </rcc>
  <rcc rId="5883" sId="1">
    <oc r="G212">
      <f>15665</f>
    </oc>
    <nc r="G212">
      <f>15665+340.5</f>
    </nc>
  </rcc>
  <rcc rId="5884" sId="1">
    <oc r="H212">
      <f>15665</f>
    </oc>
    <nc r="H212">
      <f>15665+340.5</f>
    </nc>
  </rcc>
  <rcc rId="5885" sId="1">
    <oc r="G217">
      <f>179.8</f>
    </oc>
    <nc r="G217"/>
  </rcc>
  <rcc rId="5886" sId="1">
    <oc r="H217">
      <f>179.8</f>
    </oc>
    <nc r="H217"/>
  </rcc>
  <rcc rId="5887" sId="1">
    <oc r="G218">
      <f>340.5</f>
    </oc>
    <nc r="G218"/>
  </rcc>
  <rcc rId="5888" sId="1">
    <oc r="H218">
      <f>340.5</f>
    </oc>
    <nc r="H218"/>
  </rcc>
  <rrc rId="5889" sId="1" ref="A216:XFD216" action="deleteRow">
    <undo index="65535" exp="ref" v="1" dr="H216" r="H209" sId="1"/>
    <undo index="65535" exp="ref" v="1" dr="G216" r="G209" sId="1"/>
    <rfmt sheetId="1" xfDxf="1" sqref="A216:XFD216" start="0" length="0">
      <dxf>
        <font>
          <i/>
          <name val="Times New Roman CYR"/>
          <family val="1"/>
        </font>
        <alignment wrapText="1"/>
      </dxf>
    </rfmt>
    <rcc rId="0" sId="1" dxf="1">
      <nc r="A216" t="inlineStr">
        <is>
          <t>Софинансирование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16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6" t="inlineStr">
        <is>
          <t>10301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16">
        <f>G217+G218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6">
        <f>H217+H218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890" sId="1" ref="A216:XFD216" action="deleteRow">
    <rfmt sheetId="1" xfDxf="1" sqref="A216:XFD216" start="0" length="0">
      <dxf>
        <font>
          <i/>
          <name val="Times New Roman CYR"/>
          <family val="1"/>
        </font>
        <alignment wrapText="1"/>
      </dxf>
    </rfmt>
    <rcc rId="0" sId="1" dxf="1">
      <nc r="A216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16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6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6" t="inlineStr">
        <is>
          <t>10301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6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1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891" sId="1" ref="A216:XFD216" action="deleteRow">
    <rfmt sheetId="1" xfDxf="1" sqref="A216:XFD216" start="0" length="0">
      <dxf>
        <font>
          <i/>
          <name val="Times New Roman CYR"/>
          <family val="1"/>
        </font>
        <alignment wrapText="1"/>
      </dxf>
    </rfmt>
    <rcc rId="0" sId="1" dxf="1">
      <nc r="A216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16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6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6" t="inlineStr">
        <is>
          <t>10301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6" t="inlineStr">
        <is>
          <t>621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1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892" sId="1">
    <oc r="G209">
      <f>G210+G213+#REF!</f>
    </oc>
    <nc r="G209">
      <f>G210+G213</f>
    </nc>
  </rcc>
  <rcc rId="5893" sId="1">
    <oc r="H209">
      <f>H210+H213+#REF!</f>
    </oc>
    <nc r="H209">
      <f>H210+H213</f>
    </nc>
  </rcc>
  <rcc rId="5894" sId="1" numFmtId="4">
    <oc r="G248">
      <v>1969.3</v>
    </oc>
    <nc r="G248">
      <f>1969.3+1082.2</f>
    </nc>
  </rcc>
  <rcc rId="5895" sId="1" numFmtId="4">
    <oc r="H248">
      <v>1969.3</v>
    </oc>
    <nc r="H248">
      <f>1969.3+1082.2</f>
    </nc>
  </rcc>
  <rcc rId="5896" sId="1" numFmtId="4">
    <oc r="G249">
      <v>594.70000000000005</v>
    </oc>
    <nc r="G249">
      <f>594.7+326.8</f>
    </nc>
  </rcc>
  <rcc rId="5897" sId="1" numFmtId="4">
    <oc r="H249">
      <v>594.70000000000005</v>
    </oc>
    <nc r="H249">
      <f>594.7+326.8</f>
    </nc>
  </rcc>
  <rcc rId="5898" sId="1">
    <oc r="G256">
      <f>1082.2</f>
    </oc>
    <nc r="G256"/>
  </rcc>
  <rcc rId="5899" sId="1">
    <oc r="H256">
      <f>1082.2</f>
    </oc>
    <nc r="H256"/>
  </rcc>
  <rcc rId="5900" sId="1">
    <oc r="G257">
      <f>326.8</f>
    </oc>
    <nc r="G257"/>
  </rcc>
  <rcc rId="5901" sId="1">
    <oc r="H257">
      <f>326.8</f>
    </oc>
    <nc r="H257"/>
  </rcc>
  <rrc rId="5902" sId="1" ref="A255:XFD255" action="deleteRow">
    <undo index="65535" exp="ref" v="1" dr="H255" r="H241" sId="1"/>
    <undo index="65535" exp="ref" v="1" dr="G255" r="G241" sId="1"/>
    <rfmt sheetId="1" xfDxf="1" sqref="A255:XFD255" start="0" length="0">
      <dxf>
        <font>
          <name val="Times New Roman CYR"/>
          <family val="1"/>
        </font>
        <alignment wrapText="1"/>
      </dxf>
    </rfmt>
    <rcc rId="0" sId="1" dxf="1">
      <nc r="A255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55">
        <v>969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5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5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5" t="inlineStr">
        <is>
          <t>10501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5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55">
        <f>SUM(G256:G257)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55">
        <f>SUM(H256:H257)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903" sId="1" ref="A255:XFD255" action="deleteRow">
    <rfmt sheetId="1" xfDxf="1" sqref="A255:XFD255" start="0" length="0">
      <dxf>
        <font>
          <name val="Times New Roman CYR"/>
          <family val="1"/>
        </font>
        <alignment wrapText="1"/>
      </dxf>
    </rfmt>
    <rcc rId="0" sId="1" dxf="1">
      <nc r="A255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55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5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5" t="inlineStr">
        <is>
          <t>10501 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5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5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904" sId="1" ref="A255:XFD255" action="deleteRow">
    <rfmt sheetId="1" xfDxf="1" sqref="A255:XFD255" start="0" length="0">
      <dxf>
        <font>
          <name val="Times New Roman CYR"/>
          <family val="1"/>
        </font>
        <alignment wrapText="1"/>
      </dxf>
    </rfmt>
    <rcc rId="0" sId="1" dxf="1">
      <nc r="A255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55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5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5" t="inlineStr">
        <is>
          <t>10501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5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5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905" sId="1">
    <oc r="G241">
      <f>G244+G247+G242+#REF!</f>
    </oc>
    <nc r="G241">
      <f>G244+G247+G242</f>
    </nc>
  </rcc>
  <rcc rId="5906" sId="1">
    <oc r="H241">
      <f>H244+H247+H242+#REF!</f>
    </oc>
    <nc r="H241">
      <f>H244+H247+H242</f>
    </nc>
  </rcc>
</revisions>
</file>

<file path=xl/revisions/revisionLog3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7" sId="1" numFmtId="4">
    <oc r="G144">
      <v>770</v>
    </oc>
    <nc r="G144">
      <f>770+85.55768</f>
    </nc>
  </rcc>
  <rrc rId="5908" sId="1" ref="A477:XFD481" action="insertRow"/>
  <rfmt sheetId="1" sqref="A477" start="0" length="0">
    <dxf>
      <font>
        <b/>
        <name val="Times New Roman"/>
        <family val="1"/>
      </font>
      <fill>
        <patternFill patternType="solid">
          <bgColor indexed="41"/>
        </patternFill>
      </fill>
      <alignment vertical="center"/>
    </dxf>
  </rfmt>
  <rfmt sheetId="1" sqref="B47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C47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D47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47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47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G47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H47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A478" start="0" length="0">
    <dxf>
      <font>
        <b/>
        <name val="Times New Roman"/>
        <family val="1"/>
      </font>
      <fill>
        <patternFill patternType="solid">
          <bgColor theme="0"/>
        </patternFill>
      </fill>
      <alignment vertical="center"/>
    </dxf>
  </rfmt>
  <rfmt sheetId="1" sqref="B478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C478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D478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E478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F478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G478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H478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A479" start="0" length="0">
    <dxf>
      <font>
        <i/>
        <name val="Times New Roman"/>
        <family val="1"/>
      </font>
      <fill>
        <patternFill patternType="solid">
          <bgColor theme="0"/>
        </patternFill>
      </fill>
      <alignment vertical="center"/>
    </dxf>
  </rfmt>
  <rfmt sheetId="1" sqref="B479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C479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D479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E479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F479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G479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H479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A480" start="0" length="0">
    <dxf>
      <font>
        <i/>
        <name val="Times New Roman"/>
        <family val="1"/>
      </font>
      <fill>
        <patternFill patternType="solid">
          <bgColor theme="0"/>
        </patternFill>
      </fill>
      <alignment vertical="center"/>
    </dxf>
  </rfmt>
  <rfmt sheetId="1" sqref="B48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C48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D48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E48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F480" start="0" length="0">
    <dxf>
      <font>
        <b/>
        <i/>
        <name val="Times New Roman"/>
        <family val="1"/>
      </font>
      <fill>
        <patternFill patternType="solid">
          <bgColor theme="0"/>
        </patternFill>
      </fill>
    </dxf>
  </rfmt>
  <rfmt sheetId="1" sqref="G480" start="0" length="0">
    <dxf>
      <font>
        <i/>
        <name val="Times New Roman"/>
        <family val="1"/>
      </font>
      <fill>
        <patternFill patternType="solid">
          <bgColor rgb="FF92D050"/>
        </patternFill>
      </fill>
    </dxf>
  </rfmt>
  <rfmt sheetId="1" sqref="H480" start="0" length="0">
    <dxf>
      <font>
        <i/>
        <name val="Times New Roman"/>
        <family val="1"/>
      </font>
      <fill>
        <patternFill patternType="solid">
          <bgColor rgb="FF92D050"/>
        </patternFill>
      </fill>
    </dxf>
  </rfmt>
  <rfmt sheetId="1" sqref="A481" start="0" length="0">
    <dxf>
      <alignment horizontal="left" vertical="center"/>
    </dxf>
  </rfmt>
  <rfmt sheetId="1" sqref="B481" start="0" length="0">
    <dxf>
      <fill>
        <patternFill patternType="solid">
          <bgColor theme="0"/>
        </patternFill>
      </fill>
    </dxf>
  </rfmt>
  <rfmt sheetId="1" sqref="C481" start="0" length="0">
    <dxf>
      <fill>
        <patternFill patternType="solid">
          <bgColor theme="0"/>
        </patternFill>
      </fill>
    </dxf>
  </rfmt>
  <rfmt sheetId="1" sqref="D481" start="0" length="0">
    <dxf>
      <fill>
        <patternFill patternType="solid">
          <bgColor theme="0"/>
        </patternFill>
      </fill>
    </dxf>
  </rfmt>
  <rfmt sheetId="1" sqref="E481" start="0" length="0">
    <dxf>
      <fill>
        <patternFill patternType="solid">
          <bgColor theme="0"/>
        </patternFill>
      </fill>
    </dxf>
  </rfmt>
  <rfmt sheetId="1" sqref="F481" start="0" length="0">
    <dxf>
      <fill>
        <patternFill patternType="solid">
          <bgColor theme="0"/>
        </patternFill>
      </fill>
    </dxf>
  </rfmt>
  <rfmt sheetId="1" sqref="G481" start="0" length="0">
    <dxf>
      <fill>
        <patternFill patternType="solid">
          <bgColor theme="0"/>
        </patternFill>
      </fill>
    </dxf>
  </rfmt>
  <rfmt sheetId="1" sqref="H481" start="0" length="0">
    <dxf>
      <fill>
        <patternFill patternType="solid">
          <bgColor theme="0"/>
        </patternFill>
      </fill>
    </dxf>
  </rfmt>
  <rcc rId="5909" sId="1">
    <nc r="I481">
      <v>770</v>
    </nc>
  </rcc>
  <rcc rId="5910" sId="1">
    <nc r="J481">
      <v>0</v>
    </nc>
  </rcc>
  <rrc rId="5911" sId="1" ref="A477:XFD477" action="insertRow"/>
  <rcc rId="5912" sId="1" odxf="1" dxf="1">
    <nc r="A477" t="inlineStr">
      <is>
        <t>СОЦИАЛЬНАЯ ПОЛИТИКА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b/>
        <name val="Times New Roman"/>
        <family val="1"/>
      </font>
      <fill>
        <patternFill patternType="solid">
          <bgColor indexed="15"/>
        </patternFill>
      </fill>
      <alignment horizontal="left" vertical="center"/>
    </ndxf>
  </rcc>
  <rcc rId="5913" sId="1" odxf="1" dxf="1">
    <nc r="B477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5914" sId="1" odxf="1" dxf="1">
    <nc r="C477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477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477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477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5915" sId="1" odxf="1" dxf="1">
    <nc r="G477">
      <f>G478</f>
    </nc>
    <odxf>
      <font>
        <b val="0"/>
        <name val="Times New Roman"/>
        <family val="1"/>
      </font>
      <fill>
        <patternFill patternType="none">
          <bgColor indexed="65"/>
        </patternFill>
      </fill>
      <alignment wrapText="1"/>
    </odxf>
    <ndxf>
      <font>
        <b/>
        <name val="Times New Roman"/>
        <family val="1"/>
      </font>
      <fill>
        <patternFill patternType="solid">
          <bgColor indexed="15"/>
        </patternFill>
      </fill>
      <alignment wrapText="0"/>
    </ndxf>
  </rcc>
  <rcc rId="5916" sId="1">
    <nc r="A478" t="inlineStr">
      <is>
        <t>Социальное обеспечение населения</t>
      </is>
    </nc>
  </rcc>
  <rcc rId="5917" sId="1" numFmtId="30">
    <nc r="B478" t="inlineStr">
      <is>
        <t>977</t>
      </is>
    </nc>
  </rcc>
  <rcc rId="5918" sId="1">
    <nc r="C478" t="inlineStr">
      <is>
        <t>10</t>
      </is>
    </nc>
  </rcc>
  <rcc rId="5919" sId="1">
    <nc r="D478" t="inlineStr">
      <is>
        <t>03</t>
      </is>
    </nc>
  </rcc>
  <rfmt sheetId="1" sqref="G478" start="0" length="0">
    <dxf>
      <alignment wrapText="0"/>
    </dxf>
  </rfmt>
  <rcc rId="5920" sId="1" odxf="1" dxf="1">
    <nc r="A479" t="inlineStr">
      <is>
        <t>Муниципальная программа «Комплексное развитие сельских территорий в Селенгинском районе на 2023-2025 годы»</t>
      </is>
    </nc>
    <ndxf>
      <alignment horizontal="left"/>
    </ndxf>
  </rcc>
  <rcc rId="5921" sId="1">
    <nc r="B479" t="inlineStr">
      <is>
        <t>977</t>
      </is>
    </nc>
  </rcc>
  <rcc rId="5922" sId="1">
    <nc r="C479" t="inlineStr">
      <is>
        <t>10</t>
      </is>
    </nc>
  </rcc>
  <rcc rId="5923" sId="1">
    <nc r="D479" t="inlineStr">
      <is>
        <t>03</t>
      </is>
    </nc>
  </rcc>
  <rcc rId="5924" sId="1">
    <nc r="E479" t="inlineStr">
      <is>
        <t>06000 00000</t>
      </is>
    </nc>
  </rcc>
  <rcc rId="5925" sId="1">
    <nc r="G479">
      <f>G480</f>
    </nc>
  </rcc>
  <rcc rId="5926" sId="1">
    <nc r="A480" t="inlineStr">
      <is>
        <t>Основное мероприятие "Реализация мероприятий по строительству жилья, предоставляемого по договору найма жилого помещения"</t>
      </is>
    </nc>
  </rcc>
  <rcc rId="5927" sId="1">
    <nc r="B480" t="inlineStr">
      <is>
        <t>977</t>
      </is>
    </nc>
  </rcc>
  <rcc rId="5928" sId="1">
    <nc r="C480" t="inlineStr">
      <is>
        <t>10</t>
      </is>
    </nc>
  </rcc>
  <rcc rId="5929" sId="1">
    <nc r="D480" t="inlineStr">
      <is>
        <t>03</t>
      </is>
    </nc>
  </rcc>
  <rcc rId="5930" sId="1">
    <nc r="E480" t="inlineStr">
      <is>
        <t>06020 00000</t>
      </is>
    </nc>
  </rcc>
  <rcc rId="5931" sId="1">
    <nc r="G480">
      <f>G481</f>
    </nc>
  </rcc>
  <rcc rId="5932" sId="1">
    <nc r="A481" t="inlineStr">
      <is>
        <t>Обеспечение комплексного развития сельских территорий</t>
      </is>
    </nc>
  </rcc>
  <rcc rId="5933" sId="1">
    <nc r="B481" t="inlineStr">
      <is>
        <t>977</t>
      </is>
    </nc>
  </rcc>
  <rcc rId="5934" sId="1">
    <nc r="C481" t="inlineStr">
      <is>
        <t>10</t>
      </is>
    </nc>
  </rcc>
  <rcc rId="5935" sId="1">
    <nc r="D481" t="inlineStr">
      <is>
        <t>03</t>
      </is>
    </nc>
  </rcc>
  <rcc rId="5936" sId="1">
    <nc r="E481" t="inlineStr">
      <is>
        <t>06020 L5760</t>
      </is>
    </nc>
  </rcc>
  <rcc rId="5937" sId="1" odxf="1" dxf="1">
    <nc r="G481">
      <f>G482</f>
    </nc>
    <ndxf>
      <fill>
        <patternFill>
          <bgColor theme="0"/>
        </patternFill>
      </fill>
    </ndxf>
  </rcc>
  <rcc rId="5938" sId="1" odxf="1" dxf="1">
    <nc r="A482" t="inlineStr">
      <is>
        <t>Прочие мероприятия , связанные с выполнением обязательств ОМСУ</t>
      </is>
    </nc>
    <ndxf>
      <alignment horizontal="general" vertical="top"/>
    </ndxf>
  </rcc>
  <rcc rId="5939" sId="1">
    <nc r="B482" t="inlineStr">
      <is>
        <t>977</t>
      </is>
    </nc>
  </rcc>
  <rcc rId="5940" sId="1">
    <nc r="C482" t="inlineStr">
      <is>
        <t>10</t>
      </is>
    </nc>
  </rcc>
  <rcc rId="5941" sId="1">
    <nc r="D482" t="inlineStr">
      <is>
        <t>03</t>
      </is>
    </nc>
  </rcc>
  <rcc rId="5942" sId="1">
    <nc r="E482" t="inlineStr">
      <is>
        <t>06020 L5760</t>
      </is>
    </nc>
  </rcc>
  <rcc rId="5943" sId="1">
    <nc r="F482" t="inlineStr">
      <is>
        <t>244</t>
      </is>
    </nc>
  </rcc>
  <rcc rId="5944" sId="1" odxf="1" dxf="1">
    <nc r="H477">
      <f>H478</f>
    </nc>
    <odxf>
      <font>
        <b val="0"/>
        <name val="Times New Roman"/>
        <family val="1"/>
      </font>
      <fill>
        <patternFill patternType="none">
          <bgColor indexed="65"/>
        </patternFill>
      </fill>
      <alignment wrapText="1"/>
    </odxf>
    <ndxf>
      <font>
        <b/>
        <name val="Times New Roman"/>
        <family val="1"/>
      </font>
      <fill>
        <patternFill patternType="solid">
          <bgColor indexed="15"/>
        </patternFill>
      </fill>
      <alignment wrapText="0"/>
    </ndxf>
  </rcc>
  <rfmt sheetId="1" sqref="H478" start="0" length="0">
    <dxf>
      <alignment wrapText="0"/>
    </dxf>
  </rfmt>
  <rcc rId="5945" sId="1">
    <nc r="H479">
      <f>H480</f>
    </nc>
  </rcc>
  <rcc rId="5946" sId="1">
    <nc r="H480">
      <f>H481</f>
    </nc>
  </rcc>
  <rcc rId="5947" sId="1" odxf="1" dxf="1">
    <nc r="H481">
      <f>H482</f>
    </nc>
    <ndxf>
      <fill>
        <patternFill>
          <bgColor theme="0"/>
        </patternFill>
      </fill>
    </ndxf>
  </rcc>
  <rcc rId="5948" sId="1" numFmtId="4">
    <nc r="G482">
      <f>11369+127.9224</f>
    </nc>
  </rcc>
  <rcc rId="5949" sId="1" numFmtId="4">
    <nc r="H482">
      <v>0</v>
    </nc>
  </rcc>
  <rcc rId="5950" sId="1">
    <nc r="G478">
      <f>G479</f>
    </nc>
  </rcc>
  <rcc rId="5951" sId="1">
    <nc r="H478">
      <f>H479</f>
    </nc>
  </rcc>
</revisions>
</file>

<file path=xl/revisions/revisionLog3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2" sId="1">
    <oc r="G446">
      <f>G447+G454+G462</f>
    </oc>
    <nc r="G446">
      <f>G447+G454+G462+G477</f>
    </nc>
  </rcc>
  <rcc rId="5953" sId="1">
    <oc r="H446">
      <f>H447+H454+H462</f>
    </oc>
    <nc r="H446">
      <f>H447+H454+H462+H477</f>
    </nc>
  </rcc>
</revisions>
</file>

<file path=xl/revisions/revisionLog3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4" sId="1" numFmtId="4">
    <oc r="G472">
      <v>16866.5</v>
    </oc>
    <nc r="G472">
      <f>16866.5+16.8665</f>
    </nc>
  </rcc>
  <rcc rId="5955" sId="1" numFmtId="4">
    <oc r="H472">
      <v>16183.9</v>
    </oc>
    <nc r="H472">
      <f>16183.9+16.1839</f>
    </nc>
  </rcc>
  <rcc rId="5956" sId="1" numFmtId="4">
    <oc r="G452">
      <v>6876.8</v>
    </oc>
    <nc r="G452">
      <f>6876.8-111.2</f>
    </nc>
  </rcc>
  <rcc rId="5957" sId="1" numFmtId="4">
    <oc r="G453">
      <v>2076.8000000000002</v>
    </oc>
    <nc r="G453">
      <f>2076.8-33.5889</f>
    </nc>
  </rcc>
  <rcc rId="5958" sId="1" numFmtId="4">
    <oc r="H452">
      <v>6876.8</v>
    </oc>
    <nc r="H452">
      <f>6876.8-12.4</f>
    </nc>
  </rcc>
  <rcc rId="5959" sId="1" numFmtId="4">
    <oc r="H453">
      <v>2076.8000000000002</v>
    </oc>
    <nc r="H453">
      <f>2076.8-3.7839</f>
    </nc>
  </rcc>
</revisions>
</file>

<file path=xl/revisions/revisionLog3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0" sId="1" numFmtId="4">
    <oc r="G40">
      <v>14343</v>
    </oc>
    <nc r="G40">
      <f>14343-65.7</f>
    </nc>
  </rcc>
  <rcc rId="5961" sId="1" numFmtId="4">
    <oc r="G41">
      <v>4331.6000000000004</v>
    </oc>
    <nc r="G41">
      <f>4331.6-19.85768</f>
    </nc>
  </rcc>
</revisions>
</file>

<file path=xl/revisions/revisionLog3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2" sId="1">
    <oc r="I482">
      <v>770</v>
    </oc>
    <nc r="I482">
      <v>11369</v>
    </nc>
  </rcc>
  <rcc rId="5963" sId="1" numFmtId="34">
    <nc r="G486">
      <v>1368160.46</v>
    </nc>
  </rcc>
  <rcc rId="5964" sId="1" numFmtId="34">
    <nc r="H486">
      <v>1367567.3600000001</v>
    </nc>
  </rcc>
</revisions>
</file>

<file path=xl/revisions/revisionLog3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5" sId="1">
    <oc r="G396">
      <f>859.2+2243.8</f>
    </oc>
    <nc r="G396">
      <f>859.2+2243.8-8.5</f>
    </nc>
  </rcc>
  <rcc rId="5966" sId="1">
    <oc r="G397">
      <f>259.5+677.6</f>
    </oc>
    <nc r="G397">
      <f>259.5+677.6-2.6</f>
    </nc>
  </rcc>
  <rcc rId="5967" sId="1">
    <oc r="H396">
      <f>859.2+2243.8</f>
    </oc>
    <nc r="H396">
      <f>859.2+2243.8-8.5</f>
    </nc>
  </rcc>
  <rcc rId="5968" sId="1">
    <oc r="H397">
      <f>259.5+677.6</f>
    </oc>
    <nc r="H397">
      <f>259.5+677.6-2.6</f>
    </nc>
  </rcc>
  <rcc rId="5969" sId="1">
    <oc r="I395">
      <v>1118.7</v>
    </oc>
    <nc r="I395">
      <v>1107.5999999999999</v>
    </nc>
  </rcc>
  <rcc rId="5970" sId="1">
    <oc r="J395">
      <v>1118.7</v>
    </oc>
    <nc r="J395">
      <v>1107.5999999999999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2" sId="1" numFmtId="4">
    <oc r="G435">
      <v>1732.4</v>
    </oc>
    <nc r="G435">
      <v>0</v>
    </nc>
  </rcc>
  <rcc rId="523" sId="1" numFmtId="4">
    <oc r="H435">
      <v>1746.1</v>
    </oc>
    <nc r="H435">
      <v>0</v>
    </nc>
  </rcc>
  <rfmt sheetId="1" sqref="G435:H435">
    <dxf>
      <fill>
        <patternFill>
          <bgColor theme="0"/>
        </patternFill>
      </fill>
    </dxf>
  </rfmt>
  <rfmt sheetId="1" sqref="G433:H433">
    <dxf>
      <fill>
        <patternFill>
          <bgColor rgb="FFFFFF00"/>
        </patternFill>
      </fill>
    </dxf>
  </rfmt>
  <rcc rId="524" sId="1" numFmtId="4">
    <oc r="G433">
      <v>0</v>
    </oc>
    <nc r="G433">
      <f>1732.4+453.1</f>
    </nc>
  </rcc>
  <rcc rId="525" sId="1" numFmtId="4">
    <oc r="H433">
      <v>0</v>
    </oc>
    <nc r="H433">
      <f>1746.1+453.1</f>
    </nc>
  </rcc>
  <rcc rId="526" sId="1" numFmtId="4">
    <oc r="G449">
      <v>573.16999999999996</v>
    </oc>
    <nc r="G449">
      <f>573.17+2919.1</f>
    </nc>
  </rcc>
  <rcc rId="527" sId="1" numFmtId="4">
    <oc r="H449">
      <v>573.16999999999996</v>
    </oc>
    <nc r="H449">
      <f>573.17+2919.1</f>
    </nc>
  </rcc>
  <rcc rId="528" sId="1" numFmtId="4">
    <oc r="G450">
      <v>173.13</v>
    </oc>
    <nc r="G450">
      <f>173.13+881.6</f>
    </nc>
  </rcc>
  <rcc rId="529" sId="1" numFmtId="4">
    <oc r="H450">
      <v>173.13</v>
    </oc>
    <nc r="H450">
      <f>173.13+881.6</f>
    </nc>
  </rcc>
  <rcc rId="530" sId="1" numFmtId="4">
    <oc r="G475">
      <v>5099.1000000000004</v>
    </oc>
    <nc r="G475">
      <v>2180.1</v>
    </nc>
  </rcc>
  <rcc rId="531" sId="1" numFmtId="4">
    <oc r="H475">
      <v>5099.1000000000004</v>
    </oc>
    <nc r="H475">
      <v>2180.1</v>
    </nc>
  </rcc>
  <rcc rId="532" sId="1" numFmtId="4">
    <oc r="G477">
      <v>1540</v>
    </oc>
    <nc r="G477">
      <v>658.4</v>
    </nc>
  </rcc>
  <rcc rId="533" sId="1" numFmtId="4">
    <oc r="H477">
      <v>1540</v>
    </oc>
    <nc r="H477">
      <v>658.4</v>
    </nc>
  </rcc>
</revisions>
</file>

<file path=xl/revisions/revisionLog3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1" sId="1" odxf="1" dxf="1">
    <nc r="I490">
      <f>I488-G492</f>
    </nc>
    <odxf>
      <numFmt numFmtId="0" formatCode="General"/>
    </odxf>
    <ndxf>
      <numFmt numFmtId="168" formatCode="#,##0.00000"/>
    </ndxf>
  </rcc>
  <rcc rId="5972" sId="1" odxf="1" dxf="1">
    <nc r="J490">
      <f>J488-H492</f>
    </nc>
    <odxf>
      <numFmt numFmtId="0" formatCode="General"/>
    </odxf>
    <ndxf>
      <numFmt numFmtId="168" formatCode="#,##0.00000"/>
    </ndxf>
  </rcc>
</revisions>
</file>

<file path=xl/revisions/revisionLog3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73" sId="1" ref="A386:XFD390" action="insertRow"/>
  <rcc rId="5974" sId="1" odxf="1" dxf="1">
    <nc r="A386" t="inlineStr">
      <is>
        <t>СОЦИАЛЬНАЯ ПОЛИТИКА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15"/>
        </patternFill>
      </fill>
    </ndxf>
  </rcc>
  <rcc rId="5975" sId="1" odxf="1" dxf="1">
    <nc r="B386" t="inlineStr">
      <is>
        <t>975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5976" sId="1" odxf="1" dxf="1">
    <nc r="C386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386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386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386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5977" sId="1" odxf="1" dxf="1">
    <nc r="G386">
      <f>G387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cc rId="5978" sId="1" odxf="1" dxf="1">
    <nc r="H386">
      <f>H387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cc rId="5979" sId="1" odxf="1" dxf="1">
    <nc r="A387" t="inlineStr">
      <is>
        <t>Социальное обеспечение населения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41"/>
        </patternFill>
      </fill>
      <alignment horizontal="general"/>
    </ndxf>
  </rcc>
  <rcc rId="5980" sId="1" odxf="1" dxf="1">
    <nc r="B387" t="inlineStr">
      <is>
        <t>975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5981" sId="1" odxf="1" dxf="1">
    <nc r="C387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5982" sId="1" odxf="1" dxf="1">
    <nc r="D387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38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38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5983" sId="1" odxf="1" dxf="1">
    <nc r="G387">
      <f>G388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5984" sId="1" odxf="1" dxf="1">
    <nc r="H387">
      <f>H388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5985" sId="1" odxf="1" dxf="1">
    <nc r="A388" t="inlineStr">
      <is>
        <t xml:space="preserve">Непрограммные расходы </t>
      </is>
    </nc>
    <odxf>
      <font>
        <b val="0"/>
        <color indexed="8"/>
        <name val="Times New Roman"/>
        <family val="1"/>
      </font>
      <fill>
        <patternFill patternType="solid"/>
      </fill>
    </odxf>
    <ndxf>
      <font>
        <b/>
        <color indexed="8"/>
        <name val="Times New Roman"/>
        <family val="1"/>
      </font>
      <fill>
        <patternFill patternType="none"/>
      </fill>
    </ndxf>
  </rcc>
  <rcc rId="5986" sId="1" odxf="1" dxf="1">
    <nc r="B388" t="inlineStr">
      <is>
        <t>975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987" sId="1" odxf="1" dxf="1">
    <nc r="C388" t="inlineStr">
      <is>
        <t>10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988" sId="1" odxf="1" dxf="1">
    <nc r="D388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989" sId="1" odxf="1" dxf="1">
    <nc r="E388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388" start="0" length="0">
    <dxf>
      <font>
        <b/>
        <name val="Times New Roman"/>
        <family val="1"/>
      </font>
    </dxf>
  </rfmt>
  <rcc rId="5990" sId="1" odxf="1" dxf="1">
    <nc r="G388">
      <f>G389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5991" sId="1" odxf="1" dxf="1">
    <nc r="H388">
      <f>H389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5992" sId="1" odxf="1" dxf="1">
    <nc r="A389" t="inlineStr">
      <is>
    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5993" sId="1" odxf="1" dxf="1">
    <nc r="B389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94" sId="1" odxf="1" dxf="1">
    <nc r="C389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95" sId="1" odxf="1" dxf="1">
    <nc r="D389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96" sId="1" odxf="1" dxf="1">
    <nc r="E389" t="inlineStr">
      <is>
        <t>99900 73180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389" start="0" length="0">
    <dxf>
      <font>
        <i/>
        <name val="Times New Roman"/>
        <family val="1"/>
      </font>
    </dxf>
  </rfmt>
  <rcc rId="5997" sId="1" odxf="1" dxf="1">
    <nc r="G389">
      <f>G390</f>
    </nc>
    <odxf>
      <font>
        <i val="0"/>
        <name val="Times New Roman"/>
        <family val="1"/>
      </font>
      <fill>
        <patternFill>
          <bgColor theme="0"/>
        </patternFill>
      </fill>
    </odxf>
    <ndxf>
      <font>
        <i/>
        <name val="Times New Roman"/>
        <family val="1"/>
      </font>
      <fill>
        <patternFill>
          <bgColor rgb="FF92D050"/>
        </patternFill>
      </fill>
    </ndxf>
  </rcc>
  <rcc rId="5998" sId="1" odxf="1" dxf="1">
    <nc r="H389">
      <f>H390</f>
    </nc>
    <odxf>
      <font>
        <i val="0"/>
        <name val="Times New Roman"/>
        <family val="1"/>
      </font>
      <fill>
        <patternFill>
          <bgColor theme="0"/>
        </patternFill>
      </fill>
    </odxf>
    <ndxf>
      <font>
        <i/>
        <name val="Times New Roman"/>
        <family val="1"/>
      </font>
      <fill>
        <patternFill>
          <bgColor rgb="FF92D050"/>
        </patternFill>
      </fill>
    </ndxf>
  </rcc>
  <rcc rId="5999" sId="1">
    <nc r="A390" t="inlineStr">
      <is>
        <t>Субсидии бюджетным учреждениям на иные цели</t>
      </is>
    </nc>
  </rcc>
  <rcc rId="6000" sId="1">
    <nc r="B390" t="inlineStr">
      <is>
        <t>975</t>
      </is>
    </nc>
  </rcc>
  <rcc rId="6001" sId="1">
    <nc r="C390" t="inlineStr">
      <is>
        <t>10</t>
      </is>
    </nc>
  </rcc>
  <rcc rId="6002" sId="1">
    <nc r="D390" t="inlineStr">
      <is>
        <t>03</t>
      </is>
    </nc>
  </rcc>
  <rcc rId="6003" sId="1">
    <nc r="E390" t="inlineStr">
      <is>
        <t>99900 73180</t>
      </is>
    </nc>
  </rcc>
  <rcc rId="6004" sId="1">
    <nc r="F390" t="inlineStr">
      <is>
        <t>612</t>
      </is>
    </nc>
  </rcc>
  <rcc rId="6005" sId="1" numFmtId="4">
    <nc r="G390">
      <v>233.1</v>
    </nc>
  </rcc>
  <rcc rId="6006" sId="1" numFmtId="4">
    <nc r="H390">
      <v>233.1</v>
    </nc>
  </rcc>
  <rcc rId="6007" sId="1">
    <nc r="I390">
      <v>233.1</v>
    </nc>
  </rcc>
  <rcc rId="6008" sId="1">
    <nc r="J390">
      <v>233.1</v>
    </nc>
  </rcc>
</revisions>
</file>

<file path=xl/revisions/revisionLog3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09" sId="1" ref="A391:XFD391" action="insertRow"/>
  <rcc rId="6010" sId="1" odxf="1" dxf="1">
    <oc r="A386" t="inlineStr">
      <is>
        <t>СОЦИАЛЬНАЯ ПОЛИТИКА</t>
      </is>
    </oc>
    <nc r="A386" t="inlineStr">
      <is>
        <t>Охрана семьи и детства</t>
      </is>
    </nc>
    <odxf>
      <fill>
        <patternFill>
          <bgColor indexed="15"/>
        </patternFill>
      </fill>
      <alignment horizontal="left"/>
    </odxf>
    <ndxf>
      <fill>
        <patternFill>
          <bgColor indexed="41"/>
        </patternFill>
      </fill>
      <alignment horizontal="general"/>
    </ndxf>
  </rcc>
  <rfmt sheetId="1" sqref="B386" start="0" length="0">
    <dxf>
      <fill>
        <patternFill>
          <bgColor indexed="41"/>
        </patternFill>
      </fill>
    </dxf>
  </rfmt>
  <rfmt sheetId="1" sqref="C386" start="0" length="0">
    <dxf>
      <fill>
        <patternFill>
          <bgColor indexed="41"/>
        </patternFill>
      </fill>
    </dxf>
  </rfmt>
  <rcc rId="6011" sId="1" odxf="1" dxf="1">
    <nc r="D386" t="inlineStr">
      <is>
        <t>04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fmt sheetId="1" sqref="E386" start="0" length="0">
    <dxf>
      <fill>
        <patternFill>
          <bgColor indexed="41"/>
        </patternFill>
      </fill>
    </dxf>
  </rfmt>
  <rfmt sheetId="1" sqref="F386" start="0" length="0">
    <dxf>
      <fill>
        <patternFill>
          <bgColor indexed="41"/>
        </patternFill>
      </fill>
    </dxf>
  </rfmt>
  <rcc rId="6012" sId="1" odxf="1" dxf="1">
    <oc r="G386">
      <f>G387</f>
    </oc>
    <nc r="G386">
      <f>G387</f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6013" sId="1" odxf="1" dxf="1">
    <oc r="A387" t="inlineStr">
      <is>
        <t>Социальное обеспечение населения</t>
      </is>
    </oc>
    <nc r="A387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  <odxf>
      <fill>
        <patternFill patternType="solid">
          <bgColor indexed="41"/>
        </patternFill>
      </fill>
      <alignment horizontal="general"/>
    </odxf>
    <ndxf>
      <fill>
        <patternFill patternType="none">
          <bgColor indexed="65"/>
        </patternFill>
      </fill>
      <alignment horizontal="left"/>
    </ndxf>
  </rcc>
  <rfmt sheetId="1" sqref="B387" start="0" length="0">
    <dxf>
      <fill>
        <patternFill patternType="none">
          <bgColor indexed="65"/>
        </patternFill>
      </fill>
    </dxf>
  </rfmt>
  <rfmt sheetId="1" sqref="C387" start="0" length="0">
    <dxf>
      <fill>
        <patternFill patternType="none">
          <bgColor indexed="65"/>
        </patternFill>
      </fill>
    </dxf>
  </rfmt>
  <rcc rId="6014" sId="1" odxf="1" dxf="1">
    <oc r="D387" t="inlineStr">
      <is>
        <t>03</t>
      </is>
    </oc>
    <nc r="D387" t="inlineStr">
      <is>
        <t>04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015" sId="1" odxf="1" dxf="1">
    <nc r="E387" t="inlineStr">
      <is>
        <t>09000 00000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F387" start="0" length="0">
    <dxf>
      <fill>
        <patternFill patternType="none">
          <bgColor indexed="65"/>
        </patternFill>
      </fill>
    </dxf>
  </rfmt>
  <rcc rId="6016" sId="1" odxf="1" dxf="1">
    <oc r="G387">
      <f>G388</f>
    </oc>
    <nc r="G387">
      <f>G388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017" sId="1" odxf="1" dxf="1">
    <oc r="A388" t="inlineStr">
      <is>
        <t xml:space="preserve">Непрограммные расходы </t>
      </is>
    </oc>
    <nc r="A388" t="inlineStr">
      <is>
        <t>Подпрограмма «Обеспечение жильем молодых семей»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B388" start="0" length="0">
    <dxf>
      <font>
        <i/>
        <name val="Times New Roman"/>
        <family val="1"/>
      </font>
    </dxf>
  </rfmt>
  <rfmt sheetId="1" sqref="C388" start="0" length="0">
    <dxf>
      <font>
        <i/>
        <name val="Times New Roman"/>
        <family val="1"/>
      </font>
    </dxf>
  </rfmt>
  <rcc rId="6018" sId="1" odxf="1" dxf="1">
    <oc r="D388" t="inlineStr">
      <is>
        <t>03</t>
      </is>
    </oc>
    <nc r="D388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19" sId="1" odxf="1" dxf="1">
    <oc r="E388" t="inlineStr">
      <is>
        <t>99900 00000</t>
      </is>
    </oc>
    <nc r="E388" t="inlineStr">
      <is>
        <t>09500 00000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388" start="0" length="0">
    <dxf>
      <font>
        <i/>
        <name val="Times New Roman"/>
        <family val="1"/>
      </font>
    </dxf>
  </rfmt>
  <rcc rId="6020" sId="1" odxf="1" dxf="1">
    <oc r="G388">
      <f>G389</f>
    </oc>
    <nc r="G388">
      <f>G389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21" sId="1">
    <oc r="A389" t="inlineStr">
      <is>
    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oc>
    <nc r="A389" t="inlineStr">
      <is>
        <t>Основное мероприятие «Обеспечение жильем молодых семей»</t>
      </is>
    </nc>
  </rcc>
  <rcc rId="6022" sId="1">
    <oc r="D389" t="inlineStr">
      <is>
        <t>03</t>
      </is>
    </oc>
    <nc r="D389" t="inlineStr">
      <is>
        <t>04</t>
      </is>
    </nc>
  </rcc>
  <rcc rId="6023" sId="1">
    <oc r="E389" t="inlineStr">
      <is>
        <t>99900 73180</t>
      </is>
    </oc>
    <nc r="E389" t="inlineStr">
      <is>
        <t>09501 00000</t>
      </is>
    </nc>
  </rcc>
  <rcc rId="6024" sId="1" odxf="1" dxf="1">
    <oc r="G389">
      <f>G390</f>
    </oc>
    <nc r="G389">
      <f>G390</f>
    </nc>
    <odxf>
      <fill>
        <patternFill patternType="solid">
          <bgColor rgb="FF92D050"/>
        </patternFill>
      </fill>
    </odxf>
    <ndxf>
      <fill>
        <patternFill patternType="none">
          <bgColor indexed="65"/>
        </patternFill>
      </fill>
    </ndxf>
  </rcc>
  <rcc rId="6025" sId="1" odxf="1" dxf="1">
    <oc r="A390" t="inlineStr">
      <is>
        <t>Субсидии бюджетным учреждениям на иные цели</t>
      </is>
    </oc>
    <nc r="A390" t="inlineStr">
      <is>
        <t>Реализация мероприятий по обеспечению жильем молодых семей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fmt sheetId="1" sqref="B390" start="0" length="0">
    <dxf>
      <font>
        <i/>
        <name val="Times New Roman"/>
        <family val="1"/>
      </font>
    </dxf>
  </rfmt>
  <rfmt sheetId="1" sqref="C390" start="0" length="0">
    <dxf>
      <font>
        <i/>
        <name val="Times New Roman"/>
        <family val="1"/>
      </font>
    </dxf>
  </rfmt>
  <rcc rId="6026" sId="1" odxf="1" dxf="1">
    <oc r="D390" t="inlineStr">
      <is>
        <t>03</t>
      </is>
    </oc>
    <nc r="D390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27" sId="1" odxf="1" dxf="1">
    <oc r="E390" t="inlineStr">
      <is>
        <t>99900 73180</t>
      </is>
    </oc>
    <nc r="E390" t="inlineStr">
      <is>
        <t>09501 L4970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28" sId="1" odxf="1" dxf="1">
    <oc r="F390" t="inlineStr">
      <is>
        <t>612</t>
      </is>
    </oc>
    <nc r="F390"/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29" sId="1" odxf="1" dxf="1" numFmtId="4">
    <oc r="G390">
      <v>233.1</v>
    </oc>
    <nc r="G390">
      <f>G391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030" sId="1" odxf="1" dxf="1">
    <nc r="A391" t="inlineStr">
      <is>
        <t>Субсидии гражданам на приобретение жилья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6031" sId="1">
    <nc r="B391" t="inlineStr">
      <is>
        <t>975</t>
      </is>
    </nc>
  </rcc>
  <rcc rId="6032" sId="1">
    <nc r="C391" t="inlineStr">
      <is>
        <t>10</t>
      </is>
    </nc>
  </rcc>
  <rcc rId="6033" sId="1">
    <nc r="D391" t="inlineStr">
      <is>
        <t>04</t>
      </is>
    </nc>
  </rcc>
  <rcc rId="6034" sId="1">
    <nc r="E391" t="inlineStr">
      <is>
        <t>09501 L4970</t>
      </is>
    </nc>
  </rcc>
  <rcc rId="6035" sId="1" odxf="1" dxf="1">
    <nc r="F391" t="inlineStr">
      <is>
        <t>322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036" sId="1" odxf="1" dxf="1">
    <oc r="H386">
      <f>H387</f>
    </oc>
    <nc r="H386">
      <f>H387</f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6037" sId="1" odxf="1" dxf="1">
    <oc r="H387">
      <f>H388</f>
    </oc>
    <nc r="H387">
      <f>H388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038" sId="1" odxf="1" dxf="1">
    <oc r="H388">
      <f>H389</f>
    </oc>
    <nc r="H388">
      <f>H389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39" sId="1" odxf="1" dxf="1">
    <oc r="H389">
      <f>H390</f>
    </oc>
    <nc r="H389">
      <f>H390</f>
    </nc>
    <odxf>
      <fill>
        <patternFill patternType="solid">
          <bgColor rgb="FF92D050"/>
        </patternFill>
      </fill>
    </odxf>
    <ndxf>
      <fill>
        <patternFill patternType="none">
          <bgColor indexed="65"/>
        </patternFill>
      </fill>
    </ndxf>
  </rcc>
  <rcc rId="6040" sId="1" odxf="1" dxf="1" numFmtId="4">
    <oc r="H390">
      <v>233.1</v>
    </oc>
    <nc r="H390">
      <f>H391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041" sId="1" numFmtId="4">
    <nc r="G391">
      <f>1394.8</f>
    </nc>
  </rcc>
  <rcc rId="6042" sId="1" numFmtId="4">
    <nc r="H391">
      <f>1412.6</f>
    </nc>
  </rcc>
  <rcc rId="6043" sId="1">
    <oc r="I390">
      <v>233.1</v>
    </oc>
    <nc r="I390">
      <v>1394.8</v>
    </nc>
  </rcc>
  <rcc rId="6044" sId="1">
    <oc r="J390">
      <v>233.1</v>
    </oc>
    <nc r="J390">
      <v>1412.6</v>
    </nc>
  </rcc>
  <rcc rId="6045" sId="1">
    <oc r="G381">
      <f>G382</f>
    </oc>
    <nc r="G381">
      <f>G382+G386</f>
    </nc>
  </rcc>
  <rcc rId="6046" sId="1">
    <oc r="H381">
      <f>H382</f>
    </oc>
    <nc r="H381">
      <f>H382+H386</f>
    </nc>
  </rcc>
</revisions>
</file>

<file path=xl/revisions/revisionLog3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47" sId="1">
    <oc r="G175">
      <f>16093.8+3797.5</f>
    </oc>
    <nc r="G175">
      <f>16093.8+3797.5+10000</f>
    </nc>
  </rcc>
  <rcc rId="6048" sId="1">
    <oc r="H175">
      <f>16093.8+3797.5</f>
    </oc>
    <nc r="H175">
      <f>16093.8+3797.5+10000</f>
    </nc>
  </rcc>
  <rcc rId="6049" sId="1">
    <oc r="G409">
      <f>21385</f>
    </oc>
    <nc r="G409">
      <f>21385-10000</f>
    </nc>
  </rcc>
  <rcc rId="6050" sId="1">
    <oc r="H409">
      <f>21385</f>
    </oc>
    <nc r="H409">
      <f>21385-10000</f>
    </nc>
  </rcc>
</revisions>
</file>

<file path=xl/revisions/revisionLog3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51" sId="1" numFmtId="4">
    <oc r="G354">
      <v>10978</v>
    </oc>
    <nc r="G354">
      <f>10978-5000</f>
    </nc>
  </rcc>
  <rcc rId="6052" sId="1" numFmtId="4">
    <oc r="H354">
      <v>10978</v>
    </oc>
    <nc r="H354">
      <f>10978-5000</f>
    </nc>
  </rcc>
  <rcc rId="6053" sId="1" numFmtId="4">
    <oc r="G355">
      <v>3315.4</v>
    </oc>
    <nc r="G355">
      <f>3315.4-1800</f>
    </nc>
  </rcc>
  <rcc rId="6054" sId="1" numFmtId="4">
    <oc r="H355">
      <v>3315.4</v>
    </oc>
    <nc r="H355">
      <f>3315.4-1800</f>
    </nc>
  </rcc>
  <rcc rId="6055" sId="1">
    <oc r="G211">
      <f>8525.8+179.8</f>
    </oc>
    <nc r="G211">
      <f>8525.8+179.8+3000</f>
    </nc>
  </rcc>
  <rcc rId="6056" sId="1">
    <oc r="G212">
      <f>15665+340.5</f>
    </oc>
    <nc r="G212">
      <f>15665+340.5+3800</f>
    </nc>
  </rcc>
  <rcc rId="6057" sId="1">
    <oc r="H211">
      <f>8525.8+179.8</f>
    </oc>
    <nc r="H211">
      <f>8525.8+179.8+3000</f>
    </nc>
  </rcc>
  <rcc rId="6058" sId="1">
    <oc r="H212">
      <f>15665+340.5</f>
    </oc>
    <nc r="H212">
      <f>15665+340.5+3800</f>
    </nc>
  </rcc>
  <rcc rId="6059" sId="1">
    <oc r="G336">
      <f>21670.6+1700</f>
    </oc>
    <nc r="G336">
      <f>21670.6+1700-10000</f>
    </nc>
  </rcc>
  <rcc rId="6060" sId="1">
    <oc r="H336">
      <f>21670.6+1700</f>
    </oc>
    <nc r="H336">
      <f>21670.6+1700-10000</f>
    </nc>
  </rcc>
  <rcc rId="6061" sId="1">
    <oc r="G248">
      <f>1969.3+1082.2</f>
    </oc>
    <nc r="G248">
      <f>1969.3+1082.2+7700</f>
    </nc>
  </rcc>
  <rcc rId="6062" sId="1">
    <oc r="H248">
      <f>1969.3+1082.2</f>
    </oc>
    <nc r="H248">
      <f>1969.3+1082.2+7700</f>
    </nc>
  </rcc>
  <rcc rId="6063" sId="1">
    <oc r="G249">
      <f>594.7+326.8</f>
    </oc>
    <nc r="G249">
      <f>594.7+326.8+2300</f>
    </nc>
  </rcc>
  <rcc rId="6064" sId="1">
    <oc r="H249">
      <f>594.7+326.8</f>
    </oc>
    <nc r="H249">
      <f>594.7+326.8+2300</f>
    </nc>
  </rcc>
</revisions>
</file>

<file path=xl/revisions/revisionLog3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5" sId="1">
    <oc r="G330">
      <f>13032.1+500+1000</f>
    </oc>
    <nc r="G330">
      <f>13032.1+500+1000-4000</f>
    </nc>
  </rcc>
  <rcc rId="6066" sId="1">
    <oc r="H330">
      <f>13032.1+500+1000</f>
    </oc>
    <nc r="H330">
      <f>13032.1+500+1000-4000</f>
    </nc>
  </rcc>
  <rcc rId="6067" sId="1">
    <oc r="G321">
      <f>15442.2+1500+1000</f>
    </oc>
    <nc r="G321">
      <f>15442.2+1500+1000-7000</f>
    </nc>
  </rcc>
  <rcc rId="6068" sId="1">
    <oc r="H321">
      <f>15442.2+1500+1000</f>
    </oc>
    <nc r="H321">
      <f>15442.2+1500+1000-7000</f>
    </nc>
  </rcc>
  <rcc rId="6069" sId="1">
    <oc r="G175">
      <f>16093.8+3797.5+10000</f>
    </oc>
    <nc r="G175">
      <f>16093.8+3797.5+10000+4000+7000</f>
    </nc>
  </rcc>
  <rcc rId="6070" sId="1">
    <oc r="H175">
      <f>16093.8+3797.5+10000</f>
    </oc>
    <nc r="H175">
      <f>16093.8+3797.5+10000+4000+7000</f>
    </nc>
  </rcc>
</revisions>
</file>

<file path=xl/revisions/revisionLog3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1" sId="1">
    <oc r="G175">
      <f>16093.8+3797.5+10000+4000+7000</f>
    </oc>
    <nc r="G175">
      <f>16093.8+3797.5+10000+4000+7000-3895.619</f>
    </nc>
  </rcc>
  <rcc rId="6072" sId="1">
    <oc r="H175">
      <f>16093.8+3797.5+10000+4000+7000</f>
    </oc>
    <nc r="H175">
      <f>16093.8+3797.5+10000+4000+7000-7214.463</f>
    </nc>
  </rcc>
</revisions>
</file>

<file path=xl/revisions/revisionLog3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3" sId="1">
    <oc r="G391">
      <f>1394.8</f>
    </oc>
    <nc r="G391">
      <f>1394.8+341.42509</f>
    </nc>
  </rcc>
  <rcc rId="6074" sId="1">
    <oc r="H391">
      <f>1412.6</f>
    </oc>
    <nc r="H391">
      <f>1412.6+345.78224</f>
    </nc>
  </rcc>
  <rcc rId="6075" sId="1">
    <oc r="G409">
      <f>21385-10000</f>
    </oc>
    <nc r="G409">
      <f>21385-10000-341.42509</f>
    </nc>
  </rcc>
  <rcc rId="6076" sId="1">
    <oc r="H409">
      <f>21385-10000</f>
    </oc>
    <nc r="H409">
      <f>21385-10000-345.78224</f>
    </nc>
  </rcc>
</revisions>
</file>

<file path=xl/revisions/revisionLog3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7" sId="1" numFmtId="4">
    <oc r="G251">
      <v>300</v>
    </oc>
    <nc r="G251">
      <f>300+0.0005</f>
    </nc>
  </rcc>
  <rcc rId="6078" sId="1" numFmtId="4">
    <oc r="H251">
      <v>300</v>
    </oc>
    <nc r="H251">
      <f>300-0.0001</f>
    </nc>
  </rcc>
  <rcc rId="6079" sId="1" odxf="1" dxf="1">
    <oc r="G478">
      <f>16866.5+16.8665</f>
    </oc>
    <nc r="G478">
      <f>16866.5+16.866</f>
    </nc>
    <odxf>
      <fill>
        <patternFill>
          <bgColor rgb="FF92D050"/>
        </patternFill>
      </fill>
    </odxf>
    <ndxf>
      <fill>
        <patternFill>
          <bgColor theme="0"/>
        </patternFill>
      </fill>
    </ndxf>
  </rcc>
  <rcc rId="6080" sId="1" odxf="1" dxf="1">
    <oc r="H478">
      <f>16183.9+16.1839</f>
    </oc>
    <nc r="H478">
      <f>16183.9+16.184</f>
    </nc>
    <odxf>
      <fill>
        <patternFill>
          <bgColor rgb="FF92D050"/>
        </patternFill>
      </fill>
    </odxf>
    <ndxf>
      <fill>
        <patternFill>
          <bgColor theme="0"/>
        </patternFill>
      </fill>
    </ndxf>
  </rcc>
</revisions>
</file>

<file path=xl/revisions/revisionLog3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401:H401">
    <dxf>
      <fill>
        <patternFill>
          <bgColor theme="0"/>
        </patternFill>
      </fill>
    </dxf>
  </rfmt>
  <rfmt sheetId="1" sqref="G384:H384">
    <dxf>
      <fill>
        <patternFill>
          <bgColor theme="0"/>
        </patternFill>
      </fill>
    </dxf>
  </rfmt>
  <rfmt sheetId="1" sqref="G375:H375">
    <dxf>
      <fill>
        <patternFill>
          <bgColor theme="0"/>
        </patternFill>
      </fill>
    </dxf>
  </rfmt>
  <rfmt sheetId="1" sqref="G366:H366">
    <dxf>
      <fill>
        <patternFill>
          <bgColor theme="0"/>
        </patternFill>
      </fill>
    </dxf>
  </rfmt>
  <rfmt sheetId="1" sqref="G331:H337">
    <dxf>
      <fill>
        <patternFill>
          <bgColor theme="0"/>
        </patternFill>
      </fill>
    </dxf>
  </rfmt>
  <rfmt sheetId="1" sqref="G322:H322">
    <dxf>
      <fill>
        <patternFill>
          <bgColor theme="0"/>
        </patternFill>
      </fill>
    </dxf>
  </rfmt>
  <rfmt sheetId="1" sqref="G312:H312">
    <dxf>
      <fill>
        <patternFill>
          <bgColor theme="0"/>
        </patternFill>
      </fill>
    </dxf>
  </rfmt>
  <rfmt sheetId="1" sqref="G303:H303">
    <dxf>
      <fill>
        <patternFill>
          <bgColor theme="0"/>
        </patternFill>
      </fill>
    </dxf>
  </rfmt>
  <rfmt sheetId="1" sqref="G285:H285">
    <dxf>
      <fill>
        <patternFill>
          <bgColor theme="0"/>
        </patternFill>
      </fill>
    </dxf>
  </rfmt>
  <rfmt sheetId="1" sqref="G265:H265">
    <dxf>
      <fill>
        <patternFill>
          <bgColor theme="0"/>
        </patternFill>
      </fill>
    </dxf>
  </rfmt>
  <rfmt sheetId="1" sqref="G237:H242">
    <dxf>
      <fill>
        <patternFill>
          <bgColor theme="0"/>
        </patternFill>
      </fill>
    </dxf>
  </rfmt>
  <rfmt sheetId="1" sqref="G220:H220">
    <dxf>
      <fill>
        <patternFill>
          <bgColor theme="0"/>
        </patternFill>
      </fill>
    </dxf>
  </rfmt>
  <rfmt sheetId="1" sqref="G226:H230">
    <dxf>
      <fill>
        <patternFill>
          <bgColor theme="0"/>
        </patternFill>
      </fill>
    </dxf>
  </rfmt>
  <rfmt sheetId="1" sqref="G204:H204">
    <dxf>
      <fill>
        <patternFill>
          <bgColor theme="0"/>
        </patternFill>
      </fill>
    </dxf>
  </rfmt>
  <rfmt sheetId="1" sqref="G213:H213">
    <dxf>
      <fill>
        <patternFill>
          <bgColor theme="0"/>
        </patternFill>
      </fill>
    </dxf>
  </rfmt>
  <rfmt sheetId="1" sqref="G188:H198">
    <dxf>
      <fill>
        <patternFill>
          <bgColor theme="0"/>
        </patternFill>
      </fill>
    </dxf>
  </rfmt>
  <rfmt sheetId="1" sqref="G180:H184">
    <dxf>
      <fill>
        <patternFill>
          <bgColor theme="0"/>
        </patternFill>
      </fill>
    </dxf>
  </rfmt>
  <rfmt sheetId="1" sqref="G168:H172">
    <dxf>
      <fill>
        <patternFill>
          <bgColor theme="0"/>
        </patternFill>
      </fill>
    </dxf>
  </rfmt>
  <rfmt sheetId="1" sqref="G147:H157">
    <dxf>
      <fill>
        <patternFill>
          <bgColor theme="0"/>
        </patternFill>
      </fill>
    </dxf>
  </rfmt>
  <rfmt sheetId="1" sqref="G143:H143">
    <dxf>
      <fill>
        <patternFill>
          <bgColor theme="0"/>
        </patternFill>
      </fill>
    </dxf>
  </rfmt>
  <rfmt sheetId="1" sqref="G127:H127">
    <dxf>
      <fill>
        <patternFill>
          <bgColor theme="0"/>
        </patternFill>
      </fill>
    </dxf>
  </rfmt>
  <rfmt sheetId="1" sqref="G132:H132">
    <dxf>
      <fill>
        <patternFill>
          <bgColor theme="0"/>
        </patternFill>
      </fill>
    </dxf>
  </rfmt>
  <rfmt sheetId="1" sqref="G115:H115">
    <dxf>
      <fill>
        <patternFill>
          <bgColor theme="0"/>
        </patternFill>
      </fill>
    </dxf>
  </rfmt>
  <rfmt sheetId="1" sqref="G83:H89">
    <dxf>
      <fill>
        <patternFill>
          <bgColor theme="0"/>
        </patternFill>
      </fill>
    </dxf>
  </rfmt>
  <rfmt sheetId="1" sqref="G78:H78">
    <dxf>
      <fill>
        <patternFill>
          <bgColor theme="0"/>
        </patternFill>
      </fill>
    </dxf>
  </rfmt>
  <rfmt sheetId="1" sqref="G44:H44">
    <dxf>
      <fill>
        <patternFill>
          <bgColor theme="0"/>
        </patternFill>
      </fill>
    </dxf>
  </rfmt>
  <rfmt sheetId="1" sqref="G435:H440">
    <dxf>
      <fill>
        <patternFill>
          <bgColor theme="0"/>
        </patternFill>
      </fill>
    </dxf>
  </rfmt>
  <rfmt sheetId="1" sqref="G463:H466">
    <dxf>
      <fill>
        <patternFill>
          <bgColor theme="0"/>
        </patternFill>
      </fill>
    </dxf>
  </rfmt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1" numFmtId="4">
    <nc r="G289">
      <v>200</v>
    </nc>
  </rcc>
  <rcc rId="535" sId="1" numFmtId="4">
    <nc r="G292">
      <v>98</v>
    </nc>
  </rcc>
  <rcc rId="536" sId="1">
    <nc r="H292">
      <f>G292</f>
    </nc>
  </rcc>
  <rcc rId="537" sId="1">
    <nc r="H289">
      <f>G289</f>
    </nc>
  </rcc>
</revisions>
</file>

<file path=xl/revisions/revisionLog3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95" sId="1" numFmtId="4">
    <oc r="G90">
      <v>600</v>
    </oc>
    <nc r="G90">
      <v>380.8</v>
    </nc>
  </rcc>
  <rcc rId="6096" sId="1" numFmtId="4">
    <nc r="G91">
      <v>114.99</v>
    </nc>
  </rcc>
  <rcc rId="6097" sId="1" numFmtId="4">
    <nc r="G92">
      <v>2.21</v>
    </nc>
  </rcc>
  <rcc rId="6098" sId="1" numFmtId="4">
    <nc r="G93">
      <v>102</v>
    </nc>
  </rcc>
  <rcc rId="6099" sId="1" numFmtId="4">
    <oc r="H90">
      <v>600</v>
    </oc>
    <nc r="H90">
      <v>380.8</v>
    </nc>
  </rcc>
  <rcc rId="6100" sId="1" numFmtId="4">
    <nc r="H91">
      <v>114.99</v>
    </nc>
  </rcc>
  <rcc rId="6101" sId="1" numFmtId="4">
    <nc r="H92">
      <v>2.21</v>
    </nc>
  </rcc>
  <rcc rId="6102" sId="1" numFmtId="4">
    <nc r="H93">
      <v>102</v>
    </nc>
  </rcc>
  <rcc rId="6103" sId="1" numFmtId="4">
    <oc r="G101">
      <f>14900+2129.735</f>
    </oc>
    <nc r="G101">
      <v>17029.71269</v>
    </nc>
  </rcc>
  <rcc rId="6104" sId="1" numFmtId="4">
    <oc r="H101">
      <v>14900</v>
    </oc>
    <nc r="H101">
      <v>14899.97769</v>
    </nc>
  </rcc>
  <rcc rId="6105" sId="1" numFmtId="4">
    <oc r="G116">
      <f>100000+3092.78-9090.9</f>
    </oc>
    <nc r="G116">
      <v>93720.721650000007</v>
    </nc>
  </rcc>
  <rcc rId="6106" sId="1" numFmtId="4">
    <oc r="H116">
      <f>100000+3092.78+909.1</f>
    </oc>
    <nc r="H116">
      <v>104030</v>
    </nc>
  </rcc>
  <rcc rId="6107" sId="1" numFmtId="4">
    <oc r="G133">
      <f>532+532</f>
    </oc>
    <nc r="G133">
      <v>1064.0446199999999</v>
    </nc>
  </rcc>
  <rcc rId="6108" sId="1" numFmtId="4">
    <oc r="H133">
      <f>532+532</f>
    </oc>
    <nc r="H133">
      <v>1064.0446199999999</v>
    </nc>
  </rcc>
  <rcc rId="6109" sId="1">
    <oc r="G144">
      <f>770+85.55768</f>
    </oc>
    <nc r="G144">
      <f>770.01907+85.55768</f>
    </nc>
  </rcc>
  <rcc rId="6110" sId="1">
    <oc r="F144" t="inlineStr">
      <is>
        <t>622</t>
      </is>
    </oc>
    <nc r="F144" t="inlineStr">
      <is>
        <t>322</t>
      </is>
    </nc>
  </rcc>
  <rcc rId="6111" sId="1" xfDxf="1" dxf="1">
    <oc r="A144" t="inlineStr">
      <is>
        <t>Субсидии автономным учреждениям на иные цели</t>
      </is>
    </oc>
    <nc r="A144" t="inlineStr">
      <is>
        <t>Субсидии гражданам на приобретение жилья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12" sId="1">
    <oc r="E188" t="inlineStr">
      <is>
        <t>10201 L0500</t>
      </is>
    </oc>
    <nc r="E188" t="inlineStr">
      <is>
        <t>102Ю6 50500</t>
      </is>
    </nc>
  </rcc>
  <rcc rId="6113" sId="1" odxf="1" dxf="1">
    <oc r="E189" t="inlineStr">
      <is>
        <t>10201 L0500</t>
      </is>
    </oc>
    <nc r="E189" t="inlineStr">
      <is>
        <t>102Ю6 50500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89" start="0" length="2147483647">
    <dxf>
      <font>
        <i val="0"/>
      </font>
    </dxf>
  </rfmt>
  <rcc rId="6114" sId="1">
    <oc r="E199" t="inlineStr">
      <is>
        <t>102EВ 51790</t>
      </is>
    </oc>
    <nc r="E199" t="inlineStr">
      <is>
        <t>102Ю6 51790</t>
      </is>
    </nc>
  </rcc>
  <rcc rId="6115" sId="1">
    <oc r="E198" t="inlineStr">
      <is>
        <t>102EВ 51790</t>
      </is>
    </oc>
    <nc r="E198" t="inlineStr">
      <is>
        <t>102Ю6 51790</t>
      </is>
    </nc>
  </rcc>
  <rcc rId="6116" sId="1">
    <oc r="E180" t="inlineStr">
      <is>
        <t>10201 L3030</t>
      </is>
    </oc>
    <nc r="E180" t="inlineStr">
      <is>
        <t>102Ю6 53030</t>
      </is>
    </nc>
  </rcc>
  <rcc rId="6117" sId="1" odxf="1" dxf="1">
    <oc r="E181" t="inlineStr">
      <is>
        <t>10201 L3030</t>
      </is>
    </oc>
    <nc r="E181" t="inlineStr">
      <is>
        <t>102Ю6 53030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rc rId="6118" sId="1" ref="A200:XFD201" action="insertRow"/>
  <rm rId="6119" sheetId="1" source="A180:XFD181" destination="A200:XFD201" sourceSheetId="1">
    <rfmt sheetId="1" xfDxf="1" sqref="A200:XFD200" start="0" length="0">
      <dxf>
        <font>
          <i/>
          <name val="Times New Roman CYR"/>
          <family val="1"/>
        </font>
        <alignment wrapText="1"/>
      </dxf>
    </rfmt>
    <rfmt sheetId="1" xfDxf="1" sqref="A201:XFD201" start="0" length="0">
      <dxf>
        <font>
          <i/>
          <name val="Times New Roman CYR"/>
          <family val="1"/>
        </font>
        <alignment wrapText="1"/>
      </dxf>
    </rfmt>
    <rfmt sheetId="1" sqref="A200" start="0" length="0">
      <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0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0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0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0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01" start="0" length="0">
      <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1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1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1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1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120" sId="1" ref="A180:XFD180" action="deleteRow">
    <rfmt sheetId="1" xfDxf="1" sqref="A180:XFD180" start="0" length="0">
      <dxf>
        <font>
          <name val="Times New Roman CYR"/>
          <family val="1"/>
        </font>
        <alignment wrapText="1"/>
      </dxf>
    </rfmt>
  </rrc>
  <rrc rId="6121" sId="1" ref="A180:XFD180" action="deleteRow">
    <rfmt sheetId="1" xfDxf="1" sqref="A180:XFD180" start="0" length="0">
      <dxf>
        <font>
          <name val="Times New Roman CYR"/>
          <family val="1"/>
        </font>
        <alignment wrapText="1"/>
      </dxf>
    </rfmt>
  </rrc>
  <rcc rId="6122" sId="1">
    <oc r="E304" t="inlineStr">
      <is>
        <t>99900 S2980</t>
      </is>
    </oc>
    <nc r="E304" t="inlineStr">
      <is>
        <t>99900 9Т001</t>
      </is>
    </nc>
  </rcc>
  <rcc rId="6123" sId="1" odxf="1" dxf="1">
    <oc r="E303" t="inlineStr">
      <is>
        <t>99900 S2980</t>
      </is>
    </oc>
    <nc r="E303" t="inlineStr">
      <is>
        <t>99900 9Т001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303" start="0" length="2147483647">
    <dxf>
      <font>
        <i/>
      </font>
    </dxf>
  </rfmt>
  <rcc rId="6124" sId="1" numFmtId="4">
    <oc r="G311">
      <f>17764.6-44.16-3092.78</f>
    </oc>
    <nc r="G311">
      <v>14908.81835</v>
    </nc>
  </rcc>
  <rcc rId="6125" sId="1" numFmtId="4">
    <oc r="H311">
      <f>17764.6-44.16-3092.78</f>
    </oc>
    <nc r="H311">
      <v>14599.54</v>
    </nc>
  </rcc>
  <rcc rId="6126" sId="1">
    <oc r="E375" t="inlineStr">
      <is>
        <t>09401 83890</t>
      </is>
    </oc>
    <nc r="E375" t="inlineStr">
      <is>
        <t>094Е8 72Р50</t>
      </is>
    </nc>
  </rcc>
  <rcc rId="6127" sId="1" odxf="1" dxf="1">
    <oc r="E376" t="inlineStr">
      <is>
        <t>09401 83890</t>
      </is>
    </oc>
    <nc r="E376" t="inlineStr">
      <is>
        <t>094Е8 72Р50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28" sId="1" numFmtId="4">
    <oc r="G385">
      <v>233.1</v>
    </oc>
    <nc r="G385">
      <v>233.13</v>
    </nc>
  </rcc>
  <rcc rId="6129" sId="1" numFmtId="4">
    <oc r="H385">
      <v>233.1</v>
    </oc>
    <nc r="H385">
      <v>233.13</v>
    </nc>
  </rcc>
  <rcc rId="6130" sId="1" numFmtId="4">
    <oc r="G391">
      <f>1394.8+341.42509</f>
    </oc>
    <nc r="G391">
      <v>1736.2223300000001</v>
    </nc>
  </rcc>
  <rcc rId="6131" sId="1" numFmtId="4">
    <oc r="H391">
      <f>1412.6+345.78224</f>
    </oc>
    <nc r="H391">
      <v>1758.36861</v>
    </nc>
  </rcc>
  <rcc rId="6132" sId="1" numFmtId="4">
    <oc r="G464">
      <v>17.2</v>
    </oc>
    <nc r="G464">
      <v>17.2056</v>
    </nc>
  </rcc>
  <rcc rId="6133" sId="1" numFmtId="4">
    <oc r="G465">
      <v>5.2</v>
    </oc>
    <nc r="G465">
      <v>5.1960800000000003</v>
    </nc>
  </rcc>
  <rcc rId="6134" sId="1" numFmtId="4">
    <oc r="H464">
      <v>17.2</v>
    </oc>
    <nc r="H464">
      <v>17.2056</v>
    </nc>
  </rcc>
  <rcc rId="6135" sId="1" numFmtId="4">
    <oc r="H465">
      <v>5.2</v>
    </oc>
    <nc r="H465">
      <v>5.1960800000000003</v>
    </nc>
  </rcc>
  <rcc rId="6136" sId="1" numFmtId="4">
    <oc r="G467">
      <v>1493.4</v>
    </oc>
    <nc r="G467">
      <v>1493.4449999999999</v>
    </nc>
  </rcc>
  <rcc rId="6137" sId="1" numFmtId="4">
    <oc r="H467">
      <v>1493.4</v>
    </oc>
    <nc r="H467">
      <v>1493.4449999999999</v>
    </nc>
  </rcc>
  <rcc rId="6138" sId="1">
    <oc r="E476" t="inlineStr">
      <is>
        <t>160F2 00000</t>
      </is>
    </oc>
    <nc r="E476" t="inlineStr">
      <is>
        <t>160И4 00000</t>
      </is>
    </nc>
  </rcc>
  <rcc rId="6139" sId="1">
    <oc r="E477" t="inlineStr">
      <is>
        <t>160F2 55550</t>
      </is>
    </oc>
    <nc r="E477" t="inlineStr">
      <is>
        <t>160И4 55550</t>
      </is>
    </nc>
  </rcc>
  <rcc rId="6140" sId="1">
    <oc r="E478" t="inlineStr">
      <is>
        <t>160F2 55550</t>
      </is>
    </oc>
    <nc r="E478" t="inlineStr">
      <is>
        <t>160И4 55550</t>
      </is>
    </nc>
  </rcc>
  <rcc rId="6141" sId="1" numFmtId="4">
    <oc r="G478">
      <f>16866.5+16.866</f>
    </oc>
    <nc r="G478">
      <v>16883.355</v>
    </nc>
  </rcc>
  <rcc rId="6142" sId="1" numFmtId="4">
    <oc r="H478">
      <f>16183.9+16.184</f>
    </oc>
    <nc r="H478">
      <v>16200.074000000001</v>
    </nc>
  </rcc>
  <rcc rId="6143" sId="1" numFmtId="4">
    <oc r="G488">
      <f>11369+127.9224</f>
    </oc>
    <nc r="G488">
      <v>11496.9123</v>
    </nc>
  </rcc>
  <rcc rId="6144" sId="1">
    <oc r="F497" t="inlineStr">
      <is>
        <t>собсв</t>
      </is>
    </oc>
    <nc r="F497"/>
  </rcc>
  <rcc rId="6145" sId="1">
    <oc r="F498" t="inlineStr">
      <is>
        <t>безвозм</t>
      </is>
    </oc>
    <nc r="F498"/>
  </rcc>
  <rcc rId="6146" sId="1">
    <oc r="G498">
      <f>1127080+0.2</f>
    </oc>
    <nc r="G498"/>
  </rcc>
  <rcc rId="6147" sId="1">
    <oc r="H498">
      <f>1123185.1+4991.3</f>
    </oc>
    <nc r="H498"/>
  </rcc>
  <rcc rId="6148" sId="1">
    <oc r="F499" t="inlineStr">
      <is>
        <t>итого</t>
      </is>
    </oc>
    <nc r="F499"/>
  </rcc>
  <rcc rId="6149" sId="1">
    <oc r="G499">
      <f>G497+G498</f>
    </oc>
    <nc r="G499"/>
  </rcc>
  <rcc rId="6150" sId="1">
    <oc r="H499">
      <f>H497+H498</f>
    </oc>
    <nc r="H499"/>
  </rcc>
  <rcc rId="6151" sId="1">
    <oc r="G501">
      <f>G490-G499</f>
    </oc>
    <nc r="G501"/>
  </rcc>
  <rcc rId="6152" sId="1">
    <oc r="H501">
      <f>H490-H499</f>
    </oc>
    <nc r="H501"/>
  </rcc>
  <rcc rId="6153" sId="1">
    <oc r="G494">
      <f>G490-G492</f>
    </oc>
    <nc r="G494">
      <f>G490-G489</f>
    </nc>
  </rcc>
  <rcc rId="6154" sId="1" numFmtId="4">
    <nc r="G495">
      <v>1358108.4702000001</v>
    </nc>
  </rcc>
  <rcc rId="6155" sId="1">
    <oc r="G497">
      <v>241080.46</v>
    </oc>
    <nc r="G497">
      <f>G494-G495</f>
    </nc>
  </rcc>
  <rcc rId="6156" sId="1">
    <oc r="H494">
      <f>H490-H492</f>
    </oc>
    <nc r="H494">
      <f>H490-H489</f>
    </nc>
  </rcc>
  <rcc rId="6157" sId="1" numFmtId="4">
    <nc r="H495">
      <v>1352039.5123600001</v>
    </nc>
  </rcc>
  <rcc rId="6158" sId="1">
    <oc r="H497">
      <v>244382.26</v>
    </oc>
    <nc r="H497">
      <f>H494-H495</f>
    </nc>
  </rcc>
  <rcv guid="{EB0A41C3-EF34-4619-B9DF-F61492617999}" action="delete"/>
  <rdn rId="0" localSheetId="1" customView="1" name="Z_EB0A41C3_EF34_4619_B9DF_F61492617999_.wvu.PrintArea" hidden="1" oldHidden="1">
    <formula>Ведом.структура!$A$1:$H$490</formula>
    <oldFormula>Ведом.структура!$A$1:$H$490</oldFormula>
  </rdn>
  <rdn rId="0" localSheetId="1" customView="1" name="Z_EB0A41C3_EF34_4619_B9DF_F61492617999_.wvu.FilterData" hidden="1" oldHidden="1">
    <formula>Ведом.структура!$A$14:$I$493</formula>
    <oldFormula>Ведом.структура!$A$14:$I$493</oldFormula>
  </rdn>
  <rcv guid="{EB0A41C3-EF34-4619-B9DF-F61492617999}" action="add"/>
</revisions>
</file>

<file path=xl/revisions/revisionLog3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61" sId="1">
    <oc r="E115" t="inlineStr">
      <is>
        <t>043R1 9Д001</t>
      </is>
    </oc>
    <nc r="E115" t="inlineStr">
      <is>
        <t>043И8 54170</t>
      </is>
    </nc>
  </rcc>
  <rcc rId="6162" sId="1">
    <oc r="E116" t="inlineStr">
      <is>
        <t>043R1 9Д001</t>
      </is>
    </oc>
    <nc r="E116" t="inlineStr">
      <is>
        <t>043И8 54170</t>
      </is>
    </nc>
  </rcc>
</revisions>
</file>

<file path=xl/revisions/revisionLog3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6" sId="1">
    <oc r="H3" t="inlineStr">
      <is>
        <t>от ___________2025    №____</t>
      </is>
    </oc>
    <nc r="H3" t="inlineStr">
      <is>
        <t>от 24 февраля 2025    № 28</t>
      </is>
    </nc>
  </rcc>
  <rcv guid="{E50FE2FB-E2CD-42FB-A643-54AB564D1B47}" action="delete"/>
  <rdn rId="0" localSheetId="1" customView="1" name="Z_E50FE2FB_E2CD_42FB_A643_54AB564D1B47_.wvu.PrintArea" hidden="1" oldHidden="1">
    <formula>Ведом.структура!$A$1:$H$494</formula>
    <oldFormula>Ведом.структура!$A$5:$H$494</oldFormula>
  </rdn>
  <rdn rId="0" localSheetId="1" customView="1" name="Z_E50FE2FB_E2CD_42FB_A643_54AB564D1B47_.wvu.FilterData" hidden="1" oldHidden="1">
    <formula>Ведом.структура!$A$18:$I$497</formula>
    <oldFormula>Ведом.структура!$A$18:$I$497</oldFormula>
  </rdn>
  <rcv guid="{E50FE2FB-E2CD-42FB-A643-54AB564D1B47}" action="add"/>
</revisions>
</file>

<file path=xl/revisions/revisionLog3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189" sId="1" ref="A472:XFD477" action="insertRow"/>
  <rcc rId="6190" sId="1" odxf="1" dxf="1">
    <nc r="A472" t="inlineStr">
      <is>
        <t>Дорожное хозяйство (дорожные фонды)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b/>
        <name val="Times New Roman"/>
        <family val="1"/>
      </font>
      <fill>
        <patternFill patternType="solid">
          <bgColor indexed="41"/>
        </patternFill>
      </fill>
      <alignment horizontal="left" vertical="center"/>
    </ndxf>
  </rcc>
  <rfmt sheetId="1" sqref="B472" start="0" length="0">
    <dxf>
      <font>
        <b/>
        <i/>
        <name val="Times New Roman"/>
        <family val="1"/>
      </font>
      <fill>
        <patternFill patternType="solid">
          <bgColor indexed="41"/>
        </patternFill>
      </fill>
    </dxf>
  </rfmt>
  <rcc rId="6191" sId="1" odxf="1" dxf="1">
    <nc r="C472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6192" sId="1" odxf="1" dxf="1">
    <nc r="D472" t="inlineStr">
      <is>
        <t>09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472" start="0" length="0">
    <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dxf>
  </rfmt>
  <rfmt sheetId="1" sqref="F472" start="0" length="0">
    <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dxf>
  </rfmt>
  <rcc rId="6193" sId="1" odxf="1" dxf="1">
    <nc r="G472">
      <f>G473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6194" sId="1" odxf="1" dxf="1">
    <nc r="H472">
      <f>H473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fmt sheetId="1" sqref="I472" start="0" length="0">
    <dxf>
      <font>
        <i/>
        <name val="Times New Roman CYR"/>
        <family val="1"/>
      </font>
    </dxf>
  </rfmt>
  <rfmt sheetId="1" sqref="J472" start="0" length="0">
    <dxf>
      <font>
        <i/>
        <name val="Times New Roman CYR"/>
        <family val="1"/>
      </font>
    </dxf>
  </rfmt>
  <rfmt sheetId="1" sqref="K472" start="0" length="0">
    <dxf>
      <font>
        <i/>
        <name val="Times New Roman CYR"/>
        <family val="1"/>
      </font>
    </dxf>
  </rfmt>
  <rfmt sheetId="1" sqref="L472" start="0" length="0">
    <dxf>
      <font>
        <i/>
        <name val="Times New Roman CYR"/>
        <family val="1"/>
      </font>
    </dxf>
  </rfmt>
  <rfmt sheetId="1" sqref="A472:XFD472" start="0" length="0">
    <dxf>
      <font>
        <i/>
        <name val="Times New Roman CYR"/>
        <family val="1"/>
      </font>
    </dxf>
  </rfmt>
  <rcc rId="6195" sId="1" odxf="1" dxf="1">
    <nc r="A473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B473" start="0" length="0">
    <dxf>
      <font>
        <b/>
        <name val="Times New Roman"/>
        <family val="1"/>
      </font>
    </dxf>
  </rfmt>
  <rcc rId="6196" sId="1" odxf="1" dxf="1">
    <nc r="C473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197" sId="1" odxf="1" dxf="1">
    <nc r="D473" t="inlineStr">
      <is>
        <t>09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198" sId="1" odxf="1" dxf="1">
    <nc r="E473" t="inlineStr">
      <is>
        <t>04000 00000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73" start="0" length="0">
    <dxf>
      <font>
        <b/>
        <name val="Times New Roman"/>
        <family val="1"/>
      </font>
      <numFmt numFmtId="0" formatCode="General"/>
      <alignment horizontal="general" vertical="top"/>
    </dxf>
  </rfmt>
  <rcc rId="6199" sId="1" odxf="1" dxf="1">
    <nc r="G473">
      <f>G474</f>
    </nc>
    <odxf>
      <font>
        <b val="0"/>
        <name val="Times New Roman"/>
        <family val="1"/>
      </font>
      <fill>
        <patternFill patternType="solid">
          <bgColor theme="0"/>
        </patternFill>
      </fill>
      <alignment vertical="center"/>
    </odxf>
    <ndxf>
      <font>
        <b/>
        <name val="Times New Roman"/>
        <family val="1"/>
      </font>
      <fill>
        <patternFill patternType="none">
          <bgColor indexed="65"/>
        </patternFill>
      </fill>
      <alignment vertical="top"/>
    </ndxf>
  </rcc>
  <rcc rId="6200" sId="1" odxf="1" dxf="1">
    <nc r="H473">
      <f>H474</f>
    </nc>
    <odxf>
      <font>
        <b val="0"/>
        <name val="Times New Roman"/>
        <family val="1"/>
      </font>
      <fill>
        <patternFill patternType="solid">
          <bgColor theme="0"/>
        </patternFill>
      </fill>
      <alignment vertical="center"/>
    </odxf>
    <ndxf>
      <font>
        <b/>
        <name val="Times New Roman"/>
        <family val="1"/>
      </font>
      <fill>
        <patternFill patternType="none">
          <bgColor indexed="65"/>
        </patternFill>
      </fill>
      <alignment vertical="top"/>
    </ndxf>
  </rcc>
  <rfmt sheetId="1" sqref="I473" start="0" length="0">
    <dxf>
      <font>
        <i/>
        <name val="Times New Roman CYR"/>
        <family val="1"/>
      </font>
    </dxf>
  </rfmt>
  <rfmt sheetId="1" sqref="J473" start="0" length="0">
    <dxf>
      <font>
        <i/>
        <name val="Times New Roman CYR"/>
        <family val="1"/>
      </font>
    </dxf>
  </rfmt>
  <rfmt sheetId="1" sqref="K473" start="0" length="0">
    <dxf>
      <font>
        <i/>
        <name val="Times New Roman CYR"/>
        <family val="1"/>
      </font>
    </dxf>
  </rfmt>
  <rfmt sheetId="1" sqref="L473" start="0" length="0">
    <dxf>
      <font>
        <i/>
        <name val="Times New Roman CYR"/>
        <family val="1"/>
      </font>
    </dxf>
  </rfmt>
  <rfmt sheetId="1" sqref="A473:XFD473" start="0" length="0">
    <dxf>
      <font>
        <i/>
        <name val="Times New Roman CYR"/>
        <family val="1"/>
      </font>
    </dxf>
  </rfmt>
  <rcc rId="6201" sId="1" odxf="1" dxf="1">
    <nc r="A474" t="inlineStr">
      <is>
        <t>Подпрограмма "Развитие дорожной сети в Селенгинском районе"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B474" start="0" length="0">
    <dxf>
      <font>
        <b/>
        <i/>
        <name val="Times New Roman"/>
        <family val="1"/>
      </font>
    </dxf>
  </rfmt>
  <rcc rId="6202" sId="1" odxf="1" dxf="1">
    <nc r="C474" t="inlineStr">
      <is>
        <t>04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203" sId="1" odxf="1" dxf="1">
    <nc r="D474" t="inlineStr">
      <is>
        <t>09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204" sId="1" odxf="1" dxf="1">
    <nc r="E474" t="inlineStr">
      <is>
        <t>04300 00000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F474" start="0" length="0">
    <dxf>
      <font>
        <i/>
        <name val="Times New Roman"/>
        <family val="1"/>
      </font>
    </dxf>
  </rfmt>
  <rcc rId="6205" sId="1" odxf="1" dxf="1">
    <nc r="G474">
      <f>G475</f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206" sId="1" odxf="1" dxf="1">
    <nc r="H474">
      <f>H475</f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I474" start="0" length="0">
    <dxf>
      <font>
        <i/>
        <name val="Times New Roman CYR"/>
        <family val="1"/>
      </font>
    </dxf>
  </rfmt>
  <rfmt sheetId="1" sqref="J474" start="0" length="0">
    <dxf>
      <font>
        <i/>
        <name val="Times New Roman CYR"/>
        <family val="1"/>
      </font>
    </dxf>
  </rfmt>
  <rfmt sheetId="1" sqref="K474" start="0" length="0">
    <dxf>
      <font>
        <i/>
        <name val="Times New Roman CYR"/>
        <family val="1"/>
      </font>
    </dxf>
  </rfmt>
  <rfmt sheetId="1" sqref="L474" start="0" length="0">
    <dxf>
      <font>
        <i/>
        <name val="Times New Roman CYR"/>
        <family val="1"/>
      </font>
    </dxf>
  </rfmt>
  <rfmt sheetId="1" sqref="A474:XFD474" start="0" length="0">
    <dxf>
      <font>
        <i/>
        <name val="Times New Roman CYR"/>
        <family val="1"/>
      </font>
    </dxf>
  </rfmt>
  <rcc rId="6207" sId="1" odxf="1" dxf="1">
    <nc r="A475" t="inlineStr">
      <is>
        <t>Основное мероприятие "Содержание автомобильных дорог общего пользования местного значения"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B475" start="0" length="0">
    <dxf>
      <font>
        <i/>
        <name val="Times New Roman"/>
        <family val="1"/>
      </font>
    </dxf>
  </rfmt>
  <rcc rId="6208" sId="1" odxf="1" dxf="1">
    <nc r="C475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209" sId="1" odxf="1" dxf="1">
    <nc r="D475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210" sId="1" odxf="1" dxf="1">
    <nc r="E475" t="inlineStr">
      <is>
        <t>04304 00000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211" sId="1" odxf="1" dxf="1">
    <nc r="G475">
      <f>G476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212" sId="1" odxf="1" dxf="1">
    <nc r="H475">
      <f>H476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I475" start="0" length="0">
    <dxf>
      <font>
        <i/>
        <name val="Times New Roman CYR"/>
        <family val="1"/>
      </font>
    </dxf>
  </rfmt>
  <rfmt sheetId="1" sqref="J475" start="0" length="0">
    <dxf>
      <font>
        <i/>
        <name val="Times New Roman CYR"/>
        <family val="1"/>
      </font>
    </dxf>
  </rfmt>
  <rfmt sheetId="1" sqref="K475" start="0" length="0">
    <dxf>
      <font>
        <i/>
        <name val="Times New Roman CYR"/>
        <family val="1"/>
      </font>
    </dxf>
  </rfmt>
  <rfmt sheetId="1" sqref="L475" start="0" length="0">
    <dxf>
      <font>
        <i/>
        <name val="Times New Roman CYR"/>
        <family val="1"/>
      </font>
    </dxf>
  </rfmt>
  <rfmt sheetId="1" sqref="A475:XFD475" start="0" length="0">
    <dxf>
      <font>
        <i/>
        <name val="Times New Roman CYR"/>
        <family val="1"/>
      </font>
    </dxf>
  </rfmt>
  <rcc rId="6213" sId="1" odxf="1" dxf="1">
    <nc r="A476" t="inlineStr">
      <is>
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</is>
    </nc>
    <odxf>
      <font>
        <i val="0"/>
        <name val="Times New Roman"/>
        <family val="1"/>
      </font>
      <fill>
        <patternFill patternType="none"/>
      </fill>
      <alignment horizontal="general" vertical="top"/>
      <border outline="0">
        <left style="thin">
          <color indexed="64"/>
        </left>
      </border>
    </odxf>
    <ndxf>
      <font>
        <i/>
        <color indexed="8"/>
        <name val="Times New Roman"/>
        <family val="1"/>
      </font>
      <fill>
        <patternFill patternType="solid"/>
      </fill>
      <alignment horizontal="left" vertical="center"/>
      <border outline="0">
        <left/>
      </border>
    </ndxf>
  </rcc>
  <rfmt sheetId="1" sqref="B476" start="0" length="0">
    <dxf>
      <font>
        <i/>
        <name val="Times New Roman"/>
        <family val="1"/>
      </font>
    </dxf>
  </rfmt>
  <rcc rId="6214" sId="1" odxf="1" dxf="1">
    <nc r="C476" t="inlineStr">
      <is>
        <t>04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6215" sId="1" odxf="1" dxf="1">
    <nc r="D476" t="inlineStr">
      <is>
        <t>09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6216" sId="1" odxf="1" dxf="1">
    <nc r="E476" t="inlineStr">
      <is>
        <t>043И8 54170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76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6217" sId="1" odxf="1" dxf="1">
    <nc r="G476">
      <f>G477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218" sId="1" odxf="1" dxf="1">
    <nc r="H476">
      <f>SUM(H477:H477)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I476" start="0" length="0">
    <dxf>
      <font>
        <i/>
        <name val="Times New Roman CYR"/>
        <family val="1"/>
      </font>
    </dxf>
  </rfmt>
  <rfmt sheetId="1" sqref="J476" start="0" length="0">
    <dxf>
      <font>
        <i/>
        <name val="Times New Roman CYR"/>
        <family val="1"/>
      </font>
    </dxf>
  </rfmt>
  <rfmt sheetId="1" sqref="K476" start="0" length="0">
    <dxf>
      <font>
        <i/>
        <name val="Times New Roman CYR"/>
        <family val="1"/>
      </font>
    </dxf>
  </rfmt>
  <rfmt sheetId="1" sqref="L476" start="0" length="0">
    <dxf>
      <font>
        <i/>
        <name val="Times New Roman CYR"/>
        <family val="1"/>
      </font>
    </dxf>
  </rfmt>
  <rfmt sheetId="1" sqref="A476:XFD476" start="0" length="0">
    <dxf>
      <font>
        <i/>
        <name val="Times New Roman CYR"/>
        <family val="1"/>
      </font>
    </dxf>
  </rfmt>
  <rfmt sheetId="1" sqref="A477" start="0" length="0">
    <dxf>
      <font>
        <color indexed="8"/>
        <name val="Times New Roman"/>
        <family val="1"/>
      </font>
      <fill>
        <patternFill patternType="solid"/>
      </fill>
      <alignment horizontal="left" vertical="center"/>
      <border outline="0">
        <left/>
      </border>
    </dxf>
  </rfmt>
  <rcc rId="6219" sId="1" odxf="1" dxf="1">
    <nc r="C477" t="inlineStr">
      <is>
        <t>04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220" sId="1" odxf="1" dxf="1">
    <nc r="D477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221" sId="1">
    <nc r="E477" t="inlineStr">
      <is>
        <t>043И8 54170</t>
      </is>
    </nc>
  </rcc>
  <rfmt sheetId="1" sqref="F477" start="0" length="0">
    <dxf>
      <fill>
        <patternFill patternType="solid">
          <bgColor theme="0"/>
        </patternFill>
      </fill>
    </dxf>
  </rfmt>
  <rcc rId="6222" sId="1" numFmtId="4">
    <nc r="G477">
      <v>93720.721650000007</v>
    </nc>
  </rcc>
  <rcc rId="6223" sId="1" numFmtId="4">
    <nc r="H477">
      <v>104030</v>
    </nc>
  </rcc>
  <rcc rId="6224" sId="1" odxf="1" dxf="1">
    <nc r="I477">
      <v>90909.1</v>
    </nc>
    <odxf>
      <font>
        <i val="0"/>
        <name val="Times New Roman CYR"/>
        <family val="1"/>
      </font>
    </odxf>
    <ndxf>
      <font>
        <i/>
        <name val="Times New Roman CYR"/>
        <family val="1"/>
      </font>
    </ndxf>
  </rcc>
  <rcc rId="6225" sId="1" odxf="1" dxf="1">
    <nc r="J477">
      <v>100909.1</v>
    </nc>
    <odxf>
      <font>
        <i val="0"/>
        <name val="Times New Roman CYR"/>
        <family val="1"/>
      </font>
    </odxf>
    <ndxf>
      <font>
        <i/>
        <name val="Times New Roman CYR"/>
        <family val="1"/>
      </font>
    </ndxf>
  </rcc>
  <rfmt sheetId="1" sqref="K477" start="0" length="0">
    <dxf>
      <font>
        <i/>
        <name val="Times New Roman CYR"/>
        <family val="1"/>
      </font>
    </dxf>
  </rfmt>
  <rfmt sheetId="1" sqref="L477" start="0" length="0">
    <dxf>
      <font>
        <i/>
        <name val="Times New Roman CYR"/>
        <family val="1"/>
      </font>
    </dxf>
  </rfmt>
  <rfmt sheetId="1" sqref="A477:XFD477" start="0" length="0">
    <dxf>
      <font>
        <i/>
        <name val="Times New Roman CYR"/>
        <family val="1"/>
      </font>
    </dxf>
  </rfmt>
  <rcc rId="6226" sId="1">
    <nc r="B472" t="inlineStr">
      <is>
        <t>977</t>
      </is>
    </nc>
  </rcc>
  <rcc rId="6227" sId="1">
    <nc r="B473" t="inlineStr">
      <is>
        <t>977</t>
      </is>
    </nc>
  </rcc>
  <rcc rId="6228" sId="1">
    <nc r="B474" t="inlineStr">
      <is>
        <t>977</t>
      </is>
    </nc>
  </rcc>
  <rcc rId="6229" sId="1">
    <nc r="B475" t="inlineStr">
      <is>
        <t>977</t>
      </is>
    </nc>
  </rcc>
  <rcc rId="6230" sId="1">
    <nc r="B476" t="inlineStr">
      <is>
        <t>977</t>
      </is>
    </nc>
  </rcc>
  <rcc rId="6231" sId="1">
    <nc r="B477" t="inlineStr">
      <is>
        <t>977</t>
      </is>
    </nc>
  </rcc>
  <rcc rId="6232" sId="1">
    <nc r="F477" t="inlineStr">
      <is>
        <t>540</t>
      </is>
    </nc>
  </rcc>
  <rcc rId="6233" sId="1" odxf="1" dxf="1">
    <nc r="A477" t="inlineStr">
      <is>
        <t>Иные межбюджетные трансферты</t>
      </is>
    </nc>
    <ndxf>
      <fill>
        <patternFill patternType="none"/>
      </fill>
      <border outline="0">
        <left style="thin">
          <color indexed="64"/>
        </left>
      </border>
    </ndxf>
  </rcc>
  <rcc rId="6234" sId="1">
    <oc r="G464">
      <f>G465</f>
    </oc>
    <nc r="G464">
      <f>G465+G472</f>
    </nc>
  </rcc>
  <rcc rId="6235" sId="1">
    <oc r="H464">
      <f>H465</f>
    </oc>
    <nc r="H464">
      <f>H465+H472</f>
    </nc>
  </rcc>
  <rcc rId="6236" sId="1" numFmtId="4">
    <oc r="G315">
      <v>14908.81835</v>
    </oc>
    <nc r="G315">
      <f>14908.81835+2811.62165</f>
    </nc>
  </rcc>
  <rcc rId="6237" sId="1" numFmtId="4">
    <oc r="H315">
      <v>14599.54</v>
    </oc>
    <nc r="H315">
      <f>14599.54+3120.9</f>
    </nc>
  </rcc>
  <rcc rId="6238" sId="1" numFmtId="4">
    <oc r="G120">
      <v>93720.721650000007</v>
    </oc>
    <nc r="G120"/>
  </rcc>
  <rcc rId="6239" sId="1" numFmtId="4">
    <oc r="H120">
      <v>104030</v>
    </oc>
    <nc r="H120"/>
  </rcc>
  <rrc rId="6240" sId="1" ref="A115:XFD115" action="deleteRow">
    <undo index="65535" exp="ref" v="1" dr="H115" r="H114" sId="1"/>
    <undo index="65535" exp="ref" v="1" dr="G115" r="G114" sId="1"/>
    <rfmt sheetId="1" xfDxf="1" sqref="A115:XFD115" start="0" length="0">
      <dxf>
        <font>
          <i/>
          <name val="Times New Roman CYR"/>
          <family val="1"/>
        </font>
        <alignment wrapText="1"/>
      </dxf>
    </rfmt>
    <rcc rId="0" sId="1" dxf="1">
      <nc r="A115" t="inlineStr">
        <is>
          <t>Дорожное хозяйство (дорожные фонды)</t>
        </is>
      </nc>
      <n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5" t="inlineStr">
        <is>
          <t>968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 t="inlineStr">
        <is>
          <t>09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5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5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15">
        <f>G116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5">
        <f>H116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241" sId="1" ref="A115:XFD115" action="deleteRow">
    <rfmt sheetId="1" xfDxf="1" sqref="A115:XFD115" start="0" length="0">
      <dxf>
        <font>
          <i/>
          <name val="Times New Roman CYR"/>
          <family val="1"/>
        </font>
        <alignment wrapText="1"/>
      </dxf>
    </rfmt>
    <rcc rId="0" sId="1" dxf="1">
      <nc r="A115" t="inlineStr">
        <is>
  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5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 t="inlineStr">
        <is>
          <t>09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5" t="inlineStr">
        <is>
          <t>04000 00000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5" start="0" length="0">
      <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15">
        <f>G116</f>
      </nc>
      <ndxf>
        <font>
          <b/>
          <i val="0"/>
          <name val="Times New Roman"/>
          <family val="1"/>
        </font>
        <numFmt numFmtId="165" formatCode="0.00000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5">
        <f>H116</f>
      </nc>
      <ndxf>
        <font>
          <b/>
          <i val="0"/>
          <name val="Times New Roman"/>
          <family val="1"/>
        </font>
        <numFmt numFmtId="165" formatCode="0.00000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242" sId="1" ref="A115:XFD115" action="deleteRow">
    <rfmt sheetId="1" xfDxf="1" sqref="A115:XFD115" start="0" length="0">
      <dxf>
        <font>
          <i/>
          <name val="Times New Roman CYR"/>
          <family val="1"/>
        </font>
        <alignment wrapText="1"/>
      </dxf>
    </rfmt>
    <rcc rId="0" sId="1" dxf="1">
      <nc r="A115" t="inlineStr">
        <is>
          <t>Подпрограмма "Развитие дорожной сети в Селенгинском районе"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5" t="inlineStr">
        <is>
          <t>968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 t="inlineStr">
        <is>
          <t>09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5" t="inlineStr">
        <is>
          <t>04300 00000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15">
        <f>G116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5">
        <f>H116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243" sId="1" ref="A115:XFD115" action="deleteRow">
    <rfmt sheetId="1" xfDxf="1" sqref="A115:XFD115" start="0" length="0">
      <dxf>
        <font>
          <i/>
          <name val="Times New Roman CYR"/>
          <family val="1"/>
        </font>
        <alignment wrapText="1"/>
      </dxf>
    </rfmt>
    <rcc rId="0" sId="1" dxf="1">
      <nc r="A115" t="inlineStr">
        <is>
          <t>Основное мероприятие "Содержание автомобильных дорог общего пользования местного значения"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5" t="inlineStr">
        <is>
          <t>04304 00000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15">
        <f>G116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5">
        <f>H116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244" sId="1" ref="A115:XFD115" action="deleteRow">
    <rfmt sheetId="1" xfDxf="1" sqref="A115:XFD115" start="0" length="0">
      <dxf>
        <font>
          <i/>
          <name val="Times New Roman CYR"/>
          <family val="1"/>
        </font>
        <alignment wrapText="1"/>
      </dxf>
    </rfmt>
    <rcc rId="0" sId="1" dxf="1">
      <nc r="A115" t="inlineStr">
        <is>
  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5" t="inlineStr">
        <is>
          <t>043И8 54170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5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15">
        <f>G116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5">
        <f>SUM(H116:H116)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245" sId="1" ref="A115:XFD115" action="deleteRow">
    <rfmt sheetId="1" xfDxf="1" sqref="A115:XFD115" start="0" length="0">
      <dxf>
        <font>
          <i/>
          <name val="Times New Roman CYR"/>
          <family val="1"/>
        </font>
        <alignment wrapText="1"/>
      </dxf>
    </rfmt>
    <rcc rId="0" sId="1" dxf="1">
      <nc r="A115" t="inlineStr">
        <is>
          <t>Субсидии автономным учреждениям на 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5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 t="inlineStr">
        <is>
          <t>09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5" t="inlineStr">
        <is>
          <t>043И8 54170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5" t="inlineStr">
        <is>
          <t>622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I115">
        <v>90909.1</v>
      </nc>
    </rcc>
    <rcc rId="0" sId="1">
      <nc r="J115">
        <v>100909.1</v>
      </nc>
    </rcc>
  </rrc>
  <rcc rId="6246" sId="1">
    <oc r="G114">
      <f>G115+#REF!</f>
    </oc>
    <nc r="G114">
      <f>G115</f>
    </nc>
  </rcc>
  <rcc rId="6247" sId="1">
    <oc r="H114">
      <f>H115+#REF!</f>
    </oc>
    <nc r="H114">
      <f>H115</f>
    </nc>
  </rcc>
</revisions>
</file>

<file path=xl/revisions/revisionLog3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48" sId="1" numFmtId="4">
    <oc r="G499">
      <v>1358108.4702000001</v>
    </oc>
    <nc r="G499">
      <v>1358108.4202000001</v>
    </nc>
  </rcc>
  <rcc rId="6249" sId="1" numFmtId="4">
    <oc r="H499">
      <v>1352039.5123600001</v>
    </oc>
    <nc r="H499">
      <v>1352039.46236</v>
    </nc>
  </rcc>
</revisions>
</file>

<file path=xl/revisions/revisionLog3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50" sId="1" numFmtId="4">
    <oc r="G486">
      <v>8886.66</v>
    </oc>
    <nc r="G486">
      <f>8886.66+4216.806</f>
    </nc>
  </rcc>
  <rcc rId="6251" sId="1" numFmtId="4">
    <oc r="H486">
      <v>8886.66</v>
    </oc>
    <nc r="H486">
      <f>8886.66+4216.806</f>
    </nc>
  </rcc>
</revisions>
</file>

<file path=xl/revisions/revisionLog3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52" sId="1" odxf="1" dxf="1">
    <oc r="A467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467" t="inlineStr">
      <is>
        <t>Непрограммные расходы</t>
      </is>
    </nc>
    <odxf>
      <alignment horizontal="general" vertical="top"/>
    </odxf>
    <ndxf>
      <alignment horizontal="left" vertical="center"/>
    </ndxf>
  </rcc>
  <rcc rId="6253" sId="1">
    <oc r="E467" t="inlineStr">
      <is>
        <t>04000 00000</t>
      </is>
    </oc>
    <nc r="E467" t="inlineStr">
      <is>
        <t>99900 00000</t>
      </is>
    </nc>
  </rcc>
  <rfmt sheetId="1" sqref="F467" start="0" length="0">
    <dxf>
      <numFmt numFmtId="30" formatCode="@"/>
      <alignment horizontal="center" vertical="center"/>
    </dxf>
  </rfmt>
  <rfmt sheetId="1" sqref="G467" start="0" length="0">
    <dxf>
      <alignment vertical="center"/>
    </dxf>
  </rfmt>
  <rfmt sheetId="1" sqref="H467" start="0" length="0">
    <dxf>
      <alignment vertical="center"/>
    </dxf>
  </rfmt>
  <rrc rId="6254" sId="1" ref="A468:XFD468" action="deleteRow">
    <undo index="65535" exp="ref" v="1" dr="H468" r="H467" sId="1"/>
    <undo index="65535" exp="ref" v="1" dr="G468" r="G467" sId="1"/>
    <rfmt sheetId="1" xfDxf="1" sqref="A468:XFD468" start="0" length="0">
      <dxf>
        <font>
          <i/>
          <name val="Times New Roman CYR"/>
          <family val="1"/>
        </font>
        <alignment wrapText="1"/>
      </dxf>
    </rfmt>
    <rcc rId="0" sId="1" dxf="1">
      <nc r="A468" t="inlineStr">
        <is>
          <t>Подпрограмма "Развитие дорожной сети в Селенгинском районе"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8" t="inlineStr">
        <is>
          <t>977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8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8" t="inlineStr">
        <is>
          <t>09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68" t="inlineStr">
        <is>
          <t>04300 00000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6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68">
        <f>G469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68">
        <f>H469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255" sId="1" ref="A468:XFD468" action="deleteRow">
    <rfmt sheetId="1" xfDxf="1" sqref="A468:XFD468" start="0" length="0">
      <dxf>
        <font>
          <i/>
          <name val="Times New Roman CYR"/>
          <family val="1"/>
        </font>
        <alignment wrapText="1"/>
      </dxf>
    </rfmt>
    <rcc rId="0" sId="1" dxf="1">
      <nc r="A468" t="inlineStr">
        <is>
          <t>Основное мероприятие "Содержание автомобильных дорог общего пользования местного значения"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8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68" t="inlineStr">
        <is>
          <t>04304 00000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6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68">
        <f>G469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68">
        <f>H469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6256" sId="1">
    <oc r="G467">
      <f>G468</f>
    </oc>
    <nc r="G467">
      <f>G468</f>
    </nc>
  </rcc>
  <rcc rId="6257" sId="1">
    <oc r="H467">
      <f>H468</f>
    </oc>
    <nc r="H467">
      <f>H468</f>
    </nc>
  </rcc>
  <rcc rId="6258" sId="1">
    <oc r="E468" t="inlineStr">
      <is>
        <t>043И8 54170</t>
      </is>
    </oc>
    <nc r="E468" t="inlineStr">
      <is>
        <t>999И8 54170</t>
      </is>
    </nc>
  </rcc>
  <rcc rId="6259" sId="1">
    <oc r="E469" t="inlineStr">
      <is>
        <t>043И8 54170</t>
      </is>
    </oc>
    <nc r="E469" t="inlineStr">
      <is>
        <t>999И8 54170</t>
      </is>
    </nc>
  </rcc>
</revisions>
</file>

<file path=xl/revisions/revisionLog3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60" sId="1">
    <oc r="A65" t="inlineStr">
      <is>
        <t>Муниципальная программа  «Развитие туризма и благоустройство мест массового отдыха в Селенгинском районе на 2020-2025 годы»</t>
      </is>
    </oc>
    <nc r="A65" t="inlineStr">
      <is>
        <t>Муниципальная программа  «Развитие туризма и благоустройство мест массового отдыха в Селенгинском районе на 2023-2027 годы»</t>
      </is>
    </nc>
  </rcc>
  <rcc rId="6261" sId="1">
    <oc r="A69" t="inlineStr">
      <is>
        <t>Муниципальная программа «Развитие малого и среднего предпринимательства в Селенгинском районе на 2020-2025 годы</t>
      </is>
    </oc>
    <nc r="A69" t="inlineStr">
      <is>
        <t>Муниципальная программа «Развитие малого и среднего предпринимательства в Селенгинском районе на 2023-2027 годы"</t>
      </is>
    </nc>
  </rcc>
  <rcc rId="6262" sId="1">
    <oc r="A77" t="inlineStr">
      <is>
        <t>Муниципальная программа «Поддержка сельских и городских инициатив в Селенгинском районе на 2020-2025 годы»</t>
      </is>
    </oc>
    <nc r="A77" t="inlineStr">
      <is>
        <t>Муниципальная программа «Поддержка сельских и городских инициатив в Селенгинском районе  на 2024-2028 годы»</t>
      </is>
    </nc>
  </rcc>
  <rcc rId="6263" sId="1">
    <oc r="A116" t="inlineStr">
      <is>
        <t>Муниципальная программа "Повышение безопасности дорожного движения в Селенгинском районе» в Селенгинском районе на 2023 – 2025 годы»</t>
      </is>
    </oc>
    <nc r="A116" t="inlineStr">
      <is>
    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    </is>
    </nc>
  </rcc>
  <rcc rId="6264" sId="1">
    <oc r="A120" t="inlineStr">
      <is>
        <t>Муниципальная программа "Профилактика преступлений и иных правонарушений в Селенгинском районе на 2023-2025 годы"</t>
      </is>
    </oc>
    <nc r="A120" t="inlineStr">
      <is>
        <t>Муниципальная программа "Профилактика преступлений и иных правонарушений в Селенгинском районе на 2023-2027 годы"</t>
      </is>
    </nc>
  </rcc>
  <rcc rId="6265" sId="1">
    <oc r="A139" t="inlineStr">
      <is>
        <t>МП «Комплексное развитие сельских территорий в Селенгинском районе на 2023-2025 годы»</t>
      </is>
    </oc>
    <nc r="A139" t="inlineStr">
      <is>
        <t>Муниципальная программа «Комплексное развитие сельских территорий в Селенгинском районе на на 2024-2028 годы»</t>
      </is>
    </nc>
  </rcc>
  <rcc rId="6266" sId="1">
    <oc r="A163" t="inlineStr">
      <is>
        <t>МП «Развитие образования в Селенгинском районе на 2020-2025 годы"</t>
      </is>
    </oc>
    <nc r="A163" t="inlineStr">
      <is>
        <t>Муниципальная программа «Развитие образования в Селенгинском районе на 2024-2028 годы"</t>
      </is>
    </nc>
  </rcc>
  <rcc rId="6267" sId="1">
    <oc r="A164" t="inlineStr">
      <is>
        <t>Подпрограмма "Дошкольное образование в Селенгинском районе"</t>
      </is>
    </oc>
    <nc r="A164" t="inlineStr">
      <is>
        <t>Подпрограмма "Дошкольное образование в Селенгинском районе  на 2024-2028 годы"</t>
      </is>
    </nc>
  </rcc>
  <rcc rId="6268" sId="1">
    <oc r="A175" t="inlineStr">
      <is>
        <t>МП «Развитие образования в Селенгинском районе на 2020-2025 годы"</t>
      </is>
    </oc>
    <nc r="A175" t="inlineStr">
      <is>
        <t>Муниципальная программа «Развитие образования в Селенгинском районе на 2024-2028 годы"</t>
      </is>
    </nc>
  </rcc>
  <rcc rId="6269" sId="1">
    <oc r="A176" t="inlineStr">
      <is>
        <t>Подпрограмма "Общее образование в Селенгинском районе"</t>
      </is>
    </oc>
    <nc r="A176" t="inlineStr">
      <is>
        <t>Подпрограмма "Общее образование в Селенгинском районе  на 2024-2028 годы"</t>
      </is>
    </nc>
  </rcc>
  <rcc rId="6270" sId="1">
    <oc r="A205" t="inlineStr">
      <is>
        <t>МП «Развитие образования в Селенгинском районе на 2020-2025 годы"</t>
      </is>
    </oc>
    <nc r="A205" t="inlineStr">
      <is>
        <t>Муниципальная программа «Развитие образования в Селенгинском районе на 2024-2028 годы"</t>
      </is>
    </nc>
  </rcc>
  <rcc rId="6271" sId="1">
    <oc r="A206" t="inlineStr">
      <is>
        <t>Подпрограмма "Дополнительное образование  в Селенгинском районе"</t>
      </is>
    </oc>
    <nc r="A206" t="inlineStr">
      <is>
        <t>Подпрограмма "Дополнительное образование  в Селенгинском районе  на 2024-2028 годы"</t>
      </is>
    </nc>
  </rcc>
  <rcc rId="6272" sId="1">
    <oc r="A221" t="inlineStr">
      <is>
        <t>МП «Развитие образования в Селенгинском районе на 2020-2025 годы"</t>
      </is>
    </oc>
    <nc r="A221" t="inlineStr">
      <is>
        <t>Муниципальная программа «Развитие образования в Селенгинском районе на 2024-2028 годы"</t>
      </is>
    </nc>
  </rcc>
  <rcc rId="6273" sId="1">
    <oc r="A222" t="inlineStr">
      <is>
        <t>Подпрограмма "Детский отдых в Селенгинском районе"</t>
      </is>
    </oc>
    <nc r="A222" t="inlineStr">
      <is>
        <t>Подпрограмма "Детский отдых в Селенгинском районе  на 2024-2028 годы"</t>
      </is>
    </nc>
  </rcc>
  <rcc rId="6274" sId="1">
    <oc r="A232" t="inlineStr">
      <is>
        <t>МП «Развитие образования в Селенгинском районе на 2020-2025 годы"</t>
      </is>
    </oc>
    <nc r="A232" t="inlineStr">
      <is>
        <t>Муниципальная программа «Развитие образования в Селенгинском районе на 2024-2028 годы"</t>
      </is>
    </nc>
  </rcc>
  <rcc rId="6275" sId="1">
    <oc r="A233" t="inlineStr">
      <is>
        <t>Подпрограмма "Детский отдых в Селенгинском районе"</t>
      </is>
    </oc>
    <nc r="A233" t="inlineStr">
      <is>
        <t>Подпрограмма "Детский отдых в Селенгинском районе  на 2024-2028 годы"</t>
      </is>
    </nc>
  </rcc>
  <rcc rId="6276" sId="1">
    <oc r="A238" t="inlineStr">
      <is>
        <t>Подпрограмма "Другие вопросы в области образования в Селенгинском районе"</t>
      </is>
    </oc>
    <nc r="A238" t="inlineStr">
      <is>
        <t>Подпрограмма "Другие вопросы в области образования в Селенгинском районе  на 2024-2028 годы"</t>
      </is>
    </nc>
  </rcc>
  <rcc rId="6277" sId="1">
    <oc r="A253" t="inlineStr">
      <is>
        <t>Подпрограмма "Семья и дети"</t>
      </is>
    </oc>
    <nc r="A253" t="inlineStr">
      <is>
        <t>Подпрограмма "Семья и дети  на 2024-2028 годы"</t>
      </is>
    </nc>
  </rcc>
  <rcc rId="6278" sId="1">
    <oc r="A268" t="inlineStr">
      <is>
        <t>Муниципальная Программа «Управление муниципальными финансами и муниципальным долгом на 2020-2025 годы</t>
      </is>
    </oc>
    <nc r="A268" t="inlineStr">
      <is>
        <t>Муниципальная Программа «Управление муниципальными финансами и муниципальным долгом на 2024-2028 годы</t>
      </is>
    </nc>
  </rcc>
  <rcc rId="6279" sId="1">
    <oc r="A278" t="inlineStr">
      <is>
        <t>Муниципальная Программа «Управление муниципальными финансами и муниципальным долгом на 2020-2025 годы</t>
      </is>
    </oc>
    <nc r="A278" t="inlineStr">
      <is>
        <t>Муниципальная Программа «Управление муниципальными финансами и муниципальным долгом на 2024-2028 годы</t>
      </is>
    </nc>
  </rcc>
  <rcc rId="6280" sId="1">
    <oc r="A288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288" t="inlineStr">
      <is>
    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    </is>
    </nc>
  </rcc>
  <rcc rId="6281" sId="1">
    <oc r="A289" t="inlineStr">
      <is>
        <t>Подпрограмма «Повышение качества управления муниципальным имуществом и земельными участками на территории Селенгинского района»</t>
      </is>
    </oc>
    <nc r="A289" t="inlineStr">
      <is>
        <t>Подпрограмма «Повышение качества управления муниципальным имуществом и земельными участками в Селенгинском районе на 2024-2028 годы»</t>
      </is>
    </nc>
  </rcc>
  <rcc rId="6282" sId="1">
    <oc r="A305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305" t="inlineStr">
      <is>
    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    </is>
    </nc>
  </rcc>
  <rcc rId="6283" sId="1">
    <oc r="A306" t="inlineStr">
      <is>
        <t>Подпрограмма "Развитие дорожной сети в Селенгинском районе"</t>
      </is>
    </oc>
    <nc r="A306" t="inlineStr">
      <is>
        <t>Подпрограмма "Развитие дорожной сети в Селенгинском районе  2024-2028 годы"</t>
      </is>
    </nc>
  </rcc>
  <rcc rId="6284" sId="1">
    <oc r="A316" t="inlineStr">
      <is>
        <t>Подпрограмма «Развитие художественно-эстетического образования и воспитания»</t>
      </is>
    </oc>
    <nc r="A316" t="inlineStr">
      <is>
        <t>Подпрограмма «Развитие художественно-эстетического образования и воспитания на 2023 – 2027 годы»</t>
      </is>
    </nc>
  </rcc>
  <rcc rId="6285" sId="1">
    <oc r="A315" t="inlineStr">
      <is>
        <t>Муниципальная Программа «Развитие культуры в Селенгинском районе на 2020 – 2025 годы»</t>
      </is>
    </oc>
    <nc r="A315" t="inlineStr">
      <is>
        <t>Муниципальная Программа «Развитие культуры в Селенгинском районе на 2023 – 2027 годы</t>
      </is>
    </nc>
  </rcc>
  <rcc rId="6286" sId="1">
    <oc r="A324" t="inlineStr">
      <is>
        <t>Муниципальная Программа «Развитие культуры в Селенгинском районе на 2020 – 2025 годы»</t>
      </is>
    </oc>
    <nc r="A324" t="inlineStr">
      <is>
        <t>Муниципальная Программа «Развитие культуры в Селенгинском районе на 2023 – 2027 годы</t>
      </is>
    </nc>
  </rcc>
  <rcc rId="6287" sId="1">
    <oc r="A325" t="inlineStr">
      <is>
        <t>Подпрограмма «Развитие библиотечного дела»</t>
      </is>
    </oc>
    <nc r="A325" t="inlineStr">
      <is>
        <t>Подпрограмма «Развитие библиотечного дела  на 2023 – 2027 годы»</t>
      </is>
    </nc>
  </rcc>
  <rcc rId="6288" sId="1">
    <oc r="A331" t="inlineStr">
      <is>
        <t>Подпрограмма «Организация досуга и народного творчества»</t>
      </is>
    </oc>
    <nc r="A331" t="inlineStr">
      <is>
        <t>Подпрограмма «Организация досуга и народного творчества на 2023 – 2027 годы»</t>
      </is>
    </nc>
  </rcc>
  <rcc rId="6289" sId="1">
    <oc r="A337" t="inlineStr">
      <is>
        <t>Подпрограмма «Другие вопросы в области культуры»</t>
      </is>
    </oc>
    <nc r="A337" t="inlineStr">
      <is>
        <t>Подпрограмма «Другие вопросы в области культуры на 2023 – 2027 годы»</t>
      </is>
    </nc>
  </rcc>
  <rcc rId="6290" sId="1">
    <oc r="A345" t="inlineStr">
      <is>
        <t>Муниципальная Программа «Развитие культуры в Селенгинском районе на 2020 – 2025 годы»</t>
      </is>
    </oc>
    <nc r="A345" t="inlineStr">
      <is>
        <t>Муниципальная Программа «Развитие культуры в Селенгинском районе на 2023 – 2027 годы</t>
      </is>
    </nc>
  </rcc>
  <rcc rId="6291" sId="1">
    <oc r="A346" t="inlineStr">
      <is>
        <t>Подпрограмма «Другие вопросы в области культуры»</t>
      </is>
    </oc>
    <nc r="A346" t="inlineStr">
      <is>
        <t>Подпрограмма «Другие вопросы в области культуры на 2023 – 2027 годы»</t>
      </is>
    </nc>
  </rcc>
  <rcc rId="6292" sId="1">
    <oc r="A357" t="inlineStr">
      <is>
        <t>Муниципальная программа «Старшее поколение на 2020-2025 годы</t>
      </is>
    </oc>
    <nc r="A357" t="inlineStr">
      <is>
        <t>Муниципальная программа «Старшее поколение на 2023-2027 годы</t>
      </is>
    </nc>
  </rcc>
  <rcc rId="6293" sId="1">
    <oc r="A370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370" t="inlineStr">
      <is>
        <t>Муниципальная Программа «Развитие физической культуры, спорта и молодежной политики в Селенгинском районе на на 2023 – 2027 годы»</t>
      </is>
    </nc>
  </rcc>
  <rcc rId="6294" sId="1">
    <oc r="A371" t="inlineStr">
      <is>
        <t>Подпрограмма «Другие вопросы в области физической культуры и спорта»</t>
      </is>
    </oc>
    <nc r="A371" t="inlineStr">
      <is>
        <t>Подпрограмма «Другие вопросы в области физической культуры и спорта на 2023 – 2027 годы»</t>
      </is>
    </nc>
  </rcc>
  <rcc rId="6295" sId="1">
    <oc r="A375" t="inlineStr">
      <is>
        <t xml:space="preserve">Подпрограмма «Развитие молодежной политики в Селенгинском районе»  </t>
      </is>
    </oc>
    <nc r="A375" t="inlineStr">
      <is>
        <t xml:space="preserve">Подпрограмма «Развитие молодежной политики в Селенгинском районе на 2023 – 2027 годы»  </t>
      </is>
    </nc>
  </rcc>
  <rcc rId="6296" sId="1">
    <oc r="A385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385" t="inlineStr">
      <is>
        <t>Муниципальная Программа «Развитие физической культуры, спорта и молодежной политики в Селенгинском районе на на 2023 – 2027 годы»</t>
      </is>
    </nc>
  </rcc>
  <rcc rId="6297" sId="1">
    <oc r="A386" t="inlineStr">
      <is>
        <t>Подпрограмма «Обеспечение жильем молодых семей»</t>
      </is>
    </oc>
    <nc r="A386" t="inlineStr">
      <is>
        <t>Подпрограмма «Обеспечение жильем молодых семей на 2023 – 2027 годы»</t>
      </is>
    </nc>
  </rcc>
  <rcc rId="6298" sId="1">
    <oc r="A403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403" t="inlineStr">
      <is>
        <t>Муниципальная Программа «Развитие физической культуры, спорта и молодежной политики в Селенгинском районе на на 2023 – 2027 годы»</t>
      </is>
    </nc>
  </rcc>
  <rcc rId="6299" sId="1">
    <oc r="A404" t="inlineStr">
      <is>
        <t>Подпрограмма «Развитие спорта высших достижений»</t>
      </is>
    </oc>
    <nc r="A404" t="inlineStr">
      <is>
        <t>Подпрограмма «Развитие спорта высших достижений на 2023 – 2027 годы»</t>
      </is>
    </nc>
  </rcc>
  <rcc rId="6300" sId="1">
    <oc r="A411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411" t="inlineStr">
      <is>
        <t>Муниципальная Программа «Развитие физической культуры, спорта и молодежной политики в Селенгинском районе на на 2023 – 2027 годы»</t>
      </is>
    </nc>
  </rcc>
  <rcc rId="6301" sId="1">
    <oc r="A412" t="inlineStr">
      <is>
        <t>Подпрограмма «Другие вопросы в области физической культуры и спорта»</t>
      </is>
    </oc>
    <nc r="A412" t="inlineStr">
      <is>
        <t>Подпрограмма «Другие вопросы в области физической культуры и спорта на 2023 – 2027 годы»</t>
      </is>
    </nc>
  </rcc>
  <rcc rId="6302" sId="1">
    <oc r="A426" t="inlineStr">
      <is>
        <t>Муниципальная программа «Комплексное развитие сельских территорий в Селенгинском районе на 2023-2025 годы»</t>
      </is>
    </oc>
    <nc r="A426" t="inlineStr">
      <is>
        <t>Муниципальная программа «Комплексное развитие сельских территорий в Селенгинском районе на на 2024-2028 годы»</t>
      </is>
    </nc>
  </rcc>
  <rcc rId="6303" sId="1">
    <oc r="A446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2023-2025 годы»</t>
      </is>
    </oc>
    <nc r="A446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2023-2027 годы»</t>
      </is>
    </nc>
  </rcc>
  <rcc rId="6304" sId="1">
    <oc r="A477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oc>
    <nc r="A477" t="inlineStr">
      <is>
        <t>Муниципальная программа "Формирование комфортной городской среды на территории муниципального образования "Селенгинский район"  на 2024-2028 годы"</t>
      </is>
    </nc>
  </rcc>
  <rcc rId="6305" sId="1">
    <oc r="A481" t="inlineStr">
      <is>
        <t>Муниципальная программа "Охрана окружающей среды в муниципальном образовании "Селенгинский район" на 2023-2027 годы"</t>
      </is>
    </oc>
    <nc r="A481" t="inlineStr">
      <is>
        <t>Муниципальная программа "Охрана окружающей среды в муниципальном образовании "Селенгинский район" на 2023-2027гг."</t>
      </is>
    </nc>
  </rcc>
  <rcc rId="6306" sId="1">
    <oc r="A487" t="inlineStr">
      <is>
        <t>Муниципальная программа «Комплексное развитие сельских территорий в Селенгинском районе на 2023-2025 годы»</t>
      </is>
    </oc>
    <nc r="A487" t="inlineStr">
      <is>
        <t>Муниципальная программа «Комплексное развитие сельских территорий в Селенгинском районе на 2024-2028 годы»</t>
      </is>
    </nc>
  </rcc>
  <rcv guid="{E50FE2FB-E2CD-42FB-A643-54AB564D1B47}" action="delete"/>
  <rdn rId="0" localSheetId="1" customView="1" name="Z_E50FE2FB_E2CD_42FB_A643_54AB564D1B47_.wvu.PrintArea" hidden="1" oldHidden="1">
    <formula>Ведом.структура!$A$1:$H$492</formula>
    <oldFormula>Ведом.структура!$A$1:$H$492</oldFormula>
  </rdn>
  <rdn rId="0" localSheetId="1" customView="1" name="Z_E50FE2FB_E2CD_42FB_A643_54AB564D1B47_.wvu.FilterData" hidden="1" oldHidden="1">
    <formula>Ведом.структура!$A$18:$I$495</formula>
    <oldFormula>Ведом.структура!$A$18:$I$495</oldFormula>
  </rdn>
  <rcv guid="{E50FE2FB-E2CD-42FB-A643-54AB564D1B47}" action="add"/>
</revisions>
</file>

<file path=xl/revisions/revisionLog3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09" sId="1">
    <oc r="A215" t="inlineStr">
      <is>
        <t>МП «Развитие образования в Селенгинском районе на 2020-2025 годы"</t>
      </is>
    </oc>
    <nc r="A215" t="inlineStr">
      <is>
        <t>Муниципальная программа «Развитие образования в Селенгинском районе на 2024-2028 годы"</t>
      </is>
    </nc>
  </rcc>
  <rcc rId="6310" sId="1">
    <oc r="A216" t="inlineStr">
      <is>
        <t>Подпрограмма "Общее образование в Селенгинском районе"</t>
      </is>
    </oc>
    <nc r="A216" t="inlineStr">
      <is>
        <t>Подпрограмма "Общее образование в Селенгинском районе  на 2024-2028 годы"</t>
      </is>
    </nc>
  </rcc>
  <rcc rId="6311" sId="1">
    <oc r="A110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2021-2025 годы»</t>
      </is>
    </oc>
    <nc r="A110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2023-2027 годы»</t>
      </is>
    </nc>
  </rcc>
  <rcc rId="6312" sId="1">
    <oc r="A116" t="inlineStr">
      <is>
    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    </is>
    </oc>
    <nc r="A116" t="inlineStr">
      <is>
        <t>Муниципальная программа "Повышение безопасности дорожного движения в Селенгинском районе» в Селенгинском районе на 2023 – 2027 годы»</t>
      </is>
    </nc>
  </rcc>
  <rcc rId="6313" sId="1">
    <oc r="A370" t="inlineStr">
      <is>
        <t>Муниципальная Программа «Развитие физической культуры, спорта и молодежной политики в Селенгинском районе на на 2023 – 2027 годы»</t>
      </is>
    </oc>
    <nc r="A370" t="inlineStr">
      <is>
        <t>Муниципальная Программа «Развитие физической культуры, спорта и молодежной политики в Селенгинском районе  на 2023 – 2027 годы»</t>
      </is>
    </nc>
  </rcc>
  <rcc rId="6314" sId="1">
    <oc r="A393" t="inlineStr">
      <is>
        <t>Подпрограмма «Развитие физической культуры и спорта»</t>
      </is>
    </oc>
    <nc r="A393" t="inlineStr">
      <is>
        <t>Подпрограмма «Развитие физической культуры и спорта на 2023 – 2027 годы»</t>
      </is>
    </nc>
  </rcc>
  <rcc rId="6315" sId="1">
    <oc r="A397" t="inlineStr">
      <is>
        <t>Подпрограмма «Содержание инструкторов по физической культуре и спорту»</t>
      </is>
    </oc>
    <nc r="A397" t="inlineStr">
      <is>
        <t>Подпрограмма «Содержание инструкторов по физической культуре и спорту на 2023 – 2027 годы»</t>
      </is>
    </nc>
  </rcc>
  <rcc rId="6316" sId="1">
    <oc r="A426" t="inlineStr">
      <is>
        <t>Муниципальная программа «Комплексное развитие сельских территорий в Селенгинском районе на на 2024-2028 годы»</t>
      </is>
    </oc>
    <nc r="A426" t="inlineStr">
      <is>
        <t>Муниципальная программа «Комплексное развитие сельских территорий в Селенгинском районе на 2024-2028 годы»</t>
      </is>
    </nc>
  </rcc>
</revisions>
</file>

<file path=xl/revisions/revisionLog3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8" sId="1" ref="A491:XFD491" action="insertRow"/>
  <rrc rId="6319" sId="1" ref="A491:XFD491" action="insertRow"/>
  <rrc rId="6320" sId="1" ref="A491:XFD492" action="insertRow"/>
  <rrc rId="6321" sId="1" ref="A491:XFD494" action="insertRow"/>
  <rcv guid="{EB0A41C3-EF34-4619-B9DF-F61492617999}" action="delete"/>
  <rdn rId="0" localSheetId="1" customView="1" name="Z_EB0A41C3_EF34_4619_B9DF_F61492617999_.wvu.PrintArea" hidden="1" oldHidden="1">
    <formula>Ведом.структура!$A$5:$H$500</formula>
    <oldFormula>Ведом.структура!$A$5:$H$500</oldFormula>
  </rdn>
  <rdn rId="0" localSheetId="1" customView="1" name="Z_EB0A41C3_EF34_4619_B9DF_F61492617999_.wvu.FilterData" hidden="1" oldHidden="1">
    <formula>Ведом.структура!$A$18:$I$503</formula>
    <oldFormula>Ведом.структура!$A$18:$I$503</oldFormula>
  </rdn>
  <rcv guid="{EB0A41C3-EF34-4619-B9DF-F61492617999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8" sId="1" odxf="1" dxf="1">
    <nc r="J492">
      <f>G25+G26+G28+G29+G36+G37+G42+G43+G47+G51+G81+G82+G83+G84+G86+G87+G88+G89+G91+G92+G93+G94+G96+G99+G100+G101+G102+G103+G104+G115+G116+G118+G142+G147+G156+G162+G166+G167+G168+G169+G171+G172+G173+G174+G176+G177+G297+G330+G382+G418+G439+G491+G493+G494+G496+G498+G499+G502+G503</f>
    </nc>
    <odxf>
      <numFmt numFmtId="0" formatCode="General"/>
    </odxf>
    <ndxf>
      <numFmt numFmtId="166" formatCode="0.00000"/>
    </ndxf>
  </rcc>
  <rcc rId="539" sId="1" odxf="1" dxf="1">
    <nc r="K492">
      <f>H25+H26+H28+H29+H36+H37+H42+H43+H47+H51+H81+H82+H83+H84+H86+H87+H88+H89+H91+H92+H93+H94+H96+H99+H100+H101+H102+H103+H104+H115+H116+H118+H142+H147+H156+H162+H166+H167+H168+H169+H171+H172+H173+H174+H176+H177+H297+H330+H382+H418+H439+H491+H493+H494+H496+H498+H499+H502+H503</f>
    </nc>
    <odxf>
      <numFmt numFmtId="0" formatCode="General"/>
    </odxf>
    <ndxf>
      <numFmt numFmtId="166" formatCode="0.00000"/>
    </ndxf>
  </rcc>
</revisions>
</file>

<file path=xl/revisions/revisionLog3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24" sId="1" ref="A491:XFD492" action="insertRow"/>
  <rcv guid="{EB0A41C3-EF34-4619-B9DF-F61492617999}" action="delete"/>
  <rdn rId="0" localSheetId="1" customView="1" name="Z_EB0A41C3_EF34_4619_B9DF_F61492617999_.wvu.PrintArea" hidden="1" oldHidden="1">
    <formula>Ведом.структура!$A$5:$H$502</formula>
    <oldFormula>Ведом.структура!$A$5:$H$502</oldFormula>
  </rdn>
  <rdn rId="0" localSheetId="1" customView="1" name="Z_EB0A41C3_EF34_4619_B9DF_F61492617999_.wvu.FilterData" hidden="1" oldHidden="1">
    <formula>Ведом.структура!$A$18:$I$505</formula>
    <oldFormula>Ведом.структура!$A$18:$I$505</oldFormula>
  </rdn>
  <rcv guid="{EB0A41C3-EF34-4619-B9DF-F61492617999}" action="add"/>
</revisions>
</file>

<file path=xl/revisions/revisionLog3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27" sId="1" ref="A495:XFD495" action="insertRow"/>
  <rcc rId="6328" sId="1" odxf="1" dxf="1">
    <nc r="A491" t="inlineStr">
      <is>
        <t>МКУ "КОНТРОЛЬНО-СЧЕТНАЯ ПАЛАТА МО "СЕЛЕНГИНСКИЙ РАЙОН" РЕСПУБЛИКИ БУРЯТИЯ"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b/>
        <name val="Times New Roman"/>
        <family val="1"/>
      </font>
      <fill>
        <patternFill patternType="solid">
          <bgColor indexed="13"/>
        </patternFill>
      </fill>
      <alignment horizontal="left" vertical="center"/>
    </ndxf>
  </rcc>
  <rcc rId="6329" sId="1" odxf="1" dxf="1">
    <nc r="B491" t="inlineStr">
      <is>
        <t>978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3"/>
        </patternFill>
      </fill>
    </ndxf>
  </rcc>
  <rfmt sheetId="1" sqref="C491" start="0" length="0">
    <dxf>
      <font>
        <b/>
        <name val="Times New Roman"/>
        <family val="1"/>
      </font>
      <fill>
        <patternFill>
          <bgColor indexed="13"/>
        </patternFill>
      </fill>
    </dxf>
  </rfmt>
  <rfmt sheetId="1" sqref="D491" start="0" length="0">
    <dxf>
      <font>
        <b/>
        <name val="Times New Roman"/>
        <family val="1"/>
      </font>
      <fill>
        <patternFill>
          <bgColor indexed="13"/>
        </patternFill>
      </fill>
    </dxf>
  </rfmt>
  <rfmt sheetId="1" sqref="E491" start="0" length="0">
    <dxf>
      <font>
        <b/>
        <name val="Times New Roman"/>
        <family val="1"/>
      </font>
      <fill>
        <patternFill>
          <bgColor indexed="13"/>
        </patternFill>
      </fill>
    </dxf>
  </rfmt>
  <rfmt sheetId="1" sqref="F491" start="0" length="0">
    <dxf>
      <font>
        <b/>
        <name val="Times New Roman"/>
        <family val="1"/>
      </font>
      <fill>
        <patternFill>
          <bgColor indexed="13"/>
        </patternFill>
      </fill>
    </dxf>
  </rfmt>
  <rcc rId="6330" sId="1" odxf="1" dxf="1">
    <nc r="G491">
      <f>G492+G511+G523+G549+G544+G554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3"/>
        </patternFill>
      </fill>
    </ndxf>
  </rcc>
  <rcc rId="6331" sId="1" odxf="1" dxf="1">
    <nc r="A492" t="inlineStr">
      <is>
        <t>ОБЩЕГОСУДАРСТВЕННЫЕ ВОПРОСЫ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name val="Times New Roman"/>
        <family val="1"/>
      </font>
      <fill>
        <patternFill patternType="solid">
          <bgColor indexed="15"/>
        </patternFill>
      </fill>
      <alignment vertical="center"/>
    </ndxf>
  </rcc>
  <rcc rId="6332" sId="1" odxf="1" dxf="1">
    <nc r="B492" t="inlineStr">
      <is>
        <t>978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cc rId="6333" sId="1" odxf="1" dxf="1">
    <nc r="C492" t="inlineStr">
      <is>
        <t>01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fmt sheetId="1" sqref="D492" start="0" length="0">
    <dxf>
      <font>
        <b/>
        <name val="Times New Roman"/>
        <family val="1"/>
      </font>
      <fill>
        <patternFill>
          <bgColor indexed="15"/>
        </patternFill>
      </fill>
    </dxf>
  </rfmt>
  <rfmt sheetId="1" sqref="E492" start="0" length="0">
    <dxf>
      <font>
        <b/>
        <name val="Times New Roman"/>
        <family val="1"/>
      </font>
      <fill>
        <patternFill>
          <bgColor indexed="15"/>
        </patternFill>
      </fill>
    </dxf>
  </rfmt>
  <rfmt sheetId="1" sqref="F492" start="0" length="0">
    <dxf>
      <font>
        <b/>
        <name val="Times New Roman"/>
        <family val="1"/>
      </font>
      <fill>
        <patternFill>
          <bgColor indexed="15"/>
        </patternFill>
      </fill>
    </dxf>
  </rfmt>
  <rcc rId="6334" sId="1" odxf="1" dxf="1">
    <nc r="G492">
      <f>G493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cc rId="6335" sId="1" odxf="1" dxf="1">
    <nc r="A493" t="inlineStr">
      <is>
        <t>Обеспечение деятельности финансовых, налоговых и таможенных органов и органов финансового (финансово-бюджетного) надзора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name val="Times New Roman"/>
        <family val="1"/>
      </font>
      <fill>
        <patternFill patternType="solid">
          <bgColor indexed="41"/>
        </patternFill>
      </fill>
      <alignment vertical="center"/>
    </ndxf>
  </rcc>
  <rcc rId="6336" sId="1" odxf="1" dxf="1">
    <nc r="B493" t="inlineStr">
      <is>
        <t>978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6337" sId="1" odxf="1" dxf="1">
    <nc r="C493" t="inlineStr">
      <is>
        <t>01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6338" sId="1" odxf="1" dxf="1">
    <nc r="D493" t="inlineStr">
      <is>
        <t>06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fmt sheetId="1" sqref="E493" start="0" length="0">
    <dxf>
      <font>
        <b/>
        <name val="Times New Roman"/>
        <family val="1"/>
      </font>
      <fill>
        <patternFill>
          <bgColor indexed="41"/>
        </patternFill>
      </fill>
    </dxf>
  </rfmt>
  <rfmt sheetId="1" sqref="F493" start="0" length="0">
    <dxf>
      <font>
        <b/>
        <name val="Times New Roman"/>
        <family val="1"/>
      </font>
      <fill>
        <patternFill>
          <bgColor indexed="41"/>
        </patternFill>
      </fill>
    </dxf>
  </rfmt>
  <rcc rId="6339" sId="1" odxf="1" dxf="1">
    <nc r="G493">
      <f>G494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6340" sId="1" odxf="1" dxf="1">
    <nc r="A494" t="inlineStr">
      <is>
        <t>Непрограммные расходы</t>
      </is>
    </nc>
    <odxf>
      <font>
        <b val="0"/>
        <name val="Times New Roman"/>
        <family val="1"/>
      </font>
      <fill>
        <patternFill patternType="none"/>
      </fill>
      <alignment horizontal="general" vertical="top"/>
    </odxf>
    <ndxf>
      <font>
        <b/>
        <color indexed="8"/>
        <name val="Times New Roman"/>
        <family val="1"/>
      </font>
      <fill>
        <patternFill patternType="solid"/>
      </fill>
      <alignment horizontal="left" vertical="center"/>
    </ndxf>
  </rcc>
  <rcc rId="6341" sId="1" odxf="1" dxf="1">
    <nc r="B494" t="inlineStr">
      <is>
        <t>978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6342" sId="1" odxf="1" dxf="1">
    <nc r="C494" t="inlineStr">
      <is>
        <t>01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6343" sId="1" odxf="1" dxf="1">
    <nc r="D494" t="inlineStr">
      <is>
        <t>06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6344" sId="1" odxf="1" dxf="1">
    <nc r="E494" t="inlineStr">
      <is>
        <t>99900 00000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F494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G494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6345" sId="1" odxf="1" dxf="1">
    <nc r="A495" t="inlineStr">
      <is>
        <t>Межбюджетные трансферты на осуществление части полномочий по осуществлению внешнего муниципального контроля</t>
      </is>
    </nc>
    <odxf>
      <font>
        <i val="0"/>
        <name val="Times New Roman"/>
        <family val="1"/>
      </font>
      <alignment vertical="top"/>
    </odxf>
    <ndxf>
      <font>
        <i/>
        <name val="Times New Roman"/>
        <family val="1"/>
      </font>
      <alignment vertical="center"/>
    </ndxf>
  </rcc>
  <rcc rId="6346" sId="1" odxf="1" dxf="1">
    <nc r="B495" t="inlineStr">
      <is>
        <t>978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347" sId="1" odxf="1" dxf="1">
    <nc r="C495" t="inlineStr">
      <is>
        <t>01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348" sId="1" odxf="1" dxf="1">
    <nc r="D495" t="inlineStr">
      <is>
        <t>06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349" sId="1" odxf="1" dxf="1">
    <nc r="E495" t="inlineStr">
      <is>
        <t>99900 43000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F495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6350" sId="1" odxf="1" dxf="1">
    <nc r="G495">
      <f>SUM(G496:G497)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51" sId="1" odxf="1" dxf="1">
    <nc r="A496" t="inlineStr">
      <is>
        <t>Фонд оплаты труда государственных (муниципальных) органов</t>
      </is>
    </nc>
    <odxf>
      <font>
        <name val="Times New Roman"/>
        <family val="1"/>
      </font>
      <fill>
        <patternFill patternType="none"/>
      </fill>
      <alignment horizontal="general" vertical="top"/>
    </odxf>
    <ndxf>
      <font>
        <color indexed="8"/>
        <name val="Times New Roman"/>
        <family val="1"/>
      </font>
      <fill>
        <patternFill patternType="solid"/>
      </fill>
      <alignment horizontal="left" vertical="center"/>
    </ndxf>
  </rcc>
  <rcc rId="6352" sId="1" odxf="1" dxf="1">
    <nc r="B496" t="inlineStr">
      <is>
        <t>978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53" sId="1" odxf="1" dxf="1">
    <nc r="C496" t="inlineStr">
      <is>
        <t>01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54" sId="1" odxf="1" dxf="1">
    <nc r="D496" t="inlineStr">
      <is>
        <t>06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55" sId="1" odxf="1" dxf="1">
    <nc r="E496" t="inlineStr">
      <is>
        <t>99900 43000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56" sId="1" odxf="1" dxf="1">
    <nc r="F496" t="inlineStr">
      <is>
        <t>121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57" sId="1" numFmtId="4">
    <nc r="G496">
      <v>48.372</v>
    </nc>
  </rcc>
  <rcc rId="6358" sId="1" odxf="1" dxf="1">
    <nc r="A497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ont>
        <name val="Times New Roman"/>
        <family val="1"/>
      </font>
      <fill>
        <patternFill patternType="none"/>
      </fill>
      <alignment horizontal="general" vertical="top"/>
    </odxf>
    <ndxf>
      <font>
        <color indexed="8"/>
        <name val="Times New Roman"/>
        <family val="1"/>
      </font>
      <fill>
        <patternFill patternType="solid"/>
      </fill>
      <alignment horizontal="left" vertical="center"/>
    </ndxf>
  </rcc>
  <rcc rId="6359" sId="1" odxf="1" dxf="1">
    <nc r="B497" t="inlineStr">
      <is>
        <t>978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60" sId="1" odxf="1" dxf="1">
    <nc r="C497" t="inlineStr">
      <is>
        <t>01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61" sId="1" odxf="1" dxf="1">
    <nc r="D497" t="inlineStr">
      <is>
        <t>06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62" sId="1" odxf="1" dxf="1">
    <nc r="E497" t="inlineStr">
      <is>
        <t>99900 43000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63" sId="1" odxf="1" dxf="1">
    <nc r="F497" t="inlineStr">
      <is>
        <t>129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64" sId="1" numFmtId="4">
    <nc r="G497">
      <v>14.629350000000001</v>
    </nc>
  </rcc>
  <rcc rId="6365" sId="1" odxf="1" dxf="1">
    <nc r="A498" t="inlineStr">
      <is>
    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    </is>
    </nc>
    <odxf>
      <font>
        <b val="0"/>
        <name val="Times New Roman"/>
        <family val="1"/>
      </font>
      <alignment horizontal="general" vertical="top"/>
    </odxf>
    <ndxf>
      <font>
        <b/>
        <name val="Times New Roman"/>
        <family val="1"/>
      </font>
      <alignment horizontal="left" vertical="center"/>
    </ndxf>
  </rcc>
  <rcc rId="6366" sId="1" odxf="1" dxf="1">
    <nc r="B498" t="inlineStr">
      <is>
        <t>978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6367" sId="1" odxf="1" dxf="1">
    <nc r="C498" t="inlineStr">
      <is>
        <t>01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6368" sId="1" odxf="1" dxf="1">
    <nc r="D498" t="inlineStr">
      <is>
        <t>03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6369" sId="1" odxf="1" dxf="1">
    <nc r="E498" t="inlineStr">
      <is>
        <t>99900 81000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F498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6370" sId="1" odxf="1" dxf="1">
    <nc r="G498">
      <f>G499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6371" sId="1" odxf="1" dxf="1">
    <nc r="A499" t="inlineStr">
      <is>
        <t>Расходы на обеспечение функций органов местного самоуправления</t>
      </is>
    </nc>
    <odxf>
      <font>
        <i val="0"/>
        <name val="Times New Roman"/>
        <family val="1"/>
      </font>
    </odxf>
    <ndxf>
      <font>
        <i/>
        <color indexed="8"/>
        <name val="Times New Roman"/>
        <family val="1"/>
      </font>
    </ndxf>
  </rcc>
  <rcc rId="6372" sId="1" odxf="1" dxf="1">
    <nc r="B499" t="inlineStr">
      <is>
        <t>978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373" sId="1" odxf="1" dxf="1">
    <nc r="C499" t="inlineStr">
      <is>
        <t>01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374" sId="1" odxf="1" dxf="1">
    <nc r="D499" t="inlineStr">
      <is>
        <t>03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375" sId="1" odxf="1" dxf="1">
    <nc r="E499" t="inlineStr">
      <is>
        <t>99900 81020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F499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6376" sId="1" odxf="1" dxf="1">
    <nc r="G499">
      <f>SUM(G500:G501)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377" sId="1" odxf="1" dxf="1">
    <nc r="A500" t="inlineStr">
      <is>
        <t>Фонд оплаты труда государственных (муниципальных) органов</t>
      </is>
    </nc>
    <odxf>
      <font>
        <name val="Times New Roman"/>
        <family val="1"/>
      </font>
      <fill>
        <patternFill patternType="none"/>
      </fill>
      <alignment horizontal="general" vertical="top"/>
    </odxf>
    <ndxf>
      <font>
        <color indexed="8"/>
        <name val="Times New Roman"/>
        <family val="1"/>
      </font>
      <fill>
        <patternFill patternType="solid"/>
      </fill>
      <alignment horizontal="left" vertical="center"/>
    </ndxf>
  </rcc>
  <rcc rId="6378" sId="1" odxf="1" dxf="1">
    <nc r="B500" t="inlineStr">
      <is>
        <t>978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79" sId="1" odxf="1" dxf="1">
    <nc r="C500" t="inlineStr">
      <is>
        <t>01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80" sId="1" odxf="1" dxf="1">
    <nc r="D500" t="inlineStr">
      <is>
        <t>03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81" sId="1" odxf="1" dxf="1">
    <nc r="E500" t="inlineStr">
      <is>
        <t>99900 81020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82" sId="1" odxf="1" dxf="1">
    <nc r="F500" t="inlineStr">
      <is>
        <t>121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83" sId="1" odxf="1" dxf="1">
    <nc r="A501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ont>
        <name val="Times New Roman"/>
        <family val="1"/>
      </font>
      <fill>
        <patternFill patternType="none"/>
      </fill>
      <alignment horizontal="general" vertical="top"/>
    </odxf>
    <ndxf>
      <font>
        <color indexed="8"/>
        <name val="Times New Roman"/>
        <family val="1"/>
      </font>
      <fill>
        <patternFill patternType="solid"/>
      </fill>
      <alignment horizontal="left" vertical="center"/>
    </ndxf>
  </rcc>
  <rcc rId="6384" sId="1" odxf="1" dxf="1">
    <nc r="B501" t="inlineStr">
      <is>
        <t>978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85" sId="1" odxf="1" dxf="1">
    <nc r="C501" t="inlineStr">
      <is>
        <t>01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86" sId="1" odxf="1" dxf="1">
    <nc r="D501" t="inlineStr">
      <is>
        <t>03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87" sId="1" odxf="1" dxf="1">
    <nc r="E501" t="inlineStr">
      <is>
        <t>99900 81020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88" sId="1" odxf="1" dxf="1">
    <nc r="F501" t="inlineStr">
      <is>
        <t>129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389" sId="1" odxf="1" dxf="1">
    <nc r="H491">
      <f>H492+H511+H523+H549+H544+H554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3"/>
        </patternFill>
      </fill>
    </ndxf>
  </rcc>
  <rcc rId="6390" sId="1" odxf="1" dxf="1">
    <nc r="H492">
      <f>H493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cc rId="6391" sId="1" odxf="1" dxf="1">
    <nc r="H493">
      <f>H494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fmt sheetId="1" sqref="H494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6392" sId="1" odxf="1" dxf="1">
    <nc r="H495">
      <f>SUM(H496:H497)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93" sId="1" numFmtId="4">
    <nc r="H496">
      <v>48.372</v>
    </nc>
  </rcc>
  <rcc rId="6394" sId="1" numFmtId="4">
    <nc r="H497">
      <v>14.629350000000001</v>
    </nc>
  </rcc>
  <rcc rId="6395" sId="1" odxf="1" dxf="1">
    <nc r="H498">
      <f>H499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6396" sId="1" odxf="1" dxf="1">
    <nc r="H499">
      <f>SUM(H500:H501)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rc rId="6397" sId="1" ref="A495:XFD495" action="deleteRow">
    <undo index="0" exp="ref" v="1" dr="H495" r="H494" sId="1"/>
    <undo index="0" exp="ref" v="1" dr="G495" r="G494" sId="1"/>
    <rfmt sheetId="1" xfDxf="1" sqref="A495:XFD495" start="0" length="0">
      <dxf>
        <font>
          <name val="Times New Roman CYR"/>
          <family val="1"/>
        </font>
        <alignment wrapText="1"/>
      </dxf>
    </rfmt>
    <rcc rId="0" sId="1" dxf="1">
      <nc r="A495" t="inlineStr">
        <is>
          <t>Межбюджетные трансферты на осуществление части полномочий по осуществлению внешнего муниципального контроля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5" t="inlineStr">
        <is>
          <t>978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5" t="inlineStr">
        <is>
          <t>06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5" t="inlineStr">
        <is>
          <t>99900 43000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9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95">
        <f>SUM(G496:G497)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95">
        <f>SUM(H496:H497)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398" sId="1" ref="A495:XFD495" action="deleteRow">
    <rfmt sheetId="1" xfDxf="1" sqref="A495:XFD495" start="0" length="0">
      <dxf>
        <font>
          <name val="Times New Roman CYR"/>
          <family val="1"/>
        </font>
        <alignment wrapText="1"/>
      </dxf>
    </rfmt>
    <rcc rId="0" sId="1" dxf="1">
      <nc r="A495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5" t="inlineStr">
        <is>
          <t>978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5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5" t="inlineStr">
        <is>
          <t>99900 43000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95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95">
        <v>48.372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95">
        <v>48.372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399" sId="1" ref="A495:XFD495" action="deleteRow">
    <rfmt sheetId="1" xfDxf="1" sqref="A495:XFD495" start="0" length="0">
      <dxf>
        <font>
          <name val="Times New Roman CYR"/>
          <family val="1"/>
        </font>
        <alignment wrapText="1"/>
      </dxf>
    </rfmt>
    <rcc rId="0" sId="1" dxf="1">
      <nc r="A495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5" t="inlineStr">
        <is>
          <t>978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5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5" t="inlineStr">
        <is>
          <t>99900 43000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95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95">
        <v>14.629350000000001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95">
        <v>14.629350000000001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6400" sId="1">
    <nc r="G494">
      <f>G495</f>
    </nc>
  </rcc>
  <rcc rId="6401" sId="1">
    <nc r="H494">
      <f>H495</f>
    </nc>
  </rcc>
  <rcc rId="6402" sId="1">
    <oc r="G500">
      <f>G19+G32+G160+G265+G285+G312+G367+G423+G499+G450</f>
    </oc>
    <nc r="G500">
      <f>G19+G32+G160+G265+G285+G312+G367+G423+G499+G450+G491</f>
    </nc>
  </rcc>
  <rcc rId="6403" sId="1">
    <oc r="H500">
      <f>H19+H32+H160+H265+H285+H312+H367+H423+H499+H450</f>
    </oc>
    <nc r="H500">
      <f>H19+H32+H160+H265+H285+H312+H367+H423+H499+H450+H491</f>
    </nc>
  </rcc>
  <rcc rId="6404" sId="1" numFmtId="4">
    <nc r="G497">
      <v>855.7</v>
    </nc>
  </rcc>
  <rcc rId="6405" sId="1" numFmtId="4">
    <nc r="G498">
      <v>258.39999999999998</v>
    </nc>
  </rcc>
  <rcc rId="6406" sId="1" numFmtId="4">
    <nc r="H497">
      <v>855.7</v>
    </nc>
  </rcc>
  <rcc rId="6407" sId="1" numFmtId="4">
    <nc r="H498">
      <v>258.39999999999998</v>
    </nc>
  </rcc>
  <rcc rId="6408" sId="1" numFmtId="4">
    <oc r="G25">
      <v>1690.1</v>
    </oc>
    <nc r="G25">
      <f>1690.1-855.7</f>
    </nc>
  </rcc>
  <rcc rId="6409" sId="1" numFmtId="4">
    <oc r="G26">
      <v>510.4</v>
    </oc>
    <nc r="G26">
      <f>510.4-258.4</f>
    </nc>
  </rcc>
  <rcc rId="6410" sId="1" numFmtId="4">
    <oc r="H25">
      <v>1690.1</v>
    </oc>
    <nc r="H25">
      <f>1690.1-855.7</f>
    </nc>
  </rcc>
  <rcc rId="6411" sId="1" numFmtId="4">
    <oc r="H26">
      <v>510.4</v>
    </oc>
    <nc r="H26">
      <f>510.4-258.4</f>
    </nc>
  </rcc>
</revisions>
</file>

<file path=xl/revisions/revisionLog3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12" sId="1">
    <oc r="H3" t="inlineStr">
      <is>
        <t>от _______ 2025    №___</t>
      </is>
    </oc>
    <nc r="H3" t="inlineStr">
      <is>
        <t>от 27 марта  2025    № 35</t>
      </is>
    </nc>
  </rcc>
</revisions>
</file>

<file path=xl/revisions/revisionLog3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13" sId="1" numFmtId="4">
    <oc r="G469">
      <v>93720.721650000007</v>
    </oc>
    <nc r="G469">
      <v>93720.719649999999</v>
    </nc>
  </rcc>
  <rcc rId="6414" sId="1" numFmtId="4">
    <oc r="H469">
      <v>104030</v>
    </oc>
    <nc r="H469">
      <v>104131.00199999999</v>
    </nc>
  </rcc>
</revisions>
</file>

<file path=xl/revisions/revisionLog3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15" sId="1" numFmtId="4">
    <oc r="G203">
      <f>8320+437.8</f>
    </oc>
    <nc r="G203">
      <v>0</v>
    </nc>
  </rcc>
  <rcc rId="6416" sId="1" numFmtId="4">
    <oc r="H203">
      <f>8320+437.8</f>
    </oc>
    <nc r="H203">
      <v>0</v>
    </nc>
  </rcc>
  <rcc rId="6417" sId="1">
    <oc r="G183">
      <f>43870.5</f>
    </oc>
    <nc r="G183">
      <f>43870.5+437.8</f>
    </nc>
  </rcc>
  <rcc rId="6418" sId="1">
    <oc r="H183">
      <f>42291.905+4991.3-249.565</f>
    </oc>
    <nc r="H183">
      <f>42291.905+4991.3-249.565+437.8</f>
    </nc>
  </rcc>
</revisions>
</file>

<file path=xl/revisions/revisionLog3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19" sId="1" ref="A485:XFD489" action="insertRow"/>
  <rcc rId="6420" sId="1" odxf="1" dxf="1">
    <nc r="A485" t="inlineStr">
      <is>
        <t>ОХРАНА ОКРУЖАЮЩЕЙ СРЕДЫ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name val="Times New Roman"/>
        <family val="1"/>
      </font>
      <fill>
        <patternFill patternType="solid">
          <bgColor indexed="15"/>
        </patternFill>
      </fill>
      <alignment vertical="center"/>
    </ndxf>
  </rcc>
  <rcc rId="6421" sId="1" odxf="1" dxf="1">
    <nc r="B485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6422" sId="1" odxf="1" dxf="1">
    <nc r="C485" t="inlineStr">
      <is>
        <t>06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485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485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485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6423" sId="1" odxf="1" dxf="1">
    <nc r="G485">
      <f>G486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H485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6424" sId="1" odxf="1" dxf="1">
    <nc r="A486" t="inlineStr">
      <is>
        <t>Другие вопросы в области охраны окружающей среды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name val="Times New Roman"/>
        <family val="1"/>
      </font>
      <fill>
        <patternFill patternType="solid">
          <bgColor indexed="41"/>
        </patternFill>
      </fill>
      <alignment vertical="center"/>
    </ndxf>
  </rcc>
  <rcc rId="6425" sId="1" odxf="1" dxf="1">
    <nc r="B486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6426" sId="1" odxf="1" dxf="1">
    <nc r="C486" t="inlineStr">
      <is>
        <t>06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6427" sId="1" odxf="1" dxf="1">
    <nc r="D486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486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486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6428" sId="1" odxf="1" dxf="1">
    <nc r="G486">
      <f>G487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H486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6429" sId="1" odxf="1" dxf="1">
    <nc r="A487" t="inlineStr">
      <is>
        <t>Непрограммные расходы</t>
      </is>
    </nc>
    <odxf>
      <font>
        <b val="0"/>
        <name val="Times New Roman"/>
        <family val="1"/>
      </font>
      <alignment vertical="top"/>
    </odxf>
    <ndxf>
      <font>
        <b/>
        <name val="Times New Roman"/>
        <family val="1"/>
      </font>
      <alignment vertical="center"/>
    </ndxf>
  </rcc>
  <rcc rId="6430" sId="1" odxf="1" dxf="1">
    <nc r="B487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6431" sId="1" odxf="1" dxf="1">
    <nc r="C487" t="inlineStr">
      <is>
        <t>06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432" sId="1" odxf="1" dxf="1">
    <nc r="D487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433" sId="1" odxf="1" dxf="1">
    <nc r="E487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87" start="0" length="0">
    <dxf>
      <font>
        <b/>
        <name val="Times New Roman"/>
        <family val="1"/>
      </font>
    </dxf>
  </rfmt>
  <rcc rId="6434" sId="1" odxf="1" dxf="1">
    <nc r="G487">
      <f>G488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487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6435" sId="1" odxf="1" dxf="1">
    <nc r="A488" t="inlineStr">
      <is>
        <t>Реализация мероприятий комплексных планов по снижению выбросов загрязняющих веществ в атмосферный воздух</t>
      </is>
    </nc>
    <odxf>
      <font>
        <i val="0"/>
        <name val="Times New Roman"/>
        <family val="1"/>
      </font>
      <alignment horizontal="general" vertical="top"/>
    </odxf>
    <ndxf>
      <font>
        <i/>
        <name val="Times New Roman"/>
        <family val="1"/>
      </font>
      <alignment horizontal="left" vertical="center"/>
    </ndxf>
  </rcc>
  <rcc rId="6436" sId="1" odxf="1" dxf="1">
    <nc r="B488" t="inlineStr">
      <is>
        <t>977</t>
      </is>
    </nc>
    <odxf>
      <font>
        <i val="0"/>
        <name val="Times New Roman"/>
        <family val="1"/>
      </font>
      <alignment wrapText="1"/>
    </odxf>
    <ndxf>
      <font>
        <i/>
        <color indexed="8"/>
        <name val="Times New Roman"/>
        <family val="1"/>
      </font>
      <alignment wrapText="0"/>
    </ndxf>
  </rcc>
  <rcc rId="6437" sId="1" odxf="1" dxf="1">
    <nc r="C488" t="inlineStr">
      <is>
        <t>06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438" sId="1" odxf="1" dxf="1">
    <nc r="D488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439" sId="1" odxf="1" dxf="1">
    <nc r="E488" t="inlineStr">
      <is>
        <t>999Ч4 54410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488" start="0" length="0">
    <dxf>
      <font>
        <i/>
        <name val="Times New Roman"/>
        <family val="1"/>
      </font>
    </dxf>
  </rfmt>
  <rcc rId="6440" sId="1" odxf="1" dxf="1">
    <nc r="G488">
      <f>SUM(G489:G489)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488" start="0" length="0">
    <dxf>
      <font>
        <i/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fmt sheetId="1" sqref="I488" start="0" length="0">
    <dxf>
      <font>
        <i/>
        <name val="Times New Roman CYR"/>
        <family val="1"/>
      </font>
    </dxf>
  </rfmt>
  <rfmt sheetId="1" sqref="J488" start="0" length="0">
    <dxf>
      <font>
        <i/>
        <name val="Times New Roman CYR"/>
        <family val="1"/>
      </font>
    </dxf>
  </rfmt>
  <rfmt sheetId="1" sqref="K488" start="0" length="0">
    <dxf>
      <font>
        <i/>
        <name val="Times New Roman CYR"/>
        <family val="1"/>
      </font>
    </dxf>
  </rfmt>
  <rfmt sheetId="1" sqref="L488" start="0" length="0">
    <dxf>
      <font>
        <i/>
        <name val="Times New Roman CYR"/>
        <family val="1"/>
      </font>
    </dxf>
  </rfmt>
  <rfmt sheetId="1" sqref="A488:XFD488" start="0" length="0">
    <dxf>
      <font>
        <i/>
        <name val="Times New Roman CYR"/>
        <family val="1"/>
      </font>
    </dxf>
  </rfmt>
  <rcc rId="6441" sId="1" odxf="1" dxf="1">
    <nc r="A489" t="inlineStr">
      <is>
        <t>Иные межбюджетные трансферты</t>
      </is>
    </nc>
    <odxf>
      <font>
        <name val="Times New Roman"/>
        <family val="1"/>
      </font>
      <alignment horizontal="general" vertical="top"/>
    </odxf>
    <ndxf>
      <font>
        <color indexed="8"/>
        <name val="Times New Roman"/>
        <family val="1"/>
      </font>
      <alignment horizontal="left" vertical="center"/>
    </ndxf>
  </rcc>
  <rcc rId="6442" sId="1" odxf="1" dxf="1">
    <nc r="B489" t="inlineStr">
      <is>
        <t>977</t>
      </is>
    </nc>
    <odxf>
      <font>
        <name val="Times New Roman"/>
        <family val="1"/>
      </font>
      <alignment wrapText="1"/>
    </odxf>
    <ndxf>
      <font>
        <color indexed="8"/>
        <name val="Times New Roman"/>
        <family val="1"/>
      </font>
      <alignment wrapText="0"/>
    </ndxf>
  </rcc>
  <rcc rId="6443" sId="1">
    <nc r="C489" t="inlineStr">
      <is>
        <t>06</t>
      </is>
    </nc>
  </rcc>
  <rcc rId="6444" sId="1">
    <nc r="D489" t="inlineStr">
      <is>
        <t>05</t>
      </is>
    </nc>
  </rcc>
  <rcc rId="6445" sId="1" odxf="1" dxf="1">
    <nc r="E489" t="inlineStr">
      <is>
        <t>999Ч4 54410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446" sId="1">
    <nc r="F489" t="inlineStr">
      <is>
        <t>540</t>
      </is>
    </nc>
  </rcc>
  <rfmt sheetId="1" sqref="H489" start="0" length="0">
    <dxf>
      <font>
        <i/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fmt sheetId="1" sqref="I489" start="0" length="0">
    <dxf>
      <font>
        <i/>
        <name val="Times New Roman CYR"/>
        <family val="1"/>
      </font>
    </dxf>
  </rfmt>
  <rfmt sheetId="1" sqref="J489" start="0" length="0">
    <dxf>
      <font>
        <i/>
        <name val="Times New Roman CYR"/>
        <family val="1"/>
      </font>
    </dxf>
  </rfmt>
  <rfmt sheetId="1" sqref="K489" start="0" length="0">
    <dxf>
      <font>
        <i/>
        <name val="Times New Roman CYR"/>
        <family val="1"/>
      </font>
    </dxf>
  </rfmt>
  <rfmt sheetId="1" sqref="L489" start="0" length="0">
    <dxf>
      <font>
        <i/>
        <name val="Times New Roman CYR"/>
        <family val="1"/>
      </font>
    </dxf>
  </rfmt>
  <rfmt sheetId="1" sqref="A489:XFD489" start="0" length="0">
    <dxf>
      <font>
        <i/>
        <name val="Times New Roman CYR"/>
        <family val="1"/>
      </font>
    </dxf>
  </rfmt>
  <rcc rId="6447" sId="1" odxf="1" dxf="1">
    <nc r="H485">
      <f>H486</f>
    </nc>
    <ndxf>
      <font>
        <b/>
        <name val="Times New Roman"/>
        <family val="1"/>
      </font>
      <numFmt numFmtId="165" formatCode="0.00000"/>
      <fill>
        <patternFill patternType="solid">
          <bgColor indexed="15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48" sId="1" odxf="1" dxf="1">
    <nc r="H486">
      <f>H487</f>
    </nc>
    <ndxf>
      <font>
        <b/>
        <name val="Times New Roman"/>
        <family val="1"/>
      </font>
      <numFmt numFmtId="165" formatCode="0.00000"/>
      <fill>
        <patternFill patternType="solid">
          <bgColor indexed="41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49" sId="1" odxf="1" dxf="1">
    <nc r="H487">
      <f>H488</f>
    </nc>
    <ndxf>
      <font>
        <b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50" sId="1" odxf="1" dxf="1">
    <nc r="H488">
      <f>SUM(H489:H489)</f>
    </nc>
    <ndxf>
      <font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H489" start="0" length="0">
    <dxf>
      <font>
        <i val="0"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51" sId="1" numFmtId="4">
    <nc r="H489">
      <v>0</v>
    </nc>
  </rcc>
  <rcc rId="6452" sId="1" numFmtId="4">
    <nc r="G489">
      <v>725113.80784000002</v>
    </nc>
  </rcc>
  <rcc rId="6453" sId="1">
    <oc r="G450">
      <f>G451+G458+G470+G490</f>
    </oc>
    <nc r="G450">
      <f>G451+G458+G470+G490+G485</f>
    </nc>
  </rcc>
  <rcc rId="6454" sId="1">
    <oc r="H450">
      <f>H451+H458+H470+H490</f>
    </oc>
    <nc r="H450">
      <f>H451+H458+H470+H490+H485</f>
    </nc>
  </rcc>
  <rcc rId="6455" sId="1" numFmtId="34">
    <oc r="G507">
      <v>1368160.66</v>
    </oc>
    <nc r="G507">
      <v>2081930.6536900001</v>
    </nc>
  </rcc>
  <rcc rId="6456" sId="1" numFmtId="34">
    <oc r="H507">
      <v>1372558.66</v>
    </oc>
    <nc r="H507">
      <v>1351158.1703600001</v>
    </nc>
  </rcc>
  <rcc rId="6457" sId="1">
    <oc r="G509">
      <f>G505-G504</f>
    </oc>
    <nc r="G509">
      <f>G507-G505</f>
    </nc>
  </rcc>
  <rcc rId="6458" sId="1">
    <oc r="H509">
      <f>H505-H504</f>
    </oc>
    <nc r="H509">
      <f>H507-H505</f>
    </nc>
  </rcc>
  <rcc rId="6459" sId="1" numFmtId="4">
    <oc r="G510">
      <v>1358108.4202000001</v>
    </oc>
    <nc r="G510"/>
  </rcc>
  <rcc rId="6460" sId="1" numFmtId="4">
    <oc r="H510">
      <v>1352039.46236</v>
    </oc>
    <nc r="H510"/>
  </rcc>
  <rcc rId="6461" sId="1">
    <oc r="G512">
      <f>G509-G510</f>
    </oc>
    <nc r="G512"/>
  </rcc>
  <rcc rId="6462" sId="1">
    <oc r="H512">
      <f>H509-H510</f>
    </oc>
    <nc r="H512"/>
  </rcc>
</revisions>
</file>

<file path=xl/revisions/revisionLog3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63" sId="1" numFmtId="34">
    <oc r="G504">
      <v>10052.284</v>
    </oc>
    <nc r="G504">
      <v>10157.704</v>
    </nc>
  </rcc>
  <rcc rId="6464" sId="1" numFmtId="34">
    <oc r="H504">
      <v>20519.223000000002</v>
    </oc>
    <nc r="H504">
      <v>20730.062999999998</v>
    </nc>
  </rcc>
</revisions>
</file>

<file path=xl/revisions/revisionLog3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65" sId="1">
    <oc r="G183">
      <f>43870.5+437.8</f>
    </oc>
    <nc r="G183">
      <f>43870.5+437.8-105.42</f>
    </nc>
  </rcc>
  <rcc rId="6466" sId="1">
    <oc r="H183">
      <f>42291.905+4991.3-249.565+437.8</f>
    </oc>
    <nc r="H183">
      <f>42291.905+4991.3-249.565+437.8-210.84</f>
    </nc>
  </rcc>
</revisions>
</file>

<file path=xl/revisions/revisionLog3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67" sId="1" numFmtId="4">
    <oc r="G469">
      <v>93720.719649999999</v>
    </oc>
    <nc r="G469">
      <v>93720.719589999993</v>
    </nc>
  </rcc>
  <rcc rId="6468" sId="1" numFmtId="4">
    <oc r="H469">
      <v>104131.00199999999</v>
    </oc>
    <nc r="H469">
      <v>104134.12577</v>
    </nc>
  </rcc>
  <rcc rId="6469" sId="1" numFmtId="34">
    <oc r="G507">
      <v>2081930.6536900001</v>
    </oc>
    <nc r="G507">
      <v>2081825.2336299999</v>
    </nc>
  </rcc>
  <rcc rId="6470" sId="1" numFmtId="34">
    <oc r="H507">
      <v>1351158.1703600001</v>
    </oc>
    <nc r="H507">
      <v>1350950.45413</v>
    </nc>
  </rcc>
</revisions>
</file>

<file path=xl/revisions/revisionLog3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1" sId="1" numFmtId="4">
    <oc r="G469">
      <v>93720.719589999993</v>
    </oc>
    <nc r="G469">
      <v>93720.719649999999</v>
    </nc>
  </rcc>
  <rcc rId="6472" sId="1" numFmtId="4">
    <oc r="H469">
      <v>104134.12577</v>
    </oc>
    <nc r="H469">
      <v>104131.00199999999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0" sId="1" numFmtId="4">
    <oc r="G371">
      <v>16704.400000000001</v>
    </oc>
    <nc r="G371">
      <f>16704.4-3000</f>
    </nc>
  </rcc>
  <rcc rId="541" sId="1" numFmtId="4">
    <oc r="H371">
      <v>16704.400000000001</v>
    </oc>
    <nc r="H371">
      <f>16704.4-3000</f>
    </nc>
  </rcc>
  <rcc rId="542" sId="1" numFmtId="4">
    <oc r="G347">
      <v>13410.9</v>
    </oc>
    <nc r="G347">
      <f>13410.9-974.59</f>
    </nc>
  </rcc>
  <rcc rId="543" sId="1" numFmtId="4">
    <oc r="H347">
      <v>13410.9</v>
    </oc>
    <nc r="H347">
      <f>13410.9-2485.09</f>
    </nc>
  </rcc>
  <rcc rId="544" sId="1" numFmtId="4">
    <oc r="G460">
      <v>27284.1</v>
    </oc>
    <nc r="G460">
      <f>27284.1-2000</f>
    </nc>
  </rcc>
  <rcc rId="545" sId="1" numFmtId="4">
    <oc r="H460">
      <v>27284.1</v>
    </oc>
    <nc r="H460">
      <f>27284.1-2000</f>
    </nc>
  </rcc>
</revisions>
</file>

<file path=xl/revisions/revisionLog3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3" sId="1" numFmtId="34">
    <oc r="G507">
      <v>2081825.2336299999</v>
    </oc>
    <nc r="G507">
      <v>2081825.2336899999</v>
    </nc>
  </rcc>
  <rcc rId="6474" sId="1" numFmtId="34">
    <oc r="H507">
      <v>1350950.45413</v>
    </oc>
    <nc r="H507">
      <v>1350947.33036</v>
    </nc>
  </rcc>
</revisions>
</file>

<file path=xl/revisions/revisionLog3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7" sId="1">
    <oc r="H3" t="inlineStr">
      <is>
        <t>от ___ мая 2025    №___</t>
      </is>
    </oc>
    <nc r="H3" t="inlineStr">
      <is>
        <t>от 29 мая 2025    № 46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5" sId="1">
    <oc r="G139">
      <f>195+181</f>
    </oc>
    <nc r="G139">
      <f>181</f>
    </nc>
  </rcc>
  <rcc rId="616" sId="1">
    <oc r="H139">
      <f>195+181</f>
    </oc>
    <nc r="H139">
      <f>181</f>
    </nc>
  </rcc>
  <rcc rId="617" sId="1" numFmtId="4">
    <oc r="G166">
      <v>1006.04</v>
    </oc>
    <nc r="G166">
      <v>1098.5</v>
    </nc>
  </rcc>
  <rcc rId="618" sId="1" numFmtId="4">
    <oc r="G167">
      <v>303.83999999999997</v>
    </oc>
    <nc r="G167">
      <v>331.68</v>
    </nc>
  </rcc>
  <rcc rId="619" sId="1" numFmtId="4">
    <oc r="H166">
      <v>1006.04</v>
    </oc>
    <nc r="H166">
      <v>1098.5</v>
    </nc>
  </rcc>
  <rcc rId="620" sId="1" numFmtId="4">
    <oc r="H167">
      <v>303.83999999999997</v>
    </oc>
    <nc r="H167">
      <v>331.68</v>
    </nc>
  </rcc>
  <rcc rId="621" sId="1" numFmtId="4">
    <oc r="G171">
      <v>1292.9000000000001</v>
    </oc>
    <nc r="G171">
      <v>1422.1</v>
    </nc>
  </rcc>
  <rcc rId="622" sId="1" numFmtId="4">
    <oc r="G172">
      <v>390.4</v>
    </oc>
    <nc r="G172">
      <v>429.5</v>
    </nc>
  </rcc>
  <rcc rId="623" sId="1" numFmtId="4">
    <oc r="H171">
      <v>1292.9000000000001</v>
    </oc>
    <nc r="H171">
      <v>1422.1</v>
    </nc>
  </rcc>
  <rcc rId="624" sId="1" numFmtId="4">
    <oc r="H172">
      <v>390.4</v>
    </oc>
    <nc r="H172">
      <v>429.5</v>
    </nc>
  </rcc>
  <rcc rId="625" sId="1" numFmtId="4">
    <oc r="G496">
      <v>60.8</v>
    </oc>
    <nc r="G496">
      <v>146.69999999999999</v>
    </nc>
  </rcc>
  <rcc rId="626" sId="1" numFmtId="4">
    <oc r="G498">
      <v>7</v>
    </oc>
    <nc r="G498">
      <v>16.899999999999999</v>
    </nc>
  </rcc>
  <rcc rId="627" sId="1" numFmtId="4">
    <oc r="G499">
      <v>2.1</v>
    </oc>
    <nc r="G499">
      <v>5.0999999999999996</v>
    </nc>
  </rcc>
  <rcc rId="628" sId="1" numFmtId="4">
    <oc r="H496">
      <v>60.8</v>
    </oc>
    <nc r="H496">
      <v>146.69999999999999</v>
    </nc>
  </rcc>
  <rcc rId="629" sId="1" numFmtId="4">
    <oc r="H498">
      <v>7</v>
    </oc>
    <nc r="H498">
      <v>16.899999999999999</v>
    </nc>
  </rcc>
  <rcc rId="630" sId="1" numFmtId="4">
    <oc r="H499">
      <v>2.1</v>
    </oc>
    <nc r="H499">
      <v>5.0999999999999996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6" sId="1">
    <oc r="H99">
      <v>16207.8</v>
    </oc>
    <nc r="H99">
      <f>16207.8-5060.5</f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G511" start="0" length="0">
    <dxf>
      <numFmt numFmtId="164" formatCode="_-* #,##0.00\ _₽_-;\-* #,##0.00\ _₽_-;_-* &quot;-&quot;??\ _₽_-;_-@_-"/>
    </dxf>
  </rfmt>
  <rfmt sheetId="1" s="1" sqref="H511" start="0" length="0">
    <dxf>
      <numFmt numFmtId="164" formatCode="_-* #,##0.00\ _₽_-;\-* #,##0.00\ _₽_-;_-* &quot;-&quot;??\ _₽_-;_-@_-"/>
    </dxf>
  </rfmt>
  <rcc rId="547" sId="1" odxf="1" dxf="1" numFmtId="4">
    <nc r="G504">
      <v>8234.2000000000007</v>
    </nc>
    <odxf/>
    <ndxf/>
  </rcc>
  <rcc rId="548" sId="1" odxf="1" dxf="1" numFmtId="4">
    <nc r="H504">
      <v>16402.599999999999</v>
    </nc>
    <odxf/>
    <ndxf/>
  </rcc>
  <rcc rId="549" sId="1" odxf="1" dxf="1">
    <oc r="H507">
      <f>H505-H504</f>
    </oc>
    <nc r="H507">
      <f>891183.7+179884.83</f>
    </nc>
    <odxf>
      <numFmt numFmtId="166" formatCode="0.00000"/>
    </odxf>
    <ndxf>
      <numFmt numFmtId="164" formatCode="_-* #,##0.00\ _₽_-;\-* #,##0.00\ _₽_-;_-* &quot;-&quot;??\ _₽_-;_-@_-"/>
    </ndxf>
  </rcc>
  <rfmt sheetId="1" sqref="G507:H508">
    <dxf>
      <numFmt numFmtId="164" formatCode="_-* #,##0.00\ _₽_-;\-* #,##0.00\ _₽_-;_-* &quot;-&quot;??\ _₽_-;_-@_-"/>
    </dxf>
  </rfmt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78" start="0" length="0">
    <dxf>
      <numFmt numFmtId="166" formatCode="0.00000"/>
    </dxf>
  </rfmt>
  <rfmt sheetId="1" sqref="J178" start="0" length="0">
    <dxf>
      <numFmt numFmtId="166" formatCode="0.00000"/>
    </dxf>
  </rfmt>
  <rfmt sheetId="1" sqref="J185" start="0" length="0">
    <dxf>
      <numFmt numFmtId="166" formatCode="0.00000"/>
    </dxf>
  </rfmt>
  <rfmt sheetId="1" sqref="K185" start="0" length="0">
    <dxf>
      <numFmt numFmtId="166" formatCode="0.00000"/>
    </dxf>
  </rfmt>
  <rcc rId="550" sId="1">
    <oc r="G508">
      <f>G506-G507</f>
    </oc>
    <nc r="G508">
      <f>G507-G505</f>
    </nc>
  </rcc>
  <rcc rId="551" sId="1">
    <oc r="H508">
      <f>H506-H507</f>
    </oc>
    <nc r="H508">
      <f>H507-H505</f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" sId="1" numFmtId="4">
    <oc r="G361">
      <v>2592.5</v>
    </oc>
    <nc r="G361">
      <v>5285.6</v>
    </nc>
  </rcc>
  <rcc rId="553" sId="1" numFmtId="4">
    <oc r="H361">
      <v>2592.5</v>
    </oc>
    <nc r="H361">
      <v>4285.6000000000004</v>
    </nc>
  </rcc>
  <rcc rId="554" sId="1">
    <oc r="G371">
      <f>16704.4-3000</f>
    </oc>
    <nc r="G371">
      <f>16704.4-9000+107.9</f>
    </nc>
  </rcc>
  <rcc rId="555" sId="1">
    <oc r="H371">
      <f>16704.4-3000</f>
    </oc>
    <nc r="H371">
      <f>16704.4-10000</f>
    </nc>
  </rcc>
  <rcc rId="556" sId="1" numFmtId="4">
    <oc r="G378">
      <v>2635.2</v>
    </oc>
    <nc r="G378">
      <v>0</v>
    </nc>
  </rcc>
  <rcc rId="557" sId="1" numFmtId="4">
    <oc r="H378">
      <v>2635.2</v>
    </oc>
    <nc r="H378">
      <v>0</v>
    </nc>
  </rcc>
  <rcc rId="558" sId="1">
    <oc r="G460">
      <f>27284.1-2000</f>
    </oc>
    <nc r="G460">
      <f>27284.1-2000</f>
    </nc>
  </rcc>
  <rcc rId="559" sId="1">
    <oc r="H460">
      <f>27284.1-2000</f>
    </oc>
    <nc r="H460">
      <f>27284.1-2000</f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" sId="1" numFmtId="4">
    <oc r="G426">
      <v>1406.3</v>
    </oc>
    <nc r="G426">
      <f>1406.3-400</f>
    </nc>
  </rcc>
  <rcc rId="561" sId="1" numFmtId="4">
    <oc r="H426">
      <v>1406.3</v>
    </oc>
    <nc r="H426">
      <f>1406.3-400</f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2" sId="1">
    <oc r="G347">
      <f>13410.9-974.59</f>
    </oc>
    <nc r="G347">
      <f>13410.9-974.59-2000</f>
    </nc>
  </rcc>
  <rcc rId="563" sId="1">
    <oc r="H347">
      <f>13410.9-2485.09</f>
    </oc>
    <nc r="H347">
      <f>13410.9-2485.09-3000</f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" sId="1" odxf="1" dxf="1">
    <nc r="J184">
      <f>G185+G187+G190+G196+G198+G200+G202+G205+G207+G209+G211+G216+G221+G237+G234+G248+G254+G257+G259+G266+G269+G289+G292</f>
    </nc>
    <odxf>
      <numFmt numFmtId="0" formatCode="General"/>
    </odxf>
    <ndxf>
      <numFmt numFmtId="166" formatCode="0.00000"/>
    </ndxf>
  </rcc>
  <rcc rId="575" sId="1" numFmtId="4">
    <oc r="G190">
      <v>64837.2</v>
    </oc>
    <nc r="G190">
      <v>77465.3</v>
    </nc>
  </rcc>
  <rcc rId="576" sId="1" numFmtId="4">
    <oc r="H190">
      <v>64837.2</v>
    </oc>
    <nc r="H190">
      <f>G190</f>
    </nc>
  </rcc>
  <rcc rId="577" sId="1" numFmtId="4">
    <oc r="G198">
      <v>229903.2</v>
    </oc>
    <nc r="G198">
      <v>241729</v>
    </nc>
  </rcc>
  <rcc rId="578" sId="1" numFmtId="4">
    <oc r="H198">
      <v>229903.2</v>
    </oc>
    <nc r="H198">
      <f>G198</f>
    </nc>
  </rcc>
  <rcc rId="579" sId="1" numFmtId="4">
    <oc r="G205">
      <v>27247.5</v>
    </oc>
    <nc r="G205">
      <v>29166.7</v>
    </nc>
  </rcc>
  <rcc rId="580" sId="1" numFmtId="4">
    <oc r="H205">
      <v>27247.5</v>
    </oc>
    <nc r="H205">
      <v>29985</v>
    </nc>
  </rcc>
  <rcc rId="581" sId="1" numFmtId="4">
    <oc r="G211">
      <v>86160.4</v>
    </oc>
    <nc r="G211">
      <v>91225</v>
    </nc>
  </rcc>
  <rcc rId="582" sId="1" numFmtId="4">
    <oc r="H211">
      <v>86160.4</v>
    </oc>
    <nc r="H211">
      <v>91225</v>
    </nc>
  </rcc>
  <rcc rId="583" sId="1" numFmtId="4">
    <oc r="G254">
      <v>5196.8</v>
    </oc>
    <nc r="G254">
      <v>5153.3</v>
    </nc>
  </rcc>
  <rcc rId="584" sId="1" numFmtId="4">
    <oc r="H254">
      <v>5196.8</v>
    </oc>
    <nc r="H254">
      <v>5153.3</v>
    </nc>
  </rcc>
  <rcc rId="585" sId="1" numFmtId="4">
    <oc r="G257">
      <v>4137.3999999999996</v>
    </oc>
    <nc r="G257">
      <v>4805.2</v>
    </nc>
  </rcc>
  <rcc rId="586" sId="1" numFmtId="4">
    <oc r="H257">
      <v>4137.3999999999996</v>
    </oc>
    <nc r="H257">
      <f>G257</f>
    </nc>
  </rcc>
  <rcc rId="587" sId="1" numFmtId="4">
    <oc r="G260">
      <v>59.9</v>
    </oc>
    <nc r="G260">
      <v>59.37</v>
    </nc>
  </rcc>
  <rcc rId="588" sId="1" numFmtId="4">
    <oc r="G261">
      <v>18.100000000000001</v>
    </oc>
    <nc r="G261">
      <v>17.93</v>
    </nc>
  </rcc>
  <rcc rId="589" sId="1" numFmtId="4">
    <oc r="H260">
      <v>59.9</v>
    </oc>
    <nc r="H260">
      <f>G260</f>
    </nc>
  </rcc>
  <rcc rId="590" sId="1" numFmtId="4">
    <oc r="H261">
      <v>18.100000000000001</v>
    </oc>
    <nc r="H261">
      <f>G261</f>
    </nc>
  </rcc>
  <rcc rId="591" sId="1" numFmtId="4">
    <oc r="G297">
      <v>2000</v>
    </oc>
    <nc r="G297">
      <v>1800</v>
    </nc>
  </rcc>
  <rcc rId="592" sId="1" numFmtId="4">
    <oc r="H297">
      <v>2000</v>
    </oc>
    <nc r="H297">
      <v>1800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3" sId="1" numFmtId="4">
    <oc r="G185">
      <v>122084.7</v>
    </oc>
    <nc r="G185">
      <v>123194.7</v>
    </nc>
  </rcc>
  <rcc rId="594" sId="1" numFmtId="4">
    <oc r="H185">
      <v>122084.7</v>
    </oc>
    <nc r="H185">
      <v>123194.7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" sId="1" numFmtId="4">
    <oc r="G267">
      <v>47.9</v>
    </oc>
    <nc r="G267">
      <v>55.37</v>
    </nc>
  </rcc>
  <rcc rId="596" sId="1" numFmtId="4">
    <oc r="G268">
      <v>14.2</v>
    </oc>
    <nc r="G268">
      <v>16.73</v>
    </nc>
  </rcc>
  <rcc rId="597" sId="1" numFmtId="4">
    <oc r="H267">
      <v>47.9</v>
    </oc>
    <nc r="H267">
      <f>G267</f>
    </nc>
  </rcc>
  <rcc rId="598" sId="1" numFmtId="4">
    <oc r="H268">
      <v>14.2</v>
    </oc>
    <nc r="H268">
      <f>G268</f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76" sId="1" ref="A153:XFD153" action="insertRow">
    <undo index="65535" exp="area" ref3D="1" dr="$A$485:$XFD$488" dn="Z_E9E577B3_C457_4984_949A_B5AD6CE2E229_.wvu.Rows" sId="1"/>
    <undo index="65535" exp="area" ref3D="1" dr="$A$470:$XFD$473" dn="Z_E9E577B3_C457_4984_949A_B5AD6CE2E229_.wvu.Rows" sId="1"/>
    <undo index="65535" exp="area" ref3D="1" dr="$A$458:$XFD$461" dn="Z_E9E577B3_C457_4984_949A_B5AD6CE2E229_.wvu.Rows" sId="1"/>
    <undo index="65535" exp="area" ref3D="1" dr="$A$441:$XFD$442" dn="Z_E9E577B3_C457_4984_949A_B5AD6CE2E229_.wvu.Rows" sId="1"/>
    <undo index="65535" exp="area" ref3D="1" dr="$A$415:$XFD$420" dn="Z_E9E577B3_C457_4984_949A_B5AD6CE2E229_.wvu.Rows" sId="1"/>
    <undo index="65535" exp="area" ref3D="1" dr="$A$409:$XFD$411" dn="Z_E9E577B3_C457_4984_949A_B5AD6CE2E229_.wvu.Rows" sId="1"/>
    <undo index="65535" exp="area" ref3D="1" dr="$A$404:$XFD$407" dn="Z_E9E577B3_C457_4984_949A_B5AD6CE2E229_.wvu.Rows" sId="1"/>
    <undo index="65535" exp="area" ref3D="1" dr="$A$402:$XFD$402" dn="Z_E9E577B3_C457_4984_949A_B5AD6CE2E229_.wvu.Rows" sId="1"/>
    <undo index="65535" exp="area" ref3D="1" dr="$A$393:$XFD$396" dn="Z_E9E577B3_C457_4984_949A_B5AD6CE2E229_.wvu.Rows" sId="1"/>
    <undo index="65535" exp="area" ref3D="1" dr="$A$379:$XFD$386" dn="Z_E9E577B3_C457_4984_949A_B5AD6CE2E229_.wvu.Rows" sId="1"/>
    <undo index="65535" exp="area" ref3D="1" dr="$A$288:$XFD$292" dn="Z_E9E577B3_C457_4984_949A_B5AD6CE2E229_.wvu.Rows" sId="1"/>
    <undo index="65535" exp="area" ref3D="1" dr="$A$286:$XFD$286" dn="Z_E9E577B3_C457_4984_949A_B5AD6CE2E229_.wvu.Rows" sId="1"/>
    <undo index="65535" exp="area" ref3D="1" dr="$A$265:$XFD$265" dn="Z_E9E577B3_C457_4984_949A_B5AD6CE2E229_.wvu.Rows" sId="1"/>
    <undo index="65535" exp="area" ref3D="1" dr="$A$247:$XFD$249" dn="Z_E9E577B3_C457_4984_949A_B5AD6CE2E229_.wvu.Rows" sId="1"/>
    <undo index="65535" exp="area" ref3D="1" dr="$A$233:$XFD$236" dn="Z_E9E577B3_C457_4984_949A_B5AD6CE2E229_.wvu.Rows" sId="1"/>
    <undo index="65535" exp="area" ref3D="1" dr="$A$229:$XFD$230" dn="Z_E9E577B3_C457_4984_949A_B5AD6CE2E229_.wvu.Rows" sId="1"/>
    <undo index="65535" exp="area" ref3D="1" dr="$A$225:$XFD$227" dn="Z_E9E577B3_C457_4984_949A_B5AD6CE2E229_.wvu.Rows" sId="1"/>
    <undo index="1" exp="area" ref3D="1" dr="$A$219:$XFD$222" dn="Z_E9E577B3_C457_4984_949A_B5AD6CE2E229_.wvu.Rows" sId="1"/>
  </rrc>
  <rrc rId="877" sId="1" ref="A153:XFD153" action="insertRow">
    <undo index="65535" exp="area" ref3D="1" dr="$A$486:$XFD$489" dn="Z_E9E577B3_C457_4984_949A_B5AD6CE2E229_.wvu.Rows" sId="1"/>
    <undo index="65535" exp="area" ref3D="1" dr="$A$471:$XFD$474" dn="Z_E9E577B3_C457_4984_949A_B5AD6CE2E229_.wvu.Rows" sId="1"/>
    <undo index="65535" exp="area" ref3D="1" dr="$A$459:$XFD$462" dn="Z_E9E577B3_C457_4984_949A_B5AD6CE2E229_.wvu.Rows" sId="1"/>
    <undo index="65535" exp="area" ref3D="1" dr="$A$442:$XFD$443" dn="Z_E9E577B3_C457_4984_949A_B5AD6CE2E229_.wvu.Rows" sId="1"/>
    <undo index="65535" exp="area" ref3D="1" dr="$A$416:$XFD$421" dn="Z_E9E577B3_C457_4984_949A_B5AD6CE2E229_.wvu.Rows" sId="1"/>
    <undo index="65535" exp="area" ref3D="1" dr="$A$410:$XFD$412" dn="Z_E9E577B3_C457_4984_949A_B5AD6CE2E229_.wvu.Rows" sId="1"/>
    <undo index="65535" exp="area" ref3D="1" dr="$A$405:$XFD$408" dn="Z_E9E577B3_C457_4984_949A_B5AD6CE2E229_.wvu.Rows" sId="1"/>
    <undo index="65535" exp="area" ref3D="1" dr="$A$403:$XFD$403" dn="Z_E9E577B3_C457_4984_949A_B5AD6CE2E229_.wvu.Rows" sId="1"/>
    <undo index="65535" exp="area" ref3D="1" dr="$A$394:$XFD$397" dn="Z_E9E577B3_C457_4984_949A_B5AD6CE2E229_.wvu.Rows" sId="1"/>
    <undo index="65535" exp="area" ref3D="1" dr="$A$380:$XFD$387" dn="Z_E9E577B3_C457_4984_949A_B5AD6CE2E229_.wvu.Rows" sId="1"/>
    <undo index="65535" exp="area" ref3D="1" dr="$A$289:$XFD$293" dn="Z_E9E577B3_C457_4984_949A_B5AD6CE2E229_.wvu.Rows" sId="1"/>
    <undo index="65535" exp="area" ref3D="1" dr="$A$287:$XFD$287" dn="Z_E9E577B3_C457_4984_949A_B5AD6CE2E229_.wvu.Rows" sId="1"/>
    <undo index="65535" exp="area" ref3D="1" dr="$A$266:$XFD$266" dn="Z_E9E577B3_C457_4984_949A_B5AD6CE2E229_.wvu.Rows" sId="1"/>
    <undo index="65535" exp="area" ref3D="1" dr="$A$248:$XFD$250" dn="Z_E9E577B3_C457_4984_949A_B5AD6CE2E229_.wvu.Rows" sId="1"/>
    <undo index="65535" exp="area" ref3D="1" dr="$A$234:$XFD$237" dn="Z_E9E577B3_C457_4984_949A_B5AD6CE2E229_.wvu.Rows" sId="1"/>
    <undo index="65535" exp="area" ref3D="1" dr="$A$230:$XFD$231" dn="Z_E9E577B3_C457_4984_949A_B5AD6CE2E229_.wvu.Rows" sId="1"/>
    <undo index="65535" exp="area" ref3D="1" dr="$A$226:$XFD$228" dn="Z_E9E577B3_C457_4984_949A_B5AD6CE2E229_.wvu.Rows" sId="1"/>
    <undo index="1" exp="area" ref3D="1" dr="$A$220:$XFD$223" dn="Z_E9E577B3_C457_4984_949A_B5AD6CE2E229_.wvu.Rows" sId="1"/>
  </rrc>
  <rrc rId="878" sId="1" ref="A157:XFD157" action="insertRow">
    <undo index="65535" exp="area" ref3D="1" dr="$A$487:$XFD$490" dn="Z_E9E577B3_C457_4984_949A_B5AD6CE2E229_.wvu.Rows" sId="1"/>
    <undo index="65535" exp="area" ref3D="1" dr="$A$472:$XFD$475" dn="Z_E9E577B3_C457_4984_949A_B5AD6CE2E229_.wvu.Rows" sId="1"/>
    <undo index="65535" exp="area" ref3D="1" dr="$A$460:$XFD$463" dn="Z_E9E577B3_C457_4984_949A_B5AD6CE2E229_.wvu.Rows" sId="1"/>
    <undo index="65535" exp="area" ref3D="1" dr="$A$443:$XFD$444" dn="Z_E9E577B3_C457_4984_949A_B5AD6CE2E229_.wvu.Rows" sId="1"/>
    <undo index="65535" exp="area" ref3D="1" dr="$A$417:$XFD$422" dn="Z_E9E577B3_C457_4984_949A_B5AD6CE2E229_.wvu.Rows" sId="1"/>
    <undo index="65535" exp="area" ref3D="1" dr="$A$411:$XFD$413" dn="Z_E9E577B3_C457_4984_949A_B5AD6CE2E229_.wvu.Rows" sId="1"/>
    <undo index="65535" exp="area" ref3D="1" dr="$A$406:$XFD$409" dn="Z_E9E577B3_C457_4984_949A_B5AD6CE2E229_.wvu.Rows" sId="1"/>
    <undo index="65535" exp="area" ref3D="1" dr="$A$404:$XFD$404" dn="Z_E9E577B3_C457_4984_949A_B5AD6CE2E229_.wvu.Rows" sId="1"/>
    <undo index="65535" exp="area" ref3D="1" dr="$A$395:$XFD$398" dn="Z_E9E577B3_C457_4984_949A_B5AD6CE2E229_.wvu.Rows" sId="1"/>
    <undo index="65535" exp="area" ref3D="1" dr="$A$381:$XFD$388" dn="Z_E9E577B3_C457_4984_949A_B5AD6CE2E229_.wvu.Rows" sId="1"/>
    <undo index="65535" exp="area" ref3D="1" dr="$A$290:$XFD$294" dn="Z_E9E577B3_C457_4984_949A_B5AD6CE2E229_.wvu.Rows" sId="1"/>
    <undo index="65535" exp="area" ref3D="1" dr="$A$288:$XFD$288" dn="Z_E9E577B3_C457_4984_949A_B5AD6CE2E229_.wvu.Rows" sId="1"/>
    <undo index="65535" exp="area" ref3D="1" dr="$A$267:$XFD$267" dn="Z_E9E577B3_C457_4984_949A_B5AD6CE2E229_.wvu.Rows" sId="1"/>
    <undo index="65535" exp="area" ref3D="1" dr="$A$249:$XFD$251" dn="Z_E9E577B3_C457_4984_949A_B5AD6CE2E229_.wvu.Rows" sId="1"/>
    <undo index="65535" exp="area" ref3D="1" dr="$A$235:$XFD$238" dn="Z_E9E577B3_C457_4984_949A_B5AD6CE2E229_.wvu.Rows" sId="1"/>
    <undo index="65535" exp="area" ref3D="1" dr="$A$231:$XFD$232" dn="Z_E9E577B3_C457_4984_949A_B5AD6CE2E229_.wvu.Rows" sId="1"/>
    <undo index="65535" exp="area" ref3D="1" dr="$A$227:$XFD$229" dn="Z_E9E577B3_C457_4984_949A_B5AD6CE2E229_.wvu.Rows" sId="1"/>
    <undo index="1" exp="area" ref3D="1" dr="$A$221:$XFD$224" dn="Z_E9E577B3_C457_4984_949A_B5AD6CE2E229_.wvu.Rows" sId="1"/>
  </rrc>
  <rrc rId="879" sId="1" ref="A157:XFD157" action="insertRow">
    <undo index="65535" exp="area" ref3D="1" dr="$A$488:$XFD$491" dn="Z_E9E577B3_C457_4984_949A_B5AD6CE2E229_.wvu.Rows" sId="1"/>
    <undo index="65535" exp="area" ref3D="1" dr="$A$473:$XFD$476" dn="Z_E9E577B3_C457_4984_949A_B5AD6CE2E229_.wvu.Rows" sId="1"/>
    <undo index="65535" exp="area" ref3D="1" dr="$A$461:$XFD$464" dn="Z_E9E577B3_C457_4984_949A_B5AD6CE2E229_.wvu.Rows" sId="1"/>
    <undo index="65535" exp="area" ref3D="1" dr="$A$444:$XFD$445" dn="Z_E9E577B3_C457_4984_949A_B5AD6CE2E229_.wvu.Rows" sId="1"/>
    <undo index="65535" exp="area" ref3D="1" dr="$A$418:$XFD$423" dn="Z_E9E577B3_C457_4984_949A_B5AD6CE2E229_.wvu.Rows" sId="1"/>
    <undo index="65535" exp="area" ref3D="1" dr="$A$412:$XFD$414" dn="Z_E9E577B3_C457_4984_949A_B5AD6CE2E229_.wvu.Rows" sId="1"/>
    <undo index="65535" exp="area" ref3D="1" dr="$A$407:$XFD$410" dn="Z_E9E577B3_C457_4984_949A_B5AD6CE2E229_.wvu.Rows" sId="1"/>
    <undo index="65535" exp="area" ref3D="1" dr="$A$405:$XFD$405" dn="Z_E9E577B3_C457_4984_949A_B5AD6CE2E229_.wvu.Rows" sId="1"/>
    <undo index="65535" exp="area" ref3D="1" dr="$A$396:$XFD$399" dn="Z_E9E577B3_C457_4984_949A_B5AD6CE2E229_.wvu.Rows" sId="1"/>
    <undo index="65535" exp="area" ref3D="1" dr="$A$382:$XFD$389" dn="Z_E9E577B3_C457_4984_949A_B5AD6CE2E229_.wvu.Rows" sId="1"/>
    <undo index="65535" exp="area" ref3D="1" dr="$A$291:$XFD$295" dn="Z_E9E577B3_C457_4984_949A_B5AD6CE2E229_.wvu.Rows" sId="1"/>
    <undo index="65535" exp="area" ref3D="1" dr="$A$289:$XFD$289" dn="Z_E9E577B3_C457_4984_949A_B5AD6CE2E229_.wvu.Rows" sId="1"/>
    <undo index="65535" exp="area" ref3D="1" dr="$A$268:$XFD$268" dn="Z_E9E577B3_C457_4984_949A_B5AD6CE2E229_.wvu.Rows" sId="1"/>
    <undo index="65535" exp="area" ref3D="1" dr="$A$250:$XFD$252" dn="Z_E9E577B3_C457_4984_949A_B5AD6CE2E229_.wvu.Rows" sId="1"/>
    <undo index="65535" exp="area" ref3D="1" dr="$A$236:$XFD$239" dn="Z_E9E577B3_C457_4984_949A_B5AD6CE2E229_.wvu.Rows" sId="1"/>
    <undo index="65535" exp="area" ref3D="1" dr="$A$232:$XFD$233" dn="Z_E9E577B3_C457_4984_949A_B5AD6CE2E229_.wvu.Rows" sId="1"/>
    <undo index="65535" exp="area" ref3D="1" dr="$A$228:$XFD$230" dn="Z_E9E577B3_C457_4984_949A_B5AD6CE2E229_.wvu.Rows" sId="1"/>
    <undo index="1" exp="area" ref3D="1" dr="$A$222:$XFD$225" dn="Z_E9E577B3_C457_4984_949A_B5AD6CE2E229_.wvu.Rows" sId="1"/>
  </rrc>
  <rcc rId="880" sId="1" odxf="1" dxf="1">
    <nc r="A153" t="inlineStr">
      <is>
        <t>Разработка проектно-сметной документации на строительство системы центрального теплоснабжения в п. Восточный, п. Кедровый и п. Солнечный г.Гусиноозерск</t>
      </is>
    </nc>
    <odxf>
      <font>
        <b/>
        <i val="0"/>
        <name val="Times New Roman"/>
        <family val="1"/>
      </font>
      <alignment horizontal="left" vertical="center"/>
    </odxf>
    <ndxf>
      <font>
        <b val="0"/>
        <i/>
        <name val="Times New Roman"/>
        <family val="1"/>
      </font>
      <alignment horizontal="general" vertical="top"/>
    </ndxf>
  </rcc>
  <rcc rId="881" sId="1" odxf="1" dxf="1">
    <nc r="A154" t="inlineStr">
      <is>
        <t>Иные межбюджетные трансферты</t>
      </is>
    </nc>
    <odxf>
      <font>
        <b/>
        <name val="Times New Roman"/>
        <family val="1"/>
      </font>
    </odxf>
    <ndxf>
      <font>
        <b val="0"/>
        <color indexed="8"/>
        <name val="Times New Roman"/>
        <family val="1"/>
      </font>
    </ndxf>
  </rcc>
  <rcc rId="882" sId="1" odxf="1" dxf="1">
    <nc r="C153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83" sId="1" odxf="1" dxf="1">
    <nc r="D153" t="inlineStr">
      <is>
        <t>02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84" sId="1" odxf="1" dxf="1">
    <nc r="E153" t="inlineStr">
      <is>
        <t>99900 72900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F153" start="0" length="0">
    <dxf>
      <font>
        <b val="0"/>
        <i/>
        <name val="Times New Roman"/>
        <family val="1"/>
      </font>
    </dxf>
  </rfmt>
  <rcc rId="885" sId="1" odxf="1" dxf="1">
    <nc r="G153">
      <f>SUM(G154:G154)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86" sId="1" odxf="1" dxf="1">
    <nc r="H153">
      <f>SUM(H154:H154)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87" sId="1" odxf="1" dxf="1">
    <nc r="C154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8" sId="1" odxf="1" dxf="1">
    <nc r="D154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9" sId="1" odxf="1" dxf="1">
    <nc r="E154" t="inlineStr">
      <is>
        <t>99900 72900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90" sId="1" odxf="1" dxf="1">
    <nc r="F154" t="inlineStr">
      <is>
        <t>540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91" sId="1" odxf="1" dxf="1" numFmtId="4">
    <nc r="G154">
      <v>13510.0304</v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92" sId="1" odxf="1" dxf="1" numFmtId="4">
    <nc r="H154">
      <v>0</v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93" sId="1">
    <nc r="B153" t="inlineStr">
      <is>
        <t>968</t>
      </is>
    </nc>
  </rcc>
  <rcc rId="894" sId="1">
    <nc r="B154" t="inlineStr">
      <is>
        <t>968</t>
      </is>
    </nc>
  </rcc>
  <rfmt sheetId="1" sqref="B153" start="0" length="2147483647">
    <dxf>
      <font>
        <b val="0"/>
      </font>
    </dxf>
  </rfmt>
  <rfmt sheetId="1" sqref="B153" start="0" length="2147483647">
    <dxf>
      <font>
        <i/>
      </font>
    </dxf>
  </rfmt>
  <rfmt sheetId="1" sqref="B154" start="0" length="2147483647">
    <dxf>
      <font>
        <b val="0"/>
      </font>
    </dxf>
  </rfmt>
  <rcc rId="895" sId="1" odxf="1" dxf="1">
    <nc r="A157" t="inlineStr">
      <is>
        <t>Строительство системы централизованного водоснабжения у. Ташир Селенгинского района Республики Бурятия (в том числе разработка проектной и рабочей документации)</t>
      </is>
    </nc>
    <odxf>
      <font>
        <i val="0"/>
        <color indexed="8"/>
        <name val="Times New Roman"/>
        <family val="1"/>
      </font>
      <alignment horizontal="left" vertical="center"/>
    </odxf>
    <ndxf>
      <font>
        <i/>
        <color indexed="8"/>
        <name val="Times New Roman"/>
        <family val="1"/>
      </font>
      <alignment horizontal="general" vertical="top"/>
    </ndxf>
  </rcc>
  <rcc rId="896" sId="1">
    <nc r="A158" t="inlineStr">
      <is>
        <t>Иные межбюджетные трансферты</t>
      </is>
    </nc>
  </rcc>
  <rcc rId="897" sId="1" odxf="1" dxf="1">
    <nc r="C157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8" sId="1" odxf="1" dxf="1">
    <nc r="D157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9" sId="1" odxf="1" dxf="1">
    <nc r="E157" t="inlineStr">
      <is>
        <t>99900 S2860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157" start="0" length="0">
    <dxf>
      <font>
        <i/>
        <name val="Times New Roman"/>
        <family val="1"/>
      </font>
    </dxf>
  </rfmt>
  <rcc rId="900" sId="1" odxf="1" dxf="1">
    <nc r="G157">
      <f>SUM(G158:G158)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01" sId="1" odxf="1" dxf="1">
    <nc r="H157">
      <f>SUM(H158:H158)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02" sId="1">
    <nc r="C158" t="inlineStr">
      <is>
        <t>05</t>
      </is>
    </nc>
  </rcc>
  <rcc rId="903" sId="1">
    <nc r="D158" t="inlineStr">
      <is>
        <t>02</t>
      </is>
    </nc>
  </rcc>
  <rcc rId="904" sId="1">
    <nc r="E158" t="inlineStr">
      <is>
        <t>99900 S2860</t>
      </is>
    </nc>
  </rcc>
  <rcc rId="905" sId="1">
    <nc r="F158" t="inlineStr">
      <is>
        <t>540</t>
      </is>
    </nc>
  </rcc>
  <rcc rId="906" sId="1" numFmtId="4">
    <nc r="G158">
      <v>14006.39</v>
    </nc>
  </rcc>
  <rcc rId="907" sId="1" numFmtId="4">
    <nc r="H158">
      <v>0</v>
    </nc>
  </rcc>
  <rcc rId="908" sId="1">
    <nc r="B157" t="inlineStr">
      <is>
        <t>968</t>
      </is>
    </nc>
  </rcc>
  <rcc rId="909" sId="1">
    <nc r="B158" t="inlineStr">
      <is>
        <t>968</t>
      </is>
    </nc>
  </rcc>
  <rfmt sheetId="1" sqref="B157" start="0" length="2147483647">
    <dxf>
      <font>
        <i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1" sId="1" numFmtId="4">
    <oc r="G142">
      <v>3</v>
    </oc>
    <nc r="G142">
      <v>3.2</v>
    </nc>
  </rcc>
  <rcc rId="632" sId="1" numFmtId="4">
    <oc r="H142">
      <v>3</v>
    </oc>
    <nc r="H142">
      <v>3.2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0" sId="1">
    <oc r="G152">
      <f>G155</f>
    </oc>
    <nc r="G152">
      <f>G155+G153+G157</f>
    </nc>
  </rcc>
  <rcc rId="911" sId="1" numFmtId="4">
    <oc r="G517">
      <v>1318350.3748900001</v>
    </oc>
    <nc r="G517">
      <v>1317903.71529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2" sId="1">
    <oc r="H198">
      <f>G198</f>
    </oc>
    <nc r="H198">
      <f>G198+117.3</f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" sId="1">
    <oc r="A17" t="inlineStr">
      <is>
        <t>Ведомственная структура расходов местного бюджета на 2023-2024 годы</t>
      </is>
    </oc>
    <nc r="A17" t="inlineStr">
      <is>
        <t>Ведомственная структура расходов местного бюджета на 2024-2025 годы</t>
      </is>
    </nc>
  </rcc>
  <rfmt sheetId="1" sqref="F6:H11">
    <dxf>
      <fill>
        <patternFill patternType="solid">
          <bgColor rgb="FFFFFF00"/>
        </patternFill>
      </fill>
    </dxf>
  </rfmt>
  <rcc rId="914" sId="1">
    <oc r="G21">
      <v>2023</v>
    </oc>
    <nc r="G21">
      <v>2024</v>
    </nc>
  </rcc>
  <rcc rId="915" sId="1">
    <oc r="H21">
      <v>2024</v>
    </oc>
    <nc r="H21">
      <v>2025</v>
    </nc>
  </rcc>
  <rcc rId="916" sId="1" numFmtId="4">
    <oc r="G28">
      <v>1188.7</v>
    </oc>
    <nc r="G28"/>
  </rcc>
  <rcc rId="917" sId="1" numFmtId="4">
    <oc r="H28">
      <v>1188.7</v>
    </oc>
    <nc r="H28"/>
  </rcc>
  <rcc rId="918" sId="1" numFmtId="4">
    <oc r="G29">
      <v>359</v>
    </oc>
    <nc r="G29"/>
  </rcc>
  <rcc rId="919" sId="1" numFmtId="4">
    <oc r="H29">
      <v>359</v>
    </oc>
    <nc r="H29"/>
  </rcc>
  <rcc rId="920" sId="1" numFmtId="4">
    <oc r="G31">
      <v>1824.9</v>
    </oc>
    <nc r="G31"/>
  </rcc>
  <rcc rId="921" sId="1" numFmtId="4">
    <oc r="H31">
      <v>1824.9</v>
    </oc>
    <nc r="H31"/>
  </rcc>
  <rcc rId="922" sId="1" numFmtId="4">
    <oc r="G32">
      <v>551.1</v>
    </oc>
    <nc r="G32"/>
  </rcc>
  <rcc rId="923" sId="1" numFmtId="4">
    <oc r="H32">
      <v>551.1</v>
    </oc>
    <nc r="H32"/>
  </rcc>
  <rcc rId="924" sId="1" numFmtId="4">
    <oc r="G39">
      <v>2281</v>
    </oc>
    <nc r="G39"/>
  </rcc>
  <rcc rId="925" sId="1" numFmtId="4">
    <oc r="H39">
      <v>2281</v>
    </oc>
    <nc r="H39"/>
  </rcc>
  <rcc rId="926" sId="1" numFmtId="4">
    <oc r="G40">
      <v>688.9</v>
    </oc>
    <nc r="G40"/>
  </rcc>
  <rcc rId="927" sId="1" numFmtId="4">
    <oc r="H40">
      <v>688.9</v>
    </oc>
    <nc r="H40"/>
  </rcc>
  <rcc rId="928" sId="1" numFmtId="4">
    <oc r="G45">
      <v>12408.1</v>
    </oc>
    <nc r="G45"/>
  </rcc>
  <rcc rId="929" sId="1" numFmtId="4">
    <oc r="H45">
      <v>12408.1</v>
    </oc>
    <nc r="H45"/>
  </rcc>
  <rcc rId="930" sId="1" numFmtId="4">
    <oc r="G46">
      <v>3747.2</v>
    </oc>
    <nc r="G46"/>
  </rcc>
  <rcc rId="931" sId="1" numFmtId="4">
    <oc r="H46">
      <v>3747.2</v>
    </oc>
    <nc r="H46"/>
  </rcc>
  <rcc rId="932" sId="1" numFmtId="4">
    <oc r="G50">
      <v>23.437000000000001</v>
    </oc>
    <nc r="G50"/>
  </rcc>
  <rcc rId="933" sId="1" numFmtId="4">
    <oc r="H50">
      <v>20.759</v>
    </oc>
    <nc r="H50"/>
  </rcc>
  <rcc rId="934" sId="1" numFmtId="4">
    <oc r="G54">
      <v>400</v>
    </oc>
    <nc r="G54"/>
  </rcc>
  <rcc rId="935" sId="1" numFmtId="4">
    <oc r="H54">
      <v>400</v>
    </oc>
    <nc r="H54"/>
  </rcc>
  <rcc rId="936" sId="1" numFmtId="4">
    <oc r="G59">
      <v>100</v>
    </oc>
    <nc r="G59"/>
  </rcc>
  <rcc rId="937" sId="1" numFmtId="4">
    <oc r="H59">
      <v>100</v>
    </oc>
    <nc r="H59"/>
  </rcc>
  <rcc rId="938" sId="1">
    <oc r="G62">
      <f>184+184</f>
    </oc>
    <nc r="G62"/>
  </rcc>
  <rcc rId="939" sId="1">
    <oc r="H62">
      <f>184+184</f>
    </oc>
    <nc r="H62"/>
  </rcc>
  <rcc rId="940" sId="1" numFmtId="4">
    <oc r="G65">
      <v>41</v>
    </oc>
    <nc r="G65"/>
  </rcc>
  <rcc rId="941" sId="1" numFmtId="4">
    <oc r="H65">
      <v>41</v>
    </oc>
    <nc r="H65"/>
  </rcc>
  <rcc rId="942" sId="1" numFmtId="4">
    <oc r="G69">
      <v>300</v>
    </oc>
    <nc r="G69"/>
  </rcc>
  <rcc rId="943" sId="1" numFmtId="4">
    <oc r="H69">
      <v>300</v>
    </oc>
    <nc r="H69"/>
  </rcc>
  <rcc rId="944" sId="1" numFmtId="4">
    <oc r="G73">
      <v>105</v>
    </oc>
    <nc r="G73"/>
  </rcc>
  <rcc rId="945" sId="1" numFmtId="4">
    <oc r="H73">
      <v>105</v>
    </oc>
    <nc r="H73"/>
  </rcc>
  <rcc rId="946" sId="1" numFmtId="4">
    <oc r="G77">
      <v>180</v>
    </oc>
    <nc r="G77"/>
  </rcc>
  <rcc rId="947" sId="1" numFmtId="4">
    <oc r="H77">
      <v>180</v>
    </oc>
    <nc r="H77"/>
  </rcc>
  <rcc rId="948" sId="1" numFmtId="4">
    <oc r="G81">
      <v>200</v>
    </oc>
    <nc r="G81"/>
  </rcc>
  <rcc rId="949" sId="1" numFmtId="4">
    <oc r="H81">
      <v>200</v>
    </oc>
    <nc r="H81"/>
  </rcc>
  <rcc rId="950" sId="1" numFmtId="4">
    <oc r="G84">
      <v>403</v>
    </oc>
    <nc r="G84"/>
  </rcc>
  <rcc rId="951" sId="1" numFmtId="4">
    <oc r="H84">
      <v>403</v>
    </oc>
    <nc r="H84"/>
  </rcc>
  <rcc rId="952" sId="1" numFmtId="4">
    <oc r="G85">
      <v>121.8</v>
    </oc>
    <nc r="G85"/>
  </rcc>
  <rcc rId="953" sId="1" numFmtId="4">
    <oc r="H85">
      <v>121.8</v>
    </oc>
    <nc r="H85"/>
  </rcc>
  <rcc rId="954" sId="1" numFmtId="4">
    <oc r="G86">
      <v>45.5</v>
    </oc>
    <nc r="G86"/>
  </rcc>
  <rcc rId="955" sId="1" numFmtId="4">
    <oc r="H86">
      <v>45.5</v>
    </oc>
    <nc r="H86"/>
  </rcc>
  <rcc rId="956" sId="1" numFmtId="4">
    <oc r="G87">
      <v>65.7</v>
    </oc>
    <nc r="G87"/>
  </rcc>
  <rcc rId="957" sId="1" numFmtId="4">
    <oc r="H87">
      <v>65.7</v>
    </oc>
    <nc r="H87"/>
  </rcc>
  <rcc rId="958" sId="1" numFmtId="4">
    <oc r="G89">
      <v>527.79999999999995</v>
    </oc>
    <nc r="G89"/>
  </rcc>
  <rcc rId="959" sId="1" numFmtId="4">
    <oc r="H89">
      <v>527.79999999999995</v>
    </oc>
    <nc r="H89"/>
  </rcc>
  <rcc rId="960" sId="1" numFmtId="4">
    <oc r="G90">
      <v>159.44</v>
    </oc>
    <nc r="G90"/>
  </rcc>
  <rcc rId="961" sId="1" numFmtId="4">
    <oc r="H90">
      <v>159.44</v>
    </oc>
    <nc r="H90"/>
  </rcc>
  <rcc rId="962" sId="1" numFmtId="4">
    <oc r="G91">
      <v>29</v>
    </oc>
    <nc r="G91"/>
  </rcc>
  <rcc rId="963" sId="1" numFmtId="4">
    <oc r="H91">
      <v>29</v>
    </oc>
    <nc r="H91"/>
  </rcc>
  <rcc rId="964" sId="1" numFmtId="4">
    <oc r="G92">
      <v>47.36</v>
    </oc>
    <nc r="G92"/>
  </rcc>
  <rcc rId="965" sId="1" numFmtId="4">
    <oc r="H92">
      <v>47.36</v>
    </oc>
    <nc r="H92"/>
  </rcc>
  <rcc rId="966" sId="1" numFmtId="4">
    <oc r="G94">
      <v>345.69</v>
    </oc>
    <nc r="G94"/>
  </rcc>
  <rcc rId="967" sId="1" numFmtId="4">
    <oc r="H94">
      <v>345.69</v>
    </oc>
    <nc r="H94"/>
  </rcc>
  <rcc rId="968" sId="1" numFmtId="4">
    <oc r="G95">
      <v>104.4</v>
    </oc>
    <nc r="G95"/>
  </rcc>
  <rcc rId="969" sId="1" numFmtId="4">
    <oc r="H95">
      <v>104.4</v>
    </oc>
    <nc r="H95"/>
  </rcc>
  <rcc rId="970" sId="1" numFmtId="4">
    <oc r="G96">
      <v>22</v>
    </oc>
    <nc r="G96"/>
  </rcc>
  <rcc rId="971" sId="1" numFmtId="4">
    <oc r="H96">
      <v>22</v>
    </oc>
    <nc r="H96"/>
  </rcc>
  <rcc rId="972" sId="1" numFmtId="4">
    <oc r="G97">
      <v>24.21</v>
    </oc>
    <nc r="G97"/>
  </rcc>
  <rcc rId="973" sId="1" numFmtId="4">
    <oc r="H97">
      <v>24.21</v>
    </oc>
    <nc r="H97"/>
  </rcc>
  <rcc rId="974" sId="1" numFmtId="4">
    <oc r="G99">
      <v>3166.5</v>
    </oc>
    <nc r="G99"/>
  </rcc>
  <rcc rId="975" sId="1" numFmtId="4">
    <oc r="H99">
      <v>3166.5</v>
    </oc>
    <nc r="H99"/>
  </rcc>
  <rcc rId="976" sId="1" numFmtId="4">
    <oc r="G102">
      <v>16207.8</v>
    </oc>
    <nc r="G102"/>
  </rcc>
  <rcc rId="977" sId="1">
    <oc r="H102">
      <f>16207.8-5060.5</f>
    </oc>
    <nc r="H102"/>
  </rcc>
  <rcc rId="978" sId="1" numFmtId="4">
    <oc r="G103">
      <v>4894.8</v>
    </oc>
    <nc r="G103"/>
  </rcc>
  <rcc rId="979" sId="1" numFmtId="4">
    <oc r="H103">
      <v>4894.8</v>
    </oc>
    <nc r="H103"/>
  </rcc>
  <rcc rId="980" sId="1" numFmtId="4">
    <oc r="G104">
      <v>250.03637000000001</v>
    </oc>
    <nc r="G104"/>
  </rcc>
  <rcc rId="981" sId="1" numFmtId="4">
    <oc r="H104">
      <v>250</v>
    </oc>
    <nc r="H104"/>
  </rcc>
  <rcc rId="982" sId="1" numFmtId="4">
    <oc r="G105">
      <v>2030</v>
    </oc>
    <nc r="G105"/>
  </rcc>
  <rcc rId="983" sId="1" numFmtId="4">
    <oc r="H105">
      <v>2030</v>
    </oc>
    <nc r="H105"/>
  </rcc>
  <rcc rId="984" sId="1" numFmtId="4">
    <oc r="G106">
      <v>20</v>
    </oc>
    <nc r="G106"/>
  </rcc>
  <rcc rId="985" sId="1" numFmtId="4">
    <oc r="H106">
      <v>20.029299999999999</v>
    </oc>
    <nc r="H106"/>
  </rcc>
  <rcc rId="986" sId="1" numFmtId="4">
    <oc r="G107">
      <v>50</v>
    </oc>
    <nc r="G107"/>
  </rcc>
  <rcc rId="987" sId="1" numFmtId="4">
    <oc r="H107">
      <v>50</v>
    </oc>
    <nc r="H107"/>
  </rcc>
  <rcc rId="988" sId="1" numFmtId="4">
    <oc r="G113">
      <v>1500</v>
    </oc>
    <nc r="G113"/>
  </rcc>
  <rcc rId="989" sId="1" numFmtId="4">
    <oc r="H113">
      <v>1500</v>
    </oc>
    <nc r="H113"/>
  </rcc>
  <rcc rId="990" sId="1" numFmtId="4">
    <oc r="G118">
      <v>22.6</v>
    </oc>
    <nc r="G118"/>
  </rcc>
  <rcc rId="991" sId="1" numFmtId="4">
    <oc r="H118">
      <v>22.6</v>
    </oc>
    <nc r="H118"/>
  </rcc>
  <rcc rId="992" sId="1" numFmtId="4">
    <oc r="G119">
      <v>6.8</v>
    </oc>
    <nc r="G119"/>
  </rcc>
  <rcc rId="993" sId="1" numFmtId="4">
    <oc r="H119">
      <v>6.8</v>
    </oc>
    <nc r="H119"/>
  </rcc>
  <rcc rId="994" sId="1" numFmtId="4">
    <oc r="G121">
      <v>1960.6</v>
    </oc>
    <nc r="G121"/>
  </rcc>
  <rcc rId="995" sId="1" numFmtId="4">
    <oc r="H121">
      <v>1960.6</v>
    </oc>
    <nc r="H121"/>
  </rcc>
  <rcc rId="996" sId="1" numFmtId="4">
    <oc r="G126">
      <v>82141.8</v>
    </oc>
    <nc r="G126"/>
  </rcc>
  <rcc rId="997" sId="1" numFmtId="4">
    <oc r="H126">
      <v>130713.9</v>
    </oc>
    <nc r="H126"/>
  </rcc>
  <rcc rId="998" sId="1" numFmtId="4">
    <oc r="G128">
      <v>374.3</v>
    </oc>
    <nc r="G128"/>
  </rcc>
  <rcc rId="999" sId="1" numFmtId="4">
    <oc r="H128">
      <v>0</v>
    </oc>
    <nc r="H128"/>
  </rcc>
  <rcc rId="1000" sId="1" numFmtId="4">
    <oc r="G130">
      <v>16803.13</v>
    </oc>
    <nc r="G130"/>
  </rcc>
  <rcc rId="1001" sId="1" numFmtId="4">
    <oc r="H130">
      <v>16803.13</v>
    </oc>
    <nc r="H130"/>
  </rcc>
  <rcc rId="1002" sId="1" numFmtId="4">
    <oc r="G132">
      <v>0</v>
    </oc>
    <nc r="G132"/>
  </rcc>
  <rcc rId="1003" sId="1" numFmtId="4">
    <oc r="H132">
      <v>0</v>
    </oc>
    <nc r="H132"/>
  </rcc>
  <rcc rId="1004" sId="1" numFmtId="4">
    <oc r="G138">
      <v>30</v>
    </oc>
    <nc r="G138"/>
  </rcc>
  <rcc rId="1005" sId="1" numFmtId="4">
    <oc r="H138">
      <v>30</v>
    </oc>
    <nc r="H138"/>
  </rcc>
  <rcc rId="1006" sId="1" numFmtId="4">
    <oc r="G142">
      <v>430</v>
    </oc>
    <nc r="G142"/>
  </rcc>
  <rcc rId="1007" sId="1" numFmtId="4">
    <oc r="H142">
      <v>430</v>
    </oc>
    <nc r="H142"/>
  </rcc>
  <rcc rId="1008" sId="1">
    <oc r="G146">
      <f>181</f>
    </oc>
    <nc r="G146"/>
  </rcc>
  <rcc rId="1009" sId="1">
    <oc r="H146">
      <f>181</f>
    </oc>
    <nc r="H146"/>
  </rcc>
  <rcc rId="1010" sId="1" numFmtId="4">
    <oc r="H149">
      <v>3.2</v>
    </oc>
    <nc r="H149"/>
  </rcc>
  <rcc rId="1011" sId="1" numFmtId="4">
    <oc r="G149">
      <v>3.2</v>
    </oc>
    <nc r="G149"/>
  </rcc>
  <rcc rId="1012" sId="1" numFmtId="4">
    <oc r="G154">
      <v>13510.0304</v>
    </oc>
    <nc r="G154"/>
  </rcc>
  <rcc rId="1013" sId="1" numFmtId="4">
    <oc r="H154">
      <v>0</v>
    </oc>
    <nc r="H154"/>
  </rcc>
  <rcc rId="1014" sId="1" numFmtId="4">
    <oc r="G156">
      <v>150</v>
    </oc>
    <nc r="G156"/>
  </rcc>
  <rcc rId="1015" sId="1" numFmtId="4">
    <oc r="H156">
      <v>150</v>
    </oc>
    <nc r="H156"/>
  </rcc>
  <rcc rId="1016" sId="1" numFmtId="4">
    <oc r="G158">
      <v>14006.39</v>
    </oc>
    <nc r="G158"/>
  </rcc>
  <rcc rId="1017" sId="1" numFmtId="4">
    <oc r="H158">
      <v>0</v>
    </oc>
    <nc r="H158"/>
  </rcc>
  <rcc rId="1018" sId="1" numFmtId="4">
    <oc r="G163">
      <v>14478.09729</v>
    </oc>
    <nc r="G163"/>
  </rcc>
  <rcc rId="1019" sId="1" numFmtId="4">
    <oc r="H163">
      <v>16086.76713</v>
    </oc>
    <nc r="H163"/>
  </rcc>
  <rcc rId="1020" sId="1">
    <oc r="G167">
      <f>149279.8+3046.5-25080.96</f>
    </oc>
    <nc r="G167"/>
  </rcc>
  <rcc rId="1021" sId="1" numFmtId="4">
    <oc r="H167">
      <v>0</v>
    </oc>
    <nc r="H167"/>
  </rcc>
  <rcc rId="1022" sId="1" numFmtId="4">
    <oc r="G173">
      <v>4525.3999999999996</v>
    </oc>
    <nc r="G173"/>
  </rcc>
  <rcc rId="1023" sId="1" numFmtId="4">
    <oc r="H173">
      <v>4525.3999999999996</v>
    </oc>
    <nc r="H173"/>
  </rcc>
  <rcc rId="1024" sId="1" numFmtId="4">
    <oc r="G177">
      <v>1083.47</v>
    </oc>
    <nc r="G177"/>
  </rcc>
  <rcc rId="1025" sId="1" numFmtId="4">
    <oc r="H177">
      <v>1083.47</v>
    </oc>
    <nc r="H177"/>
  </rcc>
  <rcc rId="1026" sId="1" numFmtId="4">
    <oc r="G178">
      <v>346.71</v>
    </oc>
    <nc r="G178"/>
  </rcc>
  <rcc rId="1027" sId="1" numFmtId="4">
    <oc r="H178">
      <v>346.71</v>
    </oc>
    <nc r="H178"/>
  </rcc>
  <rcc rId="1028" sId="1" numFmtId="4">
    <oc r="G179">
      <v>35.82</v>
    </oc>
    <nc r="G179"/>
  </rcc>
  <rcc rId="1029" sId="1" numFmtId="4">
    <oc r="H179">
      <v>35.82</v>
    </oc>
    <nc r="H179"/>
  </rcc>
  <rcc rId="1030" sId="1" numFmtId="4">
    <oc r="G180">
      <v>33</v>
    </oc>
    <nc r="G180"/>
  </rcc>
  <rcc rId="1031" sId="1" numFmtId="4">
    <oc r="H180">
      <v>33</v>
    </oc>
    <nc r="H180"/>
  </rcc>
  <rcc rId="1032" sId="1" numFmtId="4">
    <oc r="G182">
      <v>1422.1</v>
    </oc>
    <nc r="G182"/>
  </rcc>
  <rcc rId="1033" sId="1" numFmtId="4">
    <oc r="H182">
      <v>1422.1</v>
    </oc>
    <nc r="H182"/>
  </rcc>
  <rcc rId="1034" sId="1" numFmtId="4">
    <oc r="G183">
      <v>429.5</v>
    </oc>
    <nc r="G183"/>
  </rcc>
  <rcc rId="1035" sId="1" numFmtId="4">
    <oc r="H183">
      <v>429.5</v>
    </oc>
    <nc r="H183"/>
  </rcc>
  <rcc rId="1036" sId="1" numFmtId="4">
    <oc r="G184">
      <v>135</v>
    </oc>
    <nc r="G184"/>
  </rcc>
  <rcc rId="1037" sId="1" numFmtId="4">
    <oc r="H184">
      <v>135</v>
    </oc>
    <nc r="H184"/>
  </rcc>
  <rcc rId="1038" sId="1" numFmtId="4">
    <oc r="G185">
      <v>100.2</v>
    </oc>
    <nc r="G185"/>
  </rcc>
  <rcc rId="1039" sId="1" numFmtId="4">
    <oc r="H185">
      <v>100.2</v>
    </oc>
    <nc r="H185"/>
  </rcc>
  <rcc rId="1040" sId="1" numFmtId="4">
    <oc r="G187">
      <v>110.4</v>
    </oc>
    <nc r="G187"/>
  </rcc>
  <rcc rId="1041" sId="1" numFmtId="4">
    <oc r="H187">
      <v>110.4</v>
    </oc>
    <nc r="H187"/>
  </rcc>
  <rcc rId="1042" sId="1" numFmtId="4">
    <oc r="G188">
      <v>33.299999999999997</v>
    </oc>
    <nc r="G188"/>
  </rcc>
  <rcc rId="1043" sId="1" numFmtId="4">
    <oc r="H188">
      <v>33.299999999999997</v>
    </oc>
    <nc r="H188"/>
  </rcc>
  <rcc rId="1044" sId="1" numFmtId="4">
    <oc r="G196">
      <v>125717.6</v>
    </oc>
    <nc r="G196"/>
  </rcc>
  <rcc rId="1045" sId="1" numFmtId="4">
    <oc r="H196">
      <v>125717.6</v>
    </oc>
    <nc r="H196"/>
  </rcc>
  <rcc rId="1046" sId="1">
    <oc r="G198">
      <f>27305.97-117.3</f>
    </oc>
    <nc r="G198"/>
  </rcc>
  <rcc rId="1047" sId="1">
    <oc r="H198">
      <f>G198+117.3</f>
    </oc>
    <nc r="H198"/>
  </rcc>
  <rcc rId="1048" sId="1" numFmtId="4">
    <oc r="G201">
      <v>87219.199999999997</v>
    </oc>
    <nc r="G201"/>
  </rcc>
  <rcc rId="1049" sId="1" numFmtId="4">
    <oc r="H201">
      <v>87219.199999999997</v>
    </oc>
    <nc r="H201"/>
  </rcc>
  <rcc rId="1050" sId="1" numFmtId="4">
    <oc r="G207">
      <v>30491.200000000001</v>
    </oc>
    <nc r="G207"/>
  </rcc>
  <rcc rId="1051" sId="1" numFmtId="4">
    <oc r="H207">
      <v>35783.1</v>
    </oc>
    <nc r="H207"/>
  </rcc>
  <rcc rId="1052" sId="1" numFmtId="4">
    <oc r="G209">
      <v>244059.9</v>
    </oc>
    <nc r="G209"/>
  </rcc>
  <rcc rId="1053" sId="1">
    <oc r="H209">
      <f>G209</f>
    </oc>
    <nc r="H209"/>
  </rcc>
  <rcc rId="1054" sId="1" numFmtId="4">
    <oc r="G211">
      <v>5922.8</v>
    </oc>
    <nc r="G211"/>
  </rcc>
  <rcc rId="1055" sId="1" numFmtId="4">
    <oc r="H211">
      <v>5935.3</v>
    </oc>
    <nc r="H211"/>
  </rcc>
  <rcc rId="1056" sId="1">
    <oc r="G213">
      <f>43055.38+4690.6-2842-680-2438.8-700.32</f>
    </oc>
    <nc r="G213"/>
  </rcc>
  <rcc rId="1057" sId="1">
    <oc r="H213">
      <f>43055.38+8223</f>
    </oc>
    <nc r="H213"/>
  </rcc>
  <rcc rId="1058" sId="1" numFmtId="4">
    <oc r="G216">
      <v>29166.7</v>
    </oc>
    <nc r="G216"/>
  </rcc>
  <rcc rId="1059" sId="1" numFmtId="4">
    <oc r="H216">
      <v>29985</v>
    </oc>
    <nc r="H216"/>
  </rcc>
  <rcc rId="1060" sId="1" numFmtId="4">
    <oc r="G218">
      <v>576.6</v>
    </oc>
    <nc r="G218"/>
  </rcc>
  <rcc rId="1061" sId="1" numFmtId="4">
    <oc r="H218">
      <v>576.6</v>
    </oc>
    <nc r="H218"/>
  </rcc>
  <rcc rId="1062" sId="1">
    <oc r="G220">
      <f>8922.5</f>
    </oc>
    <nc r="G220"/>
  </rcc>
  <rcc rId="1063" sId="1">
    <oc r="H220">
      <f>G220</f>
    </oc>
    <nc r="H220"/>
  </rcc>
  <rcc rId="1064" sId="1" numFmtId="4">
    <oc r="G222">
      <v>98810</v>
    </oc>
    <nc r="G222"/>
  </rcc>
  <rcc rId="1065" sId="1">
    <oc r="H222">
      <f>G222</f>
    </oc>
    <nc r="H222"/>
  </rcc>
  <rcc rId="1066" sId="1" numFmtId="4">
    <oc r="G228">
      <v>203.2</v>
    </oc>
    <nc r="G228"/>
  </rcc>
  <rcc rId="1067" sId="1" numFmtId="4">
    <oc r="H228">
      <v>203.2</v>
    </oc>
    <nc r="H228"/>
  </rcc>
  <rcc rId="1068" sId="1" numFmtId="4">
    <oc r="G236">
      <v>9373.7900000000009</v>
    </oc>
    <nc r="G236"/>
  </rcc>
  <rcc rId="1069" sId="1" numFmtId="4">
    <oc r="H236">
      <v>9373.7900000000009</v>
    </oc>
    <nc r="H236"/>
  </rcc>
  <rcc rId="1070" sId="1" numFmtId="4">
    <oc r="G246">
      <v>8634.52</v>
    </oc>
    <nc r="G246"/>
  </rcc>
  <rcc rId="1071" sId="1">
    <oc r="H246">
      <f>G246</f>
    </oc>
    <nc r="H246"/>
  </rcc>
  <rcc rId="1072" sId="1" numFmtId="4">
    <oc r="G247">
      <v>24116</v>
    </oc>
    <nc r="G247"/>
  </rcc>
  <rcc rId="1073" sId="1">
    <oc r="H247">
      <f>G247</f>
    </oc>
    <nc r="H247"/>
  </rcc>
  <rcc rId="1074" sId="1" numFmtId="4">
    <oc r="G249">
      <v>9312.7999999999993</v>
    </oc>
    <nc r="G249"/>
  </rcc>
  <rcc rId="1075" sId="1" numFmtId="4">
    <oc r="H249">
      <v>9312.7999999999993</v>
    </oc>
    <nc r="H249"/>
  </rcc>
  <rcc rId="1076" sId="1" numFmtId="4">
    <oc r="G250">
      <v>33017</v>
    </oc>
    <nc r="G250"/>
  </rcc>
  <rcc rId="1077" sId="1" numFmtId="4">
    <oc r="H250">
      <v>33017</v>
    </oc>
    <nc r="H250"/>
  </rcc>
  <rcc rId="1078" sId="1" numFmtId="4">
    <oc r="G259">
      <v>386</v>
    </oc>
    <nc r="G259"/>
  </rcc>
  <rcc rId="1079" sId="1" numFmtId="4">
    <oc r="H259">
      <v>386</v>
    </oc>
    <nc r="H259"/>
  </rcc>
  <rcc rId="1080" sId="1" numFmtId="4">
    <oc r="G265">
      <v>5153.3</v>
    </oc>
    <nc r="G265"/>
  </rcc>
  <rcc rId="1081" sId="1" numFmtId="4">
    <oc r="H265">
      <v>5153.3</v>
    </oc>
    <nc r="H265"/>
  </rcc>
  <rcc rId="1082" sId="1" numFmtId="4">
    <oc r="G268">
      <v>4805.2380000000003</v>
    </oc>
    <nc r="G268"/>
  </rcc>
  <rcc rId="1083" sId="1">
    <oc r="H268">
      <f>G268</f>
    </oc>
    <nc r="H268"/>
  </rcc>
  <rcc rId="1084" sId="1" numFmtId="4">
    <oc r="G269">
      <v>0</v>
    </oc>
    <nc r="G269"/>
  </rcc>
  <rcc rId="1085" sId="1" numFmtId="4">
    <oc r="H269">
      <v>0</v>
    </oc>
    <nc r="H269"/>
  </rcc>
  <rcc rId="1086" sId="1" numFmtId="4">
    <oc r="G271">
      <v>59.37</v>
    </oc>
    <nc r="G271"/>
  </rcc>
  <rcc rId="1087" sId="1">
    <oc r="H271">
      <f>G271</f>
    </oc>
    <nc r="H271"/>
  </rcc>
  <rcc rId="1088" sId="1" numFmtId="4">
    <oc r="G272">
      <v>17.93</v>
    </oc>
    <nc r="G272"/>
  </rcc>
  <rcc rId="1089" sId="1">
    <oc r="H272">
      <f>G272</f>
    </oc>
    <nc r="H272"/>
  </rcc>
  <rcc rId="1090" sId="1" numFmtId="4">
    <oc r="G278">
      <v>55.353999999999999</v>
    </oc>
    <nc r="G278"/>
  </rcc>
  <rcc rId="1091" sId="1">
    <oc r="H278">
      <f>G278</f>
    </oc>
    <nc r="H278"/>
  </rcc>
  <rcc rId="1092" sId="1" numFmtId="4">
    <oc r="G279">
      <v>16.725000000000001</v>
    </oc>
    <nc r="G279"/>
  </rcc>
  <rcc rId="1093" sId="1">
    <oc r="H279">
      <f>G279</f>
    </oc>
    <nc r="H279"/>
  </rcc>
  <rcc rId="1094" sId="1" numFmtId="4">
    <oc r="G283">
      <v>88.8</v>
    </oc>
    <nc r="G283"/>
  </rcc>
  <rcc rId="1095" sId="1" numFmtId="4">
    <oc r="H283">
      <v>89</v>
    </oc>
    <nc r="H283"/>
  </rcc>
  <rcc rId="1096" sId="1" numFmtId="4">
    <oc r="G285">
      <v>736.8</v>
    </oc>
    <nc r="G285"/>
  </rcc>
  <rcc rId="1097" sId="1">
    <oc r="H285">
      <f>G285</f>
    </oc>
    <nc r="H285"/>
  </rcc>
  <rcc rId="1098" sId="1" numFmtId="4">
    <oc r="G286">
      <v>222.51</v>
    </oc>
    <nc r="G286"/>
  </rcc>
  <rcc rId="1099" sId="1">
    <oc r="H286">
      <f>G286</f>
    </oc>
    <nc r="H286"/>
  </rcc>
  <rcc rId="1100" sId="1" numFmtId="4">
    <oc r="G288">
      <v>26863.200000000001</v>
    </oc>
    <nc r="G288"/>
  </rcc>
  <rcc rId="1101" sId="1">
    <oc r="H288">
      <f>G288</f>
    </oc>
    <nc r="H288"/>
  </rcc>
  <rcc rId="1102" sId="1" numFmtId="4">
    <oc r="G289">
      <v>8112.69</v>
    </oc>
    <nc r="G289"/>
  </rcc>
  <rcc rId="1103" sId="1">
    <oc r="H289">
      <f>G289</f>
    </oc>
    <nc r="H289"/>
  </rcc>
  <rcc rId="1104" sId="1" numFmtId="4">
    <oc r="G291">
      <v>1444.92</v>
    </oc>
    <nc r="G291"/>
  </rcc>
  <rcc rId="1105" sId="1">
    <oc r="H291">
      <f>G291</f>
    </oc>
    <nc r="H291"/>
  </rcc>
  <rcc rId="1106" sId="1" numFmtId="4">
    <oc r="G300">
      <v>200</v>
    </oc>
    <nc r="G300"/>
  </rcc>
  <rcc rId="1107" sId="1">
    <oc r="H300">
      <f>G300</f>
    </oc>
    <nc r="H300"/>
  </rcc>
  <rcc rId="1108" sId="1" numFmtId="4">
    <oc r="G303">
      <v>98</v>
    </oc>
    <nc r="G303"/>
  </rcc>
  <rcc rId="1109" sId="1">
    <oc r="H303">
      <f>G303</f>
    </oc>
    <nc r="H303"/>
  </rcc>
  <rcc rId="1110" sId="1" numFmtId="4">
    <oc r="G308">
      <v>1800</v>
    </oc>
    <nc r="G308"/>
  </rcc>
  <rcc rId="1111" sId="1" numFmtId="4">
    <oc r="H308">
      <v>1800</v>
    </oc>
    <nc r="H308"/>
  </rcc>
  <rcc rId="1112" sId="1" numFmtId="4">
    <oc r="G316">
      <v>5632.2</v>
    </oc>
    <nc r="G316"/>
  </rcc>
  <rcc rId="1113" sId="1" numFmtId="4">
    <oc r="H316">
      <v>5632.2</v>
    </oc>
    <nc r="H316"/>
  </rcc>
  <rcc rId="1114" sId="1" numFmtId="4">
    <oc r="G317">
      <v>1700.9</v>
    </oc>
    <nc r="G317"/>
  </rcc>
  <rcc rId="1115" sId="1" numFmtId="4">
    <oc r="H317">
      <v>1700.9</v>
    </oc>
    <nc r="H317"/>
  </rcc>
  <rcc rId="1116" sId="1" numFmtId="4">
    <oc r="G324">
      <v>18167.5</v>
    </oc>
    <nc r="G324"/>
  </rcc>
  <rcc rId="1117" sId="1" numFmtId="4">
    <oc r="H324">
      <v>18335.099999999999</v>
    </oc>
    <nc r="H324"/>
  </rcc>
  <rcc rId="1118" sId="1" numFmtId="4">
    <oc r="G326">
      <v>108.60599000000001</v>
    </oc>
    <nc r="G326"/>
  </rcc>
  <rcc rId="1119" sId="1" numFmtId="4">
    <oc r="H326">
      <v>112.9457</v>
    </oc>
    <nc r="H326"/>
  </rcc>
  <rcc rId="1120" sId="1" numFmtId="4">
    <oc r="G334">
      <v>5008.6000000000004</v>
    </oc>
    <nc r="G334"/>
  </rcc>
  <rcc rId="1121" sId="1" numFmtId="4">
    <oc r="H334">
      <v>5008.6000000000004</v>
    </oc>
    <nc r="H334"/>
  </rcc>
  <rcc rId="1122" sId="1" numFmtId="4">
    <oc r="G335">
      <v>1512.6</v>
    </oc>
    <nc r="G335"/>
  </rcc>
  <rcc rId="1123" sId="1" numFmtId="4">
    <oc r="H335">
      <v>1512.6</v>
    </oc>
    <nc r="H335"/>
  </rcc>
  <rcc rId="1124" sId="1">
    <oc r="G338">
      <f>125+20+15+350</f>
    </oc>
    <nc r="G338"/>
  </rcc>
  <rcc rId="1125" sId="1">
    <oc r="H338">
      <f>125+20+15+350</f>
    </oc>
    <nc r="H338"/>
  </rcc>
  <rcc rId="1126" sId="1" numFmtId="4">
    <oc r="G341">
      <v>172.8</v>
    </oc>
    <nc r="G341"/>
  </rcc>
  <rcc rId="1127" sId="1" numFmtId="4">
    <oc r="H341">
      <v>172.8</v>
    </oc>
    <nc r="H341"/>
  </rcc>
  <rcc rId="1128" sId="1">
    <oc r="G348">
      <f>200+50</f>
    </oc>
    <nc r="G348"/>
  </rcc>
  <rcc rId="1129" sId="1">
    <oc r="H348">
      <f>300+75</f>
    </oc>
    <nc r="H348"/>
  </rcc>
  <rcc rId="1130" sId="1" numFmtId="4">
    <oc r="G356">
      <v>13857.7</v>
    </oc>
    <nc r="G356"/>
  </rcc>
  <rcc rId="1131" sId="1" numFmtId="4">
    <oc r="H356">
      <v>13857.7</v>
    </oc>
    <nc r="H356"/>
  </rcc>
  <rcc rId="1132" sId="1">
    <oc r="G358">
      <f>13410.9-974.59-2000</f>
    </oc>
    <nc r="G358"/>
  </rcc>
  <rcc rId="1133" sId="1">
    <oc r="H358">
      <f>13410.9-2485.09-3000</f>
    </oc>
    <nc r="H358"/>
  </rcc>
  <rcc rId="1134" sId="1" numFmtId="4">
    <oc r="G363">
      <v>105.6</v>
    </oc>
    <nc r="G363"/>
  </rcc>
  <rcc rId="1135" sId="1" numFmtId="4">
    <oc r="H363">
      <v>105.6</v>
    </oc>
    <nc r="H363"/>
  </rcc>
  <rcc rId="1136" sId="1" numFmtId="4">
    <oc r="G370">
      <v>5973.51</v>
    </oc>
    <nc r="G370"/>
  </rcc>
  <rcc rId="1137" sId="1" numFmtId="4">
    <oc r="H370">
      <v>5973.51</v>
    </oc>
    <nc r="H370"/>
  </rcc>
  <rcc rId="1138" sId="1" numFmtId="4">
    <oc r="G372">
      <v>5285.6</v>
    </oc>
    <nc r="G372"/>
  </rcc>
  <rcc rId="1139" sId="1" numFmtId="4">
    <oc r="H372">
      <v>4285.6000000000004</v>
    </oc>
    <nc r="H372"/>
  </rcc>
  <rcc rId="1140" sId="1" numFmtId="4">
    <oc r="G380">
      <v>8921.49</v>
    </oc>
    <nc r="G380"/>
  </rcc>
  <rcc rId="1141" sId="1" numFmtId="4">
    <oc r="H380">
      <v>8921.49</v>
    </oc>
    <nc r="H380"/>
  </rcc>
  <rcc rId="1142" sId="1">
    <oc r="G382">
      <f>16704.4-9000+107.9</f>
    </oc>
    <nc r="G382"/>
  </rcc>
  <rcc rId="1143" sId="1">
    <oc r="H382">
      <f>16704.4-10000</f>
    </oc>
    <nc r="H382"/>
  </rcc>
  <rcc rId="1144" sId="1" numFmtId="4">
    <oc r="G393">
      <v>5356</v>
    </oc>
    <nc r="G393"/>
  </rcc>
  <rcc rId="1145" sId="1" numFmtId="4">
    <oc r="H393">
      <v>5356</v>
    </oc>
    <nc r="H393"/>
  </rcc>
  <rcc rId="1146" sId="1" numFmtId="4">
    <oc r="G402">
      <v>773.4</v>
    </oc>
    <nc r="G402"/>
  </rcc>
  <rcc rId="1147" sId="1" numFmtId="4">
    <oc r="H402">
      <v>773.4</v>
    </oc>
    <nc r="H402"/>
  </rcc>
  <rcc rId="1148" sId="1" numFmtId="4">
    <oc r="G403">
      <v>233.5</v>
    </oc>
    <nc r="G403"/>
  </rcc>
  <rcc rId="1149" sId="1" numFmtId="4">
    <oc r="H403">
      <v>233.5</v>
    </oc>
    <nc r="H403"/>
  </rcc>
  <rcc rId="1150" sId="1" numFmtId="4">
    <oc r="G405">
      <v>8228.2999999999993</v>
    </oc>
    <nc r="G405"/>
  </rcc>
  <rcc rId="1151" sId="1" numFmtId="4">
    <oc r="H405">
      <v>8228.2999999999993</v>
    </oc>
    <nc r="H405"/>
  </rcc>
  <rcc rId="1152" sId="1" numFmtId="4">
    <oc r="G407">
      <v>2485</v>
    </oc>
    <nc r="G407"/>
  </rcc>
  <rcc rId="1153" sId="1" numFmtId="4">
    <oc r="H407">
      <v>2485</v>
    </oc>
    <nc r="H407"/>
  </rcc>
  <rcc rId="1154" sId="1" numFmtId="4">
    <oc r="G408">
      <v>0</v>
    </oc>
    <nc r="G408"/>
  </rcc>
  <rcc rId="1155" sId="1" numFmtId="4">
    <oc r="H408">
      <v>0</v>
    </oc>
    <nc r="H408"/>
  </rcc>
  <rcc rId="1156" sId="1" numFmtId="4">
    <oc r="G409">
      <v>0</v>
    </oc>
    <nc r="G409"/>
  </rcc>
  <rcc rId="1157" sId="1" numFmtId="4">
    <oc r="H409">
      <v>0</v>
    </oc>
    <nc r="H409"/>
  </rcc>
  <rcc rId="1158" sId="1" numFmtId="4">
    <oc r="G418">
      <v>190.2</v>
    </oc>
    <nc r="G418"/>
  </rcc>
  <rcc rId="1159" sId="1" numFmtId="4">
    <oc r="H418">
      <v>190.2</v>
    </oc>
    <nc r="H418"/>
  </rcc>
  <rcc rId="1160" sId="1" numFmtId="4">
    <oc r="G429">
      <v>369.1</v>
    </oc>
    <nc r="G429"/>
  </rcc>
  <rcc rId="1161" sId="1" numFmtId="4">
    <oc r="H429">
      <v>369.1</v>
    </oc>
    <nc r="H429"/>
  </rcc>
  <rcc rId="1162" sId="1">
    <oc r="G437">
      <f>1406.3-400</f>
    </oc>
    <nc r="G437"/>
  </rcc>
  <rcc rId="1163" sId="1">
    <oc r="H437">
      <f>1406.3-400</f>
    </oc>
    <nc r="H437"/>
  </rcc>
  <rcc rId="1164" sId="1" numFmtId="4">
    <oc r="G444">
      <v>2185.4862400000002</v>
    </oc>
    <nc r="G444"/>
  </rcc>
  <rcc rId="1165" sId="1" numFmtId="4">
    <oc r="H444">
      <v>2199.25099</v>
    </oc>
    <nc r="H444"/>
  </rcc>
  <rcc rId="1166" sId="1" numFmtId="4">
    <oc r="G450">
      <v>233.13</v>
    </oc>
    <nc r="G450"/>
  </rcc>
  <rcc rId="1167" sId="1" numFmtId="4">
    <oc r="H450">
      <v>233.13</v>
    </oc>
    <nc r="H450"/>
  </rcc>
  <rcc rId="1168" sId="1" numFmtId="4">
    <oc r="G460">
      <v>3534.3589999999999</v>
    </oc>
    <nc r="G460"/>
  </rcc>
  <rcc rId="1169" sId="1">
    <oc r="H460">
      <f>G460</f>
    </oc>
    <nc r="H460"/>
  </rcc>
  <rcc rId="1170" sId="1" numFmtId="4">
    <oc r="G461">
      <v>1067.441</v>
    </oc>
    <nc r="G461"/>
  </rcc>
  <rcc rId="1171" sId="1">
    <oc r="H461">
      <f>G461</f>
    </oc>
    <nc r="H461"/>
  </rcc>
  <rcc rId="1172" sId="1">
    <oc r="G471">
      <f>27284.1-2000</f>
    </oc>
    <nc r="G471"/>
  </rcc>
  <rcc rId="1173" sId="1">
    <oc r="H471">
      <f>27284.1-2000</f>
    </oc>
    <nc r="H471"/>
  </rcc>
  <rcc rId="1174" sId="1" numFmtId="4">
    <oc r="G473">
      <v>7090.2</v>
    </oc>
    <nc r="G473"/>
  </rcc>
  <rcc rId="1175" sId="1" numFmtId="4">
    <oc r="H473">
      <v>7090.2</v>
    </oc>
    <nc r="H473"/>
  </rcc>
  <rcc rId="1176" sId="1" numFmtId="4">
    <oc r="G483">
      <v>753.9</v>
    </oc>
    <nc r="G483"/>
  </rcc>
  <rcc rId="1177" sId="1" numFmtId="4">
    <oc r="H483">
      <v>753.9</v>
    </oc>
    <nc r="H483"/>
  </rcc>
  <rcc rId="1178" sId="1" numFmtId="4">
    <oc r="G484">
      <v>227.7</v>
    </oc>
    <nc r="G484"/>
  </rcc>
  <rcc rId="1179" sId="1" numFmtId="4">
    <oc r="H484">
      <v>227.7</v>
    </oc>
    <nc r="H484"/>
  </rcc>
  <rcc rId="1180" sId="1" numFmtId="4">
    <oc r="G486">
      <v>2180.1</v>
    </oc>
    <nc r="G486"/>
  </rcc>
  <rcc rId="1181" sId="1" numFmtId="4">
    <oc r="H486">
      <v>2180.1</v>
    </oc>
    <nc r="H486"/>
  </rcc>
  <rcc rId="1182" sId="1" numFmtId="4">
    <oc r="G487">
      <v>0</v>
    </oc>
    <nc r="G487"/>
  </rcc>
  <rcc rId="1183" sId="1" numFmtId="4">
    <oc r="H487">
      <v>0</v>
    </oc>
    <nc r="H487"/>
  </rcc>
  <rcc rId="1184" sId="1" numFmtId="4">
    <oc r="G488">
      <v>658.4</v>
    </oc>
    <nc r="G488"/>
  </rcc>
  <rcc rId="1185" sId="1" numFmtId="4">
    <oc r="H488">
      <v>658.4</v>
    </oc>
    <nc r="H488"/>
  </rcc>
  <rcc rId="1186" sId="1" numFmtId="4">
    <oc r="G489">
      <v>0</v>
    </oc>
    <nc r="G489"/>
  </rcc>
  <rcc rId="1187" sId="1" numFmtId="4">
    <oc r="H489">
      <v>0</v>
    </oc>
    <nc r="H489"/>
  </rcc>
  <rcc rId="1188" sId="1" numFmtId="4">
    <oc r="G490">
      <v>0</v>
    </oc>
    <nc r="G490"/>
  </rcc>
  <rcc rId="1189" sId="1" numFmtId="4">
    <oc r="H490">
      <v>0</v>
    </oc>
    <nc r="H490"/>
  </rcc>
  <rcc rId="1190" sId="1" numFmtId="4">
    <oc r="G491">
      <v>0</v>
    </oc>
    <nc r="G491"/>
  </rcc>
  <rcc rId="1191" sId="1" numFmtId="4">
    <oc r="H491">
      <v>0</v>
    </oc>
    <nc r="H491"/>
  </rcc>
  <rcc rId="1192" sId="1" numFmtId="4">
    <oc r="G492">
      <v>0</v>
    </oc>
    <nc r="G492"/>
  </rcc>
  <rcc rId="1193" sId="1" numFmtId="4">
    <oc r="H492">
      <v>0</v>
    </oc>
    <nc r="H492"/>
  </rcc>
  <rcc rId="1194" sId="1" numFmtId="4">
    <oc r="G499">
      <v>50</v>
    </oc>
    <nc r="G499"/>
  </rcc>
  <rcc rId="1195" sId="1" numFmtId="4">
    <oc r="H499">
      <v>50</v>
    </oc>
    <nc r="H499"/>
  </rcc>
  <rcc rId="1196" sId="1" numFmtId="4">
    <oc r="G502">
      <v>311</v>
    </oc>
    <nc r="G502"/>
  </rcc>
  <rcc rId="1197" sId="1" numFmtId="4">
    <oc r="H502">
      <v>0</v>
    </oc>
    <nc r="H502"/>
  </rcc>
  <rcc rId="1198" sId="1" numFmtId="4">
    <oc r="G504">
      <v>1.3</v>
    </oc>
    <nc r="G504"/>
  </rcc>
  <rcc rId="1199" sId="1" numFmtId="4">
    <oc r="H504">
      <v>0</v>
    </oc>
    <nc r="H504"/>
  </rcc>
  <rcc rId="1200" sId="1" numFmtId="4">
    <oc r="G505">
      <v>0.4</v>
    </oc>
    <nc r="G505"/>
  </rcc>
  <rcc rId="1201" sId="1" numFmtId="4">
    <oc r="H505">
      <v>0</v>
    </oc>
    <nc r="H505"/>
  </rcc>
  <rcc rId="1202" sId="1" numFmtId="4">
    <oc r="G507">
      <v>146.73500000000001</v>
    </oc>
    <nc r="G507"/>
  </rcc>
  <rcc rId="1203" sId="1" numFmtId="4">
    <oc r="H507">
      <v>146.73500000000001</v>
    </oc>
    <nc r="H507"/>
  </rcc>
  <rcc rId="1204" sId="1" numFmtId="4">
    <oc r="G509">
      <v>16.905000000000001</v>
    </oc>
    <nc r="G509"/>
  </rcc>
  <rcc rId="1205" sId="1" numFmtId="4">
    <oc r="H509">
      <v>16.905000000000001</v>
    </oc>
    <nc r="H509"/>
  </rcc>
  <rcc rId="1206" sId="1" numFmtId="4">
    <oc r="G510">
      <v>5.1050000000000004</v>
    </oc>
    <nc r="G510"/>
  </rcc>
  <rcc rId="1207" sId="1" numFmtId="4">
    <oc r="H510">
      <v>5.1050000000000004</v>
    </oc>
    <nc r="H510"/>
  </rcc>
  <rcc rId="1208" sId="1" numFmtId="4">
    <oc r="G513">
      <v>1384.2</v>
    </oc>
    <nc r="G513"/>
  </rcc>
  <rcc rId="1209" sId="1" numFmtId="4">
    <oc r="H513">
      <v>1384.2</v>
    </oc>
    <nc r="H513"/>
  </rcc>
  <rcc rId="1210" sId="1" numFmtId="4">
    <oc r="G514">
      <v>418</v>
    </oc>
    <nc r="G514"/>
  </rcc>
  <rcc rId="1211" sId="1" numFmtId="4">
    <oc r="H514">
      <v>418</v>
    </oc>
    <nc r="H514"/>
  </rcc>
  <rcc rId="1212" sId="1">
    <oc r="G515">
      <f>8234.2+117.3</f>
    </oc>
    <nc r="G515"/>
  </rcc>
  <rcc rId="1213" sId="1" numFmtId="34">
    <oc r="H515">
      <v>16402.599999999999</v>
    </oc>
    <nc r="H515"/>
  </rcc>
  <rcc rId="1214" sId="1">
    <oc r="B448" t="inlineStr">
      <is>
        <t>973</t>
      </is>
    </oc>
    <nc r="B448" t="inlineStr">
      <is>
        <t>975</t>
      </is>
    </nc>
  </rcc>
  <rcc rId="1215" sId="1">
    <oc r="B447" t="inlineStr">
      <is>
        <t>973</t>
      </is>
    </oc>
    <nc r="B447" t="inlineStr">
      <is>
        <t>975</t>
      </is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6" sId="1" numFmtId="4">
    <nc r="G356">
      <v>13716.3</v>
    </nc>
  </rcc>
  <rcc rId="1217" sId="1" numFmtId="4">
    <nc r="H356">
      <v>13716.3</v>
    </nc>
  </rcc>
  <rcc rId="1218" sId="1" numFmtId="4">
    <nc r="G370">
      <v>5621</v>
    </nc>
  </rcc>
  <rcc rId="1219" sId="1" numFmtId="4">
    <nc r="H370">
      <v>5621</v>
    </nc>
  </rcc>
  <rcc rId="1220" sId="1" numFmtId="4">
    <nc r="G380">
      <v>9391.7000000000007</v>
    </nc>
  </rcc>
  <rcc rId="1221" sId="1" numFmtId="4">
    <nc r="H380">
      <v>9391.7000000000007</v>
    </nc>
  </rcc>
  <rcc rId="1222" sId="1" numFmtId="4">
    <nc r="G393">
      <v>5031.7</v>
    </nc>
  </rcc>
  <rcc rId="1223" sId="1" numFmtId="4">
    <nc r="H393">
      <v>5031.7</v>
    </nc>
  </rcc>
  <rcc rId="1224" sId="1" numFmtId="4">
    <nc r="G461">
      <v>204.4</v>
    </nc>
  </rcc>
  <rcc rId="1225" sId="1" numFmtId="4">
    <nc r="H461">
      <v>204.4</v>
    </nc>
  </rcc>
  <rcc rId="1226" sId="1" numFmtId="4">
    <nc r="H460">
      <v>676.8</v>
    </nc>
  </rcc>
  <rcc rId="1227" sId="1" numFmtId="4">
    <nc r="G460">
      <v>676.8</v>
    </nc>
  </rcc>
  <rcc rId="1228" sId="1" numFmtId="4">
    <nc r="G444">
      <v>1746.2</v>
    </nc>
  </rcc>
  <rcc rId="1229" sId="1" numFmtId="4">
    <nc r="H444">
      <v>1746.2</v>
    </nc>
  </rcc>
  <rcc rId="1230" sId="1" numFmtId="4">
    <nc r="G473">
      <v>13287.4</v>
    </nc>
  </rcc>
  <rcc rId="1231" sId="1" numFmtId="4">
    <nc r="H473">
      <v>13287.4</v>
    </nc>
  </rcc>
  <rrc rId="1232" sId="1" ref="A434:XFD434" action="insertRow">
    <undo index="65535" exp="area" ref3D="1" dr="$A$489:$XFD$492" dn="Z_E9E577B3_C457_4984_949A_B5AD6CE2E229_.wvu.Rows" sId="1"/>
    <undo index="65535" exp="area" ref3D="1" dr="$A$474:$XFD$477" dn="Z_E9E577B3_C457_4984_949A_B5AD6CE2E229_.wvu.Rows" sId="1"/>
    <undo index="65535" exp="area" ref3D="1" dr="$A$462:$XFD$465" dn="Z_E9E577B3_C457_4984_949A_B5AD6CE2E229_.wvu.Rows" sId="1"/>
    <undo index="65535" exp="area" ref3D="1" dr="$A$445:$XFD$446" dn="Z_E9E577B3_C457_4984_949A_B5AD6CE2E229_.wvu.Rows" sId="1"/>
  </rrc>
  <rrc rId="1233" sId="1" ref="A434:XFD434" action="insertRow">
    <undo index="65535" exp="area" ref3D="1" dr="$A$490:$XFD$493" dn="Z_E9E577B3_C457_4984_949A_B5AD6CE2E229_.wvu.Rows" sId="1"/>
    <undo index="65535" exp="area" ref3D="1" dr="$A$475:$XFD$478" dn="Z_E9E577B3_C457_4984_949A_B5AD6CE2E229_.wvu.Rows" sId="1"/>
    <undo index="65535" exp="area" ref3D="1" dr="$A$463:$XFD$466" dn="Z_E9E577B3_C457_4984_949A_B5AD6CE2E229_.wvu.Rows" sId="1"/>
    <undo index="65535" exp="area" ref3D="1" dr="$A$446:$XFD$447" dn="Z_E9E577B3_C457_4984_949A_B5AD6CE2E229_.wvu.Rows" sId="1"/>
  </rrc>
  <rrc rId="1234" sId="1" ref="A434:XFD434" action="insertRow">
    <undo index="65535" exp="area" ref3D="1" dr="$A$491:$XFD$494" dn="Z_E9E577B3_C457_4984_949A_B5AD6CE2E229_.wvu.Rows" sId="1"/>
    <undo index="65535" exp="area" ref3D="1" dr="$A$476:$XFD$479" dn="Z_E9E577B3_C457_4984_949A_B5AD6CE2E229_.wvu.Rows" sId="1"/>
    <undo index="65535" exp="area" ref3D="1" dr="$A$464:$XFD$467" dn="Z_E9E577B3_C457_4984_949A_B5AD6CE2E229_.wvu.Rows" sId="1"/>
    <undo index="65535" exp="area" ref3D="1" dr="$A$447:$XFD$448" dn="Z_E9E577B3_C457_4984_949A_B5AD6CE2E229_.wvu.Rows" sId="1"/>
  </rrc>
  <rfmt sheetId="1" sqref="A434:H436">
    <dxf>
      <fill>
        <patternFill>
          <bgColor theme="0"/>
        </patternFill>
      </fill>
    </dxf>
  </rfmt>
  <rcc rId="1235" sId="1" odxf="1" dxf="1">
    <nc r="A434" t="inlineStr">
      <is>
        <t>Подпрограмма «Другие вопросы в области физической культуры и спорта»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236" sId="1" odxf="1" dxf="1">
    <nc r="B434" t="inlineStr">
      <is>
        <t>975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237" sId="1" odxf="1" dxf="1">
    <nc r="C434" t="inlineStr">
      <is>
        <t>07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238" sId="1" odxf="1" dxf="1">
    <nc r="D434" t="inlineStr">
      <is>
        <t>07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239" sId="1" odxf="1" dxf="1">
    <nc r="E434" t="inlineStr">
      <is>
        <t>09401 00000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F43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1240" sId="1" odxf="1" dxf="1">
    <nc r="A435" t="inlineStr">
      <is>
        <t>Реализация мероприятий регионального проекта "Социальная активность"</t>
      </is>
    </nc>
    <odxf>
      <font>
        <b/>
        <i val="0"/>
        <name val="Times New Roman"/>
        <family val="1"/>
      </font>
      <fill>
        <patternFill patternType="solid">
          <bgColor theme="0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241" sId="1" odxf="1" dxf="1">
    <nc r="B435" t="inlineStr">
      <is>
        <t>975</t>
      </is>
    </nc>
    <odxf>
      <font>
        <b/>
        <i val="0"/>
        <name val="Times New Roman"/>
        <family val="1"/>
      </font>
      <fill>
        <patternFill patternType="solid">
          <bgColor theme="0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242" sId="1" odxf="1" dxf="1">
    <nc r="C435" t="inlineStr">
      <is>
        <t>07</t>
      </is>
    </nc>
    <odxf>
      <font>
        <b/>
        <i val="0"/>
        <name val="Times New Roman"/>
        <family val="1"/>
      </font>
      <fill>
        <patternFill patternType="solid">
          <bgColor theme="0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243" sId="1" odxf="1" dxf="1">
    <nc r="D435" t="inlineStr">
      <is>
        <t>07</t>
      </is>
    </nc>
    <odxf>
      <font>
        <b/>
        <i val="0"/>
        <name val="Times New Roman"/>
        <family val="1"/>
      </font>
      <fill>
        <patternFill patternType="solid">
          <bgColor theme="0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244" sId="1" odxf="1" dxf="1">
    <nc r="E435" t="inlineStr">
      <is>
        <t>09401 83890</t>
      </is>
    </nc>
    <odxf>
      <font>
        <b/>
        <i val="0"/>
        <name val="Times New Roman"/>
        <family val="1"/>
      </font>
      <fill>
        <patternFill patternType="solid">
          <bgColor theme="0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F43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1245" sId="1" odxf="1" dxf="1">
    <nc r="A436" t="inlineStr">
      <is>
        <t>Прочая закупка товаров, работ и услуг для обеспечения государственных (муниципальных) нужд</t>
      </is>
    </nc>
    <odxf>
      <font>
        <b/>
        <name val="Times New Roman"/>
        <family val="1"/>
      </font>
      <fill>
        <patternFill patternType="solid">
          <bgColor theme="0"/>
        </patternFill>
      </fill>
      <alignment horizontal="general" vertical="center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horizontal="left" vertical="top"/>
    </ndxf>
  </rcc>
  <rcc rId="1246" sId="1" odxf="1" dxf="1">
    <nc r="B436" t="inlineStr">
      <is>
        <t>975</t>
      </is>
    </nc>
    <odxf>
      <font>
        <b/>
        <name val="Times New Roman"/>
        <family val="1"/>
      </font>
      <fill>
        <patternFill patternType="solid">
          <bgColor theme="0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47" sId="1" odxf="1" dxf="1">
    <nc r="C436" t="inlineStr">
      <is>
        <t>07</t>
      </is>
    </nc>
    <odxf>
      <font>
        <b/>
        <name val="Times New Roman"/>
        <family val="1"/>
      </font>
      <fill>
        <patternFill patternType="solid">
          <bgColor theme="0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48" sId="1" odxf="1" dxf="1">
    <nc r="D436" t="inlineStr">
      <is>
        <t>07</t>
      </is>
    </nc>
    <odxf>
      <font>
        <b/>
        <name val="Times New Roman"/>
        <family val="1"/>
      </font>
      <fill>
        <patternFill patternType="solid">
          <bgColor theme="0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49" sId="1" odxf="1" dxf="1">
    <nc r="E436" t="inlineStr">
      <is>
        <t>09401 83890</t>
      </is>
    </nc>
    <odxf>
      <font>
        <b/>
        <name val="Times New Roman"/>
        <family val="1"/>
      </font>
      <fill>
        <patternFill patternType="solid">
          <bgColor theme="0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50" sId="1" odxf="1" dxf="1">
    <nc r="F436" t="inlineStr">
      <is>
        <t>244</t>
      </is>
    </nc>
    <odxf>
      <font>
        <b/>
        <name val="Times New Roman"/>
        <family val="1"/>
      </font>
      <fill>
        <patternFill patternType="solid">
          <bgColor theme="0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51" sId="1" numFmtId="4">
    <nc r="G436">
      <v>100</v>
    </nc>
  </rcc>
  <rcc rId="1252" sId="1" numFmtId="4">
    <nc r="H436">
      <v>100</v>
    </nc>
  </rcc>
  <rfmt sheetId="1" sqref="G435:H436" start="0" length="2147483647">
    <dxf>
      <font>
        <b val="0"/>
      </font>
    </dxf>
  </rfmt>
  <rcc rId="1253" sId="1">
    <nc r="G435">
      <f>G436</f>
    </nc>
  </rcc>
  <rcc rId="1254" sId="1">
    <nc r="G434">
      <f>G435</f>
    </nc>
  </rcc>
  <rcc rId="1255" sId="1">
    <nc r="H434">
      <f>H435</f>
    </nc>
  </rcc>
  <rcc rId="1256" sId="1">
    <nc r="H435">
      <f>H436</f>
    </nc>
  </rcc>
  <rcc rId="1257" sId="1">
    <oc r="G433">
      <f>G438</f>
    </oc>
    <nc r="G433">
      <f>G438+G434</f>
    </nc>
  </rcc>
  <rcc rId="1258" sId="1">
    <oc r="H433">
      <f>H438</f>
    </oc>
    <nc r="H433">
      <f>H438+H434</f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9" sId="1" numFmtId="4">
    <nc r="G430">
      <v>309.10000000000002</v>
    </nc>
  </rcc>
  <rcc rId="1260" sId="1" numFmtId="4">
    <nc r="H430">
      <v>309.10000000000002</v>
    </nc>
  </rcc>
  <rcc rId="1261" sId="1" numFmtId="4">
    <nc r="H429">
      <v>60</v>
    </nc>
  </rcc>
  <rcc rId="1262" sId="1" numFmtId="4">
    <nc r="G429">
      <v>60</v>
    </nc>
  </rcc>
  <rcc rId="1263" sId="1" numFmtId="4">
    <nc r="G453">
      <v>233.1</v>
    </nc>
  </rcc>
  <rcc rId="1264" sId="1" numFmtId="4">
    <nc r="H453">
      <v>233.1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65" sId="1" ref="A359:XFD359" action="insertRow">
    <undo index="65535" exp="area" ref3D="1" dr="$A$492:$XFD$495" dn="Z_E9E577B3_C457_4984_949A_B5AD6CE2E229_.wvu.Rows" sId="1"/>
    <undo index="65535" exp="area" ref3D="1" dr="$A$477:$XFD$480" dn="Z_E9E577B3_C457_4984_949A_B5AD6CE2E229_.wvu.Rows" sId="1"/>
    <undo index="65535" exp="area" ref3D="1" dr="$A$465:$XFD$468" dn="Z_E9E577B3_C457_4984_949A_B5AD6CE2E229_.wvu.Rows" sId="1"/>
    <undo index="65535" exp="area" ref3D="1" dr="$A$448:$XFD$449" dn="Z_E9E577B3_C457_4984_949A_B5AD6CE2E229_.wvu.Rows" sId="1"/>
    <undo index="65535" exp="area" ref3D="1" dr="$A$419:$XFD$424" dn="Z_E9E577B3_C457_4984_949A_B5AD6CE2E229_.wvu.Rows" sId="1"/>
    <undo index="65535" exp="area" ref3D="1" dr="$A$413:$XFD$415" dn="Z_E9E577B3_C457_4984_949A_B5AD6CE2E229_.wvu.Rows" sId="1"/>
    <undo index="65535" exp="area" ref3D="1" dr="$A$408:$XFD$411" dn="Z_E9E577B3_C457_4984_949A_B5AD6CE2E229_.wvu.Rows" sId="1"/>
    <undo index="65535" exp="area" ref3D="1" dr="$A$406:$XFD$406" dn="Z_E9E577B3_C457_4984_949A_B5AD6CE2E229_.wvu.Rows" sId="1"/>
    <undo index="65535" exp="area" ref3D="1" dr="$A$397:$XFD$400" dn="Z_E9E577B3_C457_4984_949A_B5AD6CE2E229_.wvu.Rows" sId="1"/>
    <undo index="65535" exp="area" ref3D="1" dr="$A$383:$XFD$390" dn="Z_E9E577B3_C457_4984_949A_B5AD6CE2E229_.wvu.Rows" sId="1"/>
  </rrc>
  <rrc rId="1266" sId="1" ref="A359:XFD359" action="insertRow">
    <undo index="65535" exp="area" ref3D="1" dr="$A$493:$XFD$496" dn="Z_E9E577B3_C457_4984_949A_B5AD6CE2E229_.wvu.Rows" sId="1"/>
    <undo index="65535" exp="area" ref3D="1" dr="$A$478:$XFD$481" dn="Z_E9E577B3_C457_4984_949A_B5AD6CE2E229_.wvu.Rows" sId="1"/>
    <undo index="65535" exp="area" ref3D="1" dr="$A$466:$XFD$469" dn="Z_E9E577B3_C457_4984_949A_B5AD6CE2E229_.wvu.Rows" sId="1"/>
    <undo index="65535" exp="area" ref3D="1" dr="$A$449:$XFD$450" dn="Z_E9E577B3_C457_4984_949A_B5AD6CE2E229_.wvu.Rows" sId="1"/>
    <undo index="65535" exp="area" ref3D="1" dr="$A$420:$XFD$425" dn="Z_E9E577B3_C457_4984_949A_B5AD6CE2E229_.wvu.Rows" sId="1"/>
    <undo index="65535" exp="area" ref3D="1" dr="$A$414:$XFD$416" dn="Z_E9E577B3_C457_4984_949A_B5AD6CE2E229_.wvu.Rows" sId="1"/>
    <undo index="65535" exp="area" ref3D="1" dr="$A$409:$XFD$412" dn="Z_E9E577B3_C457_4984_949A_B5AD6CE2E229_.wvu.Rows" sId="1"/>
    <undo index="65535" exp="area" ref3D="1" dr="$A$407:$XFD$407" dn="Z_E9E577B3_C457_4984_949A_B5AD6CE2E229_.wvu.Rows" sId="1"/>
    <undo index="65535" exp="area" ref3D="1" dr="$A$398:$XFD$401" dn="Z_E9E577B3_C457_4984_949A_B5AD6CE2E229_.wvu.Rows" sId="1"/>
    <undo index="65535" exp="area" ref3D="1" dr="$A$384:$XFD$391" dn="Z_E9E577B3_C457_4984_949A_B5AD6CE2E229_.wvu.Rows" sId="1"/>
  </rrc>
  <rm rId="1267" sheetId="1" source="A355:H356" destination="A359:H360" sourceSheetId="1">
    <rfmt sheetId="1" sqref="A359" start="0" length="0">
      <dxf>
        <font>
          <sz val="10"/>
          <color auto="1"/>
          <name val="Times New Roman"/>
          <family val="1"/>
          <charset val="204"/>
          <scheme val="none"/>
        </font>
        <alignment horizontal="left" vertic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9" start="0" length="0">
      <dxf>
        <font>
          <sz val="10"/>
          <color auto="1"/>
          <name val="Times New Roman"/>
          <family val="1"/>
          <charset val="204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9" start="0" length="0">
      <dxf>
        <font>
          <sz val="10"/>
          <color auto="1"/>
          <name val="Times New Roman"/>
          <family val="1"/>
          <charset val="204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9" start="0" length="0">
      <dxf>
        <font>
          <sz val="10"/>
          <color auto="1"/>
          <name val="Times New Roman"/>
          <family val="1"/>
          <charset val="204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9" start="0" length="0">
      <dxf>
        <font>
          <sz val="10"/>
          <color auto="1"/>
          <name val="Times New Roman"/>
          <family val="1"/>
          <charset val="204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9" start="0" length="0">
      <dxf>
        <font>
          <sz val="10"/>
          <color auto="1"/>
          <name val="Times New Roman"/>
          <family val="1"/>
          <charset val="204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59" start="0" length="0">
      <dxf>
        <font>
          <sz val="10"/>
          <color auto="1"/>
          <name val="Times New Roman"/>
          <family val="1"/>
          <charset val="204"/>
          <scheme val="none"/>
        </font>
        <numFmt numFmtId="166" formatCode="0.00000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9" start="0" length="0">
      <dxf>
        <font>
          <sz val="10"/>
          <color auto="1"/>
          <name val="Times New Roman"/>
          <family val="1"/>
          <charset val="204"/>
          <scheme val="none"/>
        </font>
        <numFmt numFmtId="166" formatCode="0.00000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60" start="0" length="0">
      <dxf>
        <font>
          <sz val="10"/>
          <color auto="1"/>
          <name val="Times New Roman"/>
          <family val="1"/>
          <charset val="204"/>
          <scheme val="none"/>
        </font>
        <alignment horizontal="left" vertic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0" start="0" length="0">
      <dxf>
        <font>
          <sz val="10"/>
          <color auto="1"/>
          <name val="Times New Roman"/>
          <family val="1"/>
          <charset val="204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0" start="0" length="0">
      <dxf>
        <font>
          <sz val="10"/>
          <color auto="1"/>
          <name val="Times New Roman"/>
          <family val="1"/>
          <charset val="204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0" start="0" length="0">
      <dxf>
        <font>
          <sz val="10"/>
          <color auto="1"/>
          <name val="Times New Roman"/>
          <family val="1"/>
          <charset val="204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0" start="0" length="0">
      <dxf>
        <font>
          <sz val="10"/>
          <color auto="1"/>
          <name val="Times New Roman"/>
          <family val="1"/>
          <charset val="204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0" start="0" length="0">
      <dxf>
        <font>
          <sz val="10"/>
          <color auto="1"/>
          <name val="Times New Roman"/>
          <family val="1"/>
          <charset val="204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60" start="0" length="0">
      <dxf>
        <font>
          <sz val="10"/>
          <color auto="1"/>
          <name val="Times New Roman"/>
          <family val="1"/>
          <charset val="204"/>
          <scheme val="none"/>
        </font>
        <numFmt numFmtId="166" formatCode="0.00000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0" start="0" length="0">
      <dxf>
        <font>
          <sz val="10"/>
          <color auto="1"/>
          <name val="Times New Roman"/>
          <family val="1"/>
          <charset val="204"/>
          <scheme val="none"/>
        </font>
        <numFmt numFmtId="166" formatCode="0.00000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68" sId="1" ref="A355:XFD355" action="deleteRow">
    <undo index="65535" exp="area" ref3D="1" dr="$A$494:$XFD$497" dn="Z_E9E577B3_C457_4984_949A_B5AD6CE2E229_.wvu.Rows" sId="1"/>
    <undo index="65535" exp="area" ref3D="1" dr="$A$479:$XFD$482" dn="Z_E9E577B3_C457_4984_949A_B5AD6CE2E229_.wvu.Rows" sId="1"/>
    <undo index="65535" exp="area" ref3D="1" dr="$A$467:$XFD$470" dn="Z_E9E577B3_C457_4984_949A_B5AD6CE2E229_.wvu.Rows" sId="1"/>
    <undo index="65535" exp="area" ref3D="1" dr="$A$450:$XFD$451" dn="Z_E9E577B3_C457_4984_949A_B5AD6CE2E229_.wvu.Rows" sId="1"/>
    <undo index="65535" exp="area" ref3D="1" dr="$A$421:$XFD$426" dn="Z_E9E577B3_C457_4984_949A_B5AD6CE2E229_.wvu.Rows" sId="1"/>
    <undo index="65535" exp="area" ref3D="1" dr="$A$415:$XFD$417" dn="Z_E9E577B3_C457_4984_949A_B5AD6CE2E229_.wvu.Rows" sId="1"/>
    <undo index="65535" exp="area" ref3D="1" dr="$A$410:$XFD$413" dn="Z_E9E577B3_C457_4984_949A_B5AD6CE2E229_.wvu.Rows" sId="1"/>
    <undo index="65535" exp="area" ref3D="1" dr="$A$408:$XFD$408" dn="Z_E9E577B3_C457_4984_949A_B5AD6CE2E229_.wvu.Rows" sId="1"/>
    <undo index="65535" exp="area" ref3D="1" dr="$A$399:$XFD$402" dn="Z_E9E577B3_C457_4984_949A_B5AD6CE2E229_.wvu.Rows" sId="1"/>
    <undo index="65535" exp="area" ref3D="1" dr="$A$385:$XFD$392" dn="Z_E9E577B3_C457_4984_949A_B5AD6CE2E229_.wvu.Rows" sId="1"/>
    <rfmt sheetId="1" xfDxf="1" sqref="A355:XFD355" start="0" length="0">
      <dxf>
        <font>
          <name val="Times New Roman CYR"/>
          <family val="1"/>
        </font>
        <alignment wrapText="1"/>
      </dxf>
    </rfmt>
  </rrc>
  <rrc rId="1269" sId="1" ref="A355:XFD355" action="deleteRow">
    <undo index="65535" exp="area" ref3D="1" dr="$A$493:$XFD$496" dn="Z_E9E577B3_C457_4984_949A_B5AD6CE2E229_.wvu.Rows" sId="1"/>
    <undo index="65535" exp="area" ref3D="1" dr="$A$478:$XFD$481" dn="Z_E9E577B3_C457_4984_949A_B5AD6CE2E229_.wvu.Rows" sId="1"/>
    <undo index="65535" exp="area" ref3D="1" dr="$A$466:$XFD$469" dn="Z_E9E577B3_C457_4984_949A_B5AD6CE2E229_.wvu.Rows" sId="1"/>
    <undo index="65535" exp="area" ref3D="1" dr="$A$449:$XFD$450" dn="Z_E9E577B3_C457_4984_949A_B5AD6CE2E229_.wvu.Rows" sId="1"/>
    <undo index="65535" exp="area" ref3D="1" dr="$A$420:$XFD$425" dn="Z_E9E577B3_C457_4984_949A_B5AD6CE2E229_.wvu.Rows" sId="1"/>
    <undo index="65535" exp="area" ref3D="1" dr="$A$414:$XFD$416" dn="Z_E9E577B3_C457_4984_949A_B5AD6CE2E229_.wvu.Rows" sId="1"/>
    <undo index="65535" exp="area" ref3D="1" dr="$A$409:$XFD$412" dn="Z_E9E577B3_C457_4984_949A_B5AD6CE2E229_.wvu.Rows" sId="1"/>
    <undo index="65535" exp="area" ref3D="1" dr="$A$407:$XFD$407" dn="Z_E9E577B3_C457_4984_949A_B5AD6CE2E229_.wvu.Rows" sId="1"/>
    <undo index="65535" exp="area" ref3D="1" dr="$A$398:$XFD$401" dn="Z_E9E577B3_C457_4984_949A_B5AD6CE2E229_.wvu.Rows" sId="1"/>
    <undo index="65535" exp="area" ref3D="1" dr="$A$384:$XFD$391" dn="Z_E9E577B3_C457_4984_949A_B5AD6CE2E229_.wvu.Rows" sId="1"/>
    <rfmt sheetId="1" xfDxf="1" sqref="A355:XFD355" start="0" length="0">
      <dxf>
        <font>
          <name val="Times New Roman CYR"/>
          <family val="1"/>
        </font>
        <alignment wrapText="1"/>
      </dxf>
    </rfmt>
    <rcc rId="0" sId="1" dxf="1">
      <nc r="I355">
        <v>1</v>
      </nc>
      <ndxf>
        <fill>
          <patternFill patternType="solid">
            <bgColor indexed="13"/>
          </patternFill>
        </fill>
      </ndxf>
    </rcc>
  </rrc>
  <rcc rId="1270" sId="1" odxf="1" dxf="1">
    <oc r="A357" t="inlineStr">
      <is>
        <t>На 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 на 2020 год</t>
      </is>
    </oc>
    <nc r="A357" t="inlineStr">
      <is>
        <t>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</t>
      </is>
    </nc>
    <odxf>
      <font>
        <color indexed="8"/>
        <name val="Times New Roman"/>
        <family val="1"/>
      </font>
      <alignment horizontal="general" vertical="top"/>
    </odxf>
    <ndxf>
      <font>
        <color indexed="8"/>
        <name val="Times New Roman"/>
        <family val="1"/>
      </font>
      <alignment horizontal="left" vertical="center"/>
    </ndxf>
  </rcc>
  <rcv guid="{E50FE2FB-E2CD-42FB-A643-54AB564D1B47}" action="delete"/>
  <rdn rId="0" localSheetId="1" customView="1" name="Z_E50FE2FB_E2CD_42FB_A643_54AB564D1B47_.wvu.PrintArea" hidden="1" oldHidden="1">
    <formula>Ведом.структура!$A$4:$H$519</formula>
    <oldFormula>Ведом.структура!$A$4:$H$519</oldFormula>
  </rdn>
  <rdn rId="0" localSheetId="1" customView="1" name="Z_E50FE2FB_E2CD_42FB_A643_54AB564D1B47_.wvu.FilterData" hidden="1" oldHidden="1">
    <formula>Ведом.структура!$A$21:$Q$522</formula>
    <oldFormula>Ведом.структура!$A$21:$Q$522</oldFormula>
  </rdn>
  <rcv guid="{E50FE2FB-E2CD-42FB-A643-54AB564D1B47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73" sId="1" ref="A373:XFD373" action="deleteRow">
    <undo index="65535" exp="ref" v="1" dr="H373" r="H368" sId="1"/>
    <undo index="65535" exp="ref" v="1" dr="G373" r="G368" sId="1"/>
    <undo index="65535" exp="area" ref3D="1" dr="$A$492:$XFD$495" dn="Z_E9E577B3_C457_4984_949A_B5AD6CE2E229_.wvu.Rows" sId="1"/>
    <undo index="65535" exp="area" ref3D="1" dr="$A$477:$XFD$480" dn="Z_E9E577B3_C457_4984_949A_B5AD6CE2E229_.wvu.Rows" sId="1"/>
    <undo index="65535" exp="area" ref3D="1" dr="$A$465:$XFD$468" dn="Z_E9E577B3_C457_4984_949A_B5AD6CE2E229_.wvu.Rows" sId="1"/>
    <undo index="65535" exp="area" ref3D="1" dr="$A$448:$XFD$449" dn="Z_E9E577B3_C457_4984_949A_B5AD6CE2E229_.wvu.Rows" sId="1"/>
    <undo index="65535" exp="area" ref3D="1" dr="$A$419:$XFD$424" dn="Z_E9E577B3_C457_4984_949A_B5AD6CE2E229_.wvu.Rows" sId="1"/>
    <undo index="65535" exp="area" ref3D="1" dr="$A$413:$XFD$415" dn="Z_E9E577B3_C457_4984_949A_B5AD6CE2E229_.wvu.Rows" sId="1"/>
    <undo index="65535" exp="area" ref3D="1" dr="$A$408:$XFD$411" dn="Z_E9E577B3_C457_4984_949A_B5AD6CE2E229_.wvu.Rows" sId="1"/>
    <undo index="65535" exp="area" ref3D="1" dr="$A$406:$XFD$406" dn="Z_E9E577B3_C457_4984_949A_B5AD6CE2E229_.wvu.Rows" sId="1"/>
    <undo index="65535" exp="area" ref3D="1" dr="$A$397:$XFD$400" dn="Z_E9E577B3_C457_4984_949A_B5AD6CE2E229_.wvu.Rows" sId="1"/>
    <undo index="65535" exp="area" ref3D="1" dr="$A$383:$XFD$390" dn="Z_E9E577B3_C457_4984_949A_B5AD6CE2E229_.wvu.Rows" sId="1"/>
    <rfmt sheetId="1" xfDxf="1" sqref="A373:XFD373" start="0" length="0">
      <dxf>
        <font>
          <name val="Times New Roman CYR"/>
          <family val="1"/>
        </font>
        <alignment wrapText="1"/>
      </dxf>
    </rfmt>
    <rcc rId="0" sId="1" dxf="1">
      <nc r="A373" t="inlineStr">
        <is>
          <t>Иные межбюджетные трансферты на комплектование книжных фондов муниципальных библиотек на 2020 год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3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3" t="inlineStr">
        <is>
          <t>08101 S2E70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3">
        <f>G374</f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73">
        <f>H374</f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74" sId="1" ref="A373:XFD373" action="deleteRow">
    <undo index="65535" exp="area" ref3D="1" dr="$A$491:$XFD$494" dn="Z_E9E577B3_C457_4984_949A_B5AD6CE2E229_.wvu.Rows" sId="1"/>
    <undo index="65535" exp="area" ref3D="1" dr="$A$476:$XFD$479" dn="Z_E9E577B3_C457_4984_949A_B5AD6CE2E229_.wvu.Rows" sId="1"/>
    <undo index="65535" exp="area" ref3D="1" dr="$A$464:$XFD$467" dn="Z_E9E577B3_C457_4984_949A_B5AD6CE2E229_.wvu.Rows" sId="1"/>
    <undo index="65535" exp="area" ref3D="1" dr="$A$447:$XFD$448" dn="Z_E9E577B3_C457_4984_949A_B5AD6CE2E229_.wvu.Rows" sId="1"/>
    <undo index="65535" exp="area" ref3D="1" dr="$A$418:$XFD$423" dn="Z_E9E577B3_C457_4984_949A_B5AD6CE2E229_.wvu.Rows" sId="1"/>
    <undo index="65535" exp="area" ref3D="1" dr="$A$412:$XFD$414" dn="Z_E9E577B3_C457_4984_949A_B5AD6CE2E229_.wvu.Rows" sId="1"/>
    <undo index="65535" exp="area" ref3D="1" dr="$A$407:$XFD$410" dn="Z_E9E577B3_C457_4984_949A_B5AD6CE2E229_.wvu.Rows" sId="1"/>
    <undo index="65535" exp="area" ref3D="1" dr="$A$405:$XFD$405" dn="Z_E9E577B3_C457_4984_949A_B5AD6CE2E229_.wvu.Rows" sId="1"/>
    <undo index="65535" exp="area" ref3D="1" dr="$A$396:$XFD$399" dn="Z_E9E577B3_C457_4984_949A_B5AD6CE2E229_.wvu.Rows" sId="1"/>
    <undo index="65535" exp="area" ref3D="1" dr="$A$382:$XFD$389" dn="Z_E9E577B3_C457_4984_949A_B5AD6CE2E229_.wvu.Rows" sId="1"/>
    <rfmt sheetId="1" xfDxf="1" sqref="A373:XFD373" start="0" length="0">
      <dxf>
        <font>
          <name val="Times New Roman CYR"/>
          <family val="1"/>
        </font>
        <alignment wrapText="1"/>
      </dxf>
    </rfmt>
    <rcc rId="0" sId="1" dxf="1">
      <nc r="A373" t="inlineStr">
        <is>
          <t>Субсидии бюджетным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3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3" t="inlineStr">
        <is>
          <t>08101 S2E70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3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73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3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75" sId="1" ref="A373:XFD373" action="deleteRow">
    <undo index="65535" exp="ref" v="1" dr="H373" r="H368" sId="1"/>
    <undo index="65535" exp="ref" v="1" dr="G373" r="G368" sId="1"/>
    <undo index="65535" exp="area" ref3D="1" dr="$A$490:$XFD$493" dn="Z_E9E577B3_C457_4984_949A_B5AD6CE2E229_.wvu.Rows" sId="1"/>
    <undo index="65535" exp="area" ref3D="1" dr="$A$475:$XFD$478" dn="Z_E9E577B3_C457_4984_949A_B5AD6CE2E229_.wvu.Rows" sId="1"/>
    <undo index="65535" exp="area" ref3D="1" dr="$A$463:$XFD$466" dn="Z_E9E577B3_C457_4984_949A_B5AD6CE2E229_.wvu.Rows" sId="1"/>
    <undo index="65535" exp="area" ref3D="1" dr="$A$446:$XFD$447" dn="Z_E9E577B3_C457_4984_949A_B5AD6CE2E229_.wvu.Rows" sId="1"/>
    <undo index="65535" exp="area" ref3D="1" dr="$A$417:$XFD$422" dn="Z_E9E577B3_C457_4984_949A_B5AD6CE2E229_.wvu.Rows" sId="1"/>
    <undo index="65535" exp="area" ref3D="1" dr="$A$411:$XFD$413" dn="Z_E9E577B3_C457_4984_949A_B5AD6CE2E229_.wvu.Rows" sId="1"/>
    <undo index="65535" exp="area" ref3D="1" dr="$A$406:$XFD$409" dn="Z_E9E577B3_C457_4984_949A_B5AD6CE2E229_.wvu.Rows" sId="1"/>
    <undo index="65535" exp="area" ref3D="1" dr="$A$404:$XFD$404" dn="Z_E9E577B3_C457_4984_949A_B5AD6CE2E229_.wvu.Rows" sId="1"/>
    <undo index="65535" exp="area" ref3D="1" dr="$A$395:$XFD$398" dn="Z_E9E577B3_C457_4984_949A_B5AD6CE2E229_.wvu.Rows" sId="1"/>
    <undo index="65535" exp="area" ref3D="1" dr="$A$381:$XFD$388" dn="Z_E9E577B3_C457_4984_949A_B5AD6CE2E229_.wvu.Rows" sId="1"/>
    <rfmt sheetId="1" xfDxf="1" sqref="A373:XFD373" start="0" length="0">
      <dxf>
        <font>
          <i/>
          <name val="Times New Roman CYR"/>
          <family val="1"/>
        </font>
        <alignment wrapText="1"/>
      </dxf>
    </rfmt>
    <rcc rId="0" sId="1" dxf="1">
      <nc r="A373" t="inlineStr">
        <is>
          <t>На поддержку отрасли культура на2020 год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3" t="inlineStr">
        <is>
          <t>973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3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3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3" t="inlineStr">
        <is>
          <t>08101 S5190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3">
        <f>G374</f>
      </nc>
      <ndxf>
        <font>
          <i val="0"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73">
        <f>H374</f>
      </nc>
      <ndxf>
        <font>
          <i val="0"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76" sId="1" ref="A373:XFD373" action="deleteRow">
    <undo index="65535" exp="area" ref3D="1" dr="$A$489:$XFD$492" dn="Z_E9E577B3_C457_4984_949A_B5AD6CE2E229_.wvu.Rows" sId="1"/>
    <undo index="65535" exp="area" ref3D="1" dr="$A$474:$XFD$477" dn="Z_E9E577B3_C457_4984_949A_B5AD6CE2E229_.wvu.Rows" sId="1"/>
    <undo index="65535" exp="area" ref3D="1" dr="$A$462:$XFD$465" dn="Z_E9E577B3_C457_4984_949A_B5AD6CE2E229_.wvu.Rows" sId="1"/>
    <undo index="65535" exp="area" ref3D="1" dr="$A$445:$XFD$446" dn="Z_E9E577B3_C457_4984_949A_B5AD6CE2E229_.wvu.Rows" sId="1"/>
    <undo index="65535" exp="area" ref3D="1" dr="$A$416:$XFD$421" dn="Z_E9E577B3_C457_4984_949A_B5AD6CE2E229_.wvu.Rows" sId="1"/>
    <undo index="65535" exp="area" ref3D="1" dr="$A$410:$XFD$412" dn="Z_E9E577B3_C457_4984_949A_B5AD6CE2E229_.wvu.Rows" sId="1"/>
    <undo index="65535" exp="area" ref3D="1" dr="$A$405:$XFD$408" dn="Z_E9E577B3_C457_4984_949A_B5AD6CE2E229_.wvu.Rows" sId="1"/>
    <undo index="65535" exp="area" ref3D="1" dr="$A$403:$XFD$403" dn="Z_E9E577B3_C457_4984_949A_B5AD6CE2E229_.wvu.Rows" sId="1"/>
    <undo index="65535" exp="area" ref3D="1" dr="$A$394:$XFD$397" dn="Z_E9E577B3_C457_4984_949A_B5AD6CE2E229_.wvu.Rows" sId="1"/>
    <undo index="65535" exp="area" ref3D="1" dr="$A$380:$XFD$387" dn="Z_E9E577B3_C457_4984_949A_B5AD6CE2E229_.wvu.Rows" sId="1"/>
    <rfmt sheetId="1" xfDxf="1" sqref="A373:XFD373" start="0" length="0">
      <dxf>
        <font>
          <name val="Times New Roman CYR"/>
          <family val="1"/>
        </font>
        <alignment wrapText="1"/>
      </dxf>
    </rfmt>
    <rcc rId="0" sId="1" dxf="1">
      <nc r="A373" t="inlineStr">
        <is>
          <t>Субсидии бюджетным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3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3" t="inlineStr">
        <is>
          <t>08101 S5190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3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73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3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77" sId="1">
    <oc r="G368">
      <f>G369+G371+G373+#REF!</f>
    </oc>
    <nc r="G368">
      <f>G369+G371</f>
    </nc>
  </rcc>
  <rcc rId="1278" sId="1">
    <oc r="H368">
      <f>H369+H371+H373+#REF!</f>
    </oc>
    <nc r="H368">
      <f>H369+H371</f>
    </nc>
  </rcc>
  <rrc rId="1279" sId="1" ref="A379:XFD379" action="deleteRow">
    <undo index="65535" exp="ref" v="1" dr="H379" r="H374" sId="1"/>
    <undo index="65535" exp="ref" v="1" dr="G379" r="G374" sId="1"/>
    <undo index="65535" exp="area" ref3D="1" dr="$A$488:$XFD$491" dn="Z_E9E577B3_C457_4984_949A_B5AD6CE2E229_.wvu.Rows" sId="1"/>
    <undo index="65535" exp="area" ref3D="1" dr="$A$473:$XFD$476" dn="Z_E9E577B3_C457_4984_949A_B5AD6CE2E229_.wvu.Rows" sId="1"/>
    <undo index="65535" exp="area" ref3D="1" dr="$A$461:$XFD$464" dn="Z_E9E577B3_C457_4984_949A_B5AD6CE2E229_.wvu.Rows" sId="1"/>
    <undo index="65535" exp="area" ref3D="1" dr="$A$444:$XFD$445" dn="Z_E9E577B3_C457_4984_949A_B5AD6CE2E229_.wvu.Rows" sId="1"/>
    <undo index="65535" exp="area" ref3D="1" dr="$A$415:$XFD$420" dn="Z_E9E577B3_C457_4984_949A_B5AD6CE2E229_.wvu.Rows" sId="1"/>
    <undo index="65535" exp="area" ref3D="1" dr="$A$409:$XFD$411" dn="Z_E9E577B3_C457_4984_949A_B5AD6CE2E229_.wvu.Rows" sId="1"/>
    <undo index="65535" exp="area" ref3D="1" dr="$A$404:$XFD$407" dn="Z_E9E577B3_C457_4984_949A_B5AD6CE2E229_.wvu.Rows" sId="1"/>
    <undo index="65535" exp="area" ref3D="1" dr="$A$402:$XFD$402" dn="Z_E9E577B3_C457_4984_949A_B5AD6CE2E229_.wvu.Rows" sId="1"/>
    <undo index="65535" exp="area" ref3D="1" dr="$A$393:$XFD$396" dn="Z_E9E577B3_C457_4984_949A_B5AD6CE2E229_.wvu.Rows" sId="1"/>
    <undo index="65535" exp="area" ref3D="1" dr="$A$379:$XFD$386" dn="Z_E9E577B3_C457_4984_949A_B5AD6CE2E229_.wvu.Rows" sId="1"/>
    <rfmt sheetId="1" xfDxf="1" sqref="A379:XFD379" start="0" length="0">
      <dxf>
        <font>
          <name val="Times New Roman CYR"/>
          <family val="1"/>
        </font>
        <alignment wrapText="1"/>
      </dxf>
    </rfmt>
    <rcc rId="0" sId="1" dxf="1">
      <nc r="A379" t="inlineStr">
        <is>
          <t>На обеспечение развития и укрепления материально-технической базы домов культуры в населенных пунктах с числом жителей до 50 тысяч человек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9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9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9" t="inlineStr">
        <is>
          <t>08201 R4670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9">
        <f>G380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79">
        <f>H380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80" sId="1" ref="A379:XFD379" action="deleteRow">
    <undo index="65535" exp="area" ref3D="1" dr="$A$487:$XFD$490" dn="Z_E9E577B3_C457_4984_949A_B5AD6CE2E229_.wvu.Rows" sId="1"/>
    <undo index="65535" exp="area" ref3D="1" dr="$A$472:$XFD$475" dn="Z_E9E577B3_C457_4984_949A_B5AD6CE2E229_.wvu.Rows" sId="1"/>
    <undo index="65535" exp="area" ref3D="1" dr="$A$460:$XFD$463" dn="Z_E9E577B3_C457_4984_949A_B5AD6CE2E229_.wvu.Rows" sId="1"/>
    <undo index="65535" exp="area" ref3D="1" dr="$A$443:$XFD$444" dn="Z_E9E577B3_C457_4984_949A_B5AD6CE2E229_.wvu.Rows" sId="1"/>
    <undo index="65535" exp="area" ref3D="1" dr="$A$414:$XFD$419" dn="Z_E9E577B3_C457_4984_949A_B5AD6CE2E229_.wvu.Rows" sId="1"/>
    <undo index="65535" exp="area" ref3D="1" dr="$A$408:$XFD$410" dn="Z_E9E577B3_C457_4984_949A_B5AD6CE2E229_.wvu.Rows" sId="1"/>
    <undo index="65535" exp="area" ref3D="1" dr="$A$403:$XFD$406" dn="Z_E9E577B3_C457_4984_949A_B5AD6CE2E229_.wvu.Rows" sId="1"/>
    <undo index="65535" exp="area" ref3D="1" dr="$A$401:$XFD$401" dn="Z_E9E577B3_C457_4984_949A_B5AD6CE2E229_.wvu.Rows" sId="1"/>
    <undo index="65535" exp="area" ref3D="1" dr="$A$392:$XFD$395" dn="Z_E9E577B3_C457_4984_949A_B5AD6CE2E229_.wvu.Rows" sId="1"/>
    <undo index="65535" exp="area" ref3D="1" dr="$A$379:$XFD$385" dn="Z_E9E577B3_C457_4984_949A_B5AD6CE2E229_.wvu.Rows" sId="1"/>
    <rfmt sheetId="1" xfDxf="1" sqref="A379:XFD379" start="0" length="0">
      <dxf>
        <font>
          <name val="Times New Roman CYR"/>
          <family val="1"/>
        </font>
        <alignment wrapText="1"/>
      </dxf>
    </rfmt>
    <rcc rId="0" sId="1" dxf="1">
      <nc r="A379" t="inlineStr">
        <is>
          <t>Субсидии автономным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9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9" t="inlineStr">
        <is>
          <t>08201 R4670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9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79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79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K379" start="0" length="0">
      <dxf>
        <numFmt numFmtId="166" formatCode="0.00000"/>
      </dxf>
    </rfmt>
  </rrc>
  <rcc rId="1281" sId="1">
    <oc r="G374">
      <f>G375+G377+#REF!</f>
    </oc>
    <nc r="G374">
      <f>G375+G377</f>
    </nc>
  </rcc>
  <rcc rId="1282" sId="1">
    <oc r="H374">
      <f>H375+H377+#REF!</f>
    </oc>
    <nc r="H374">
      <f>H375+H377</f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83" sId="1" ref="A379:XFD379" action="insertRow">
    <undo index="65535" exp="area" ref3D="1" dr="$A$486:$XFD$489" dn="Z_E9E577B3_C457_4984_949A_B5AD6CE2E229_.wvu.Rows" sId="1"/>
    <undo index="65535" exp="area" ref3D="1" dr="$A$471:$XFD$474" dn="Z_E9E577B3_C457_4984_949A_B5AD6CE2E229_.wvu.Rows" sId="1"/>
    <undo index="65535" exp="area" ref3D="1" dr="$A$459:$XFD$462" dn="Z_E9E577B3_C457_4984_949A_B5AD6CE2E229_.wvu.Rows" sId="1"/>
    <undo index="65535" exp="area" ref3D="1" dr="$A$442:$XFD$443" dn="Z_E9E577B3_C457_4984_949A_B5AD6CE2E229_.wvu.Rows" sId="1"/>
    <undo index="65535" exp="area" ref3D="1" dr="$A$413:$XFD$418" dn="Z_E9E577B3_C457_4984_949A_B5AD6CE2E229_.wvu.Rows" sId="1"/>
    <undo index="65535" exp="area" ref3D="1" dr="$A$407:$XFD$409" dn="Z_E9E577B3_C457_4984_949A_B5AD6CE2E229_.wvu.Rows" sId="1"/>
    <undo index="65535" exp="area" ref3D="1" dr="$A$402:$XFD$405" dn="Z_E9E577B3_C457_4984_949A_B5AD6CE2E229_.wvu.Rows" sId="1"/>
    <undo index="65535" exp="area" ref3D="1" dr="$A$400:$XFD$400" dn="Z_E9E577B3_C457_4984_949A_B5AD6CE2E229_.wvu.Rows" sId="1"/>
    <undo index="65535" exp="area" ref3D="1" dr="$A$391:$XFD$394" dn="Z_E9E577B3_C457_4984_949A_B5AD6CE2E229_.wvu.Rows" sId="1"/>
    <undo index="65535" exp="area" ref3D="1" dr="$A$379:$XFD$384" dn="Z_E9E577B3_C457_4984_949A_B5AD6CE2E229_.wvu.Rows" sId="1"/>
  </rrc>
  <rcc rId="1284" sId="1">
    <nc r="A379" t="inlineStr">
      <is>
        <t>Субсидии автономным учреждениям на иные цели</t>
      </is>
    </nc>
  </rcc>
  <rcc rId="1285" sId="1">
    <nc r="B379" t="inlineStr">
      <is>
        <t>973</t>
      </is>
    </nc>
  </rcc>
  <rcc rId="1286" sId="1">
    <nc r="C379" t="inlineStr">
      <is>
        <t>08</t>
      </is>
    </nc>
  </rcc>
  <rcc rId="1287" sId="1">
    <nc r="D379" t="inlineStr">
      <is>
        <t>01</t>
      </is>
    </nc>
  </rcc>
  <rcc rId="1288" sId="1">
    <nc r="E379" t="inlineStr">
      <is>
        <t>08201 83110</t>
      </is>
    </nc>
  </rcc>
  <rcc rId="1289" sId="1">
    <nc r="F379" t="inlineStr">
      <is>
        <t>622</t>
      </is>
    </nc>
  </rcc>
  <rcc rId="1290" sId="1">
    <oc r="G377">
      <f>SUM(G378:G378)</f>
    </oc>
    <nc r="G377">
      <f>SUM(G378:G379)</f>
    </nc>
  </rcc>
  <rcc rId="1291" sId="1">
    <oc r="H377">
      <f>SUM(H378:H378)</f>
    </oc>
    <nc r="H377">
      <f>SUM(H378:H379)</f>
    </nc>
  </rcc>
  <rcc rId="1292" sId="1">
    <oc r="G382">
      <f>SUM(G383:G385)</f>
    </oc>
    <nc r="G382">
      <f>SUM(G383:G385)</f>
    </nc>
  </rcc>
  <rcc rId="1293" sId="1">
    <oc r="H382">
      <f>SUM(H383:H385)</f>
    </oc>
    <nc r="H382">
      <f>SUM(H383:H385)</f>
    </nc>
  </rcc>
  <rrc rId="1294" sId="1" ref="A392:XFD392" action="deleteRow">
    <undo index="65535" exp="area" ref3D="1" dr="$A$487:$XFD$490" dn="Z_E9E577B3_C457_4984_949A_B5AD6CE2E229_.wvu.Rows" sId="1"/>
    <undo index="65535" exp="area" ref3D="1" dr="$A$472:$XFD$475" dn="Z_E9E577B3_C457_4984_949A_B5AD6CE2E229_.wvu.Rows" sId="1"/>
    <undo index="65535" exp="area" ref3D="1" dr="$A$460:$XFD$463" dn="Z_E9E577B3_C457_4984_949A_B5AD6CE2E229_.wvu.Rows" sId="1"/>
    <undo index="65535" exp="area" ref3D="1" dr="$A$443:$XFD$444" dn="Z_E9E577B3_C457_4984_949A_B5AD6CE2E229_.wvu.Rows" sId="1"/>
    <undo index="65535" exp="area" ref3D="1" dr="$A$414:$XFD$419" dn="Z_E9E577B3_C457_4984_949A_B5AD6CE2E229_.wvu.Rows" sId="1"/>
    <undo index="65535" exp="area" ref3D="1" dr="$A$408:$XFD$410" dn="Z_E9E577B3_C457_4984_949A_B5AD6CE2E229_.wvu.Rows" sId="1"/>
    <undo index="65535" exp="area" ref3D="1" dr="$A$403:$XFD$406" dn="Z_E9E577B3_C457_4984_949A_B5AD6CE2E229_.wvu.Rows" sId="1"/>
    <undo index="65535" exp="area" ref3D="1" dr="$A$401:$XFD$401" dn="Z_E9E577B3_C457_4984_949A_B5AD6CE2E229_.wvu.Rows" sId="1"/>
    <undo index="65535" exp="area" ref3D="1" dr="$A$392:$XFD$395" dn="Z_E9E577B3_C457_4984_949A_B5AD6CE2E229_.wvu.Rows" sId="1"/>
    <rfmt sheetId="1" xfDxf="1" sqref="A392:XFD392" start="0" length="0">
      <dxf>
        <font>
          <name val="Times New Roman CYR"/>
          <family val="1"/>
        </font>
        <alignment wrapText="1"/>
      </dxf>
    </rfmt>
    <rcc rId="0" sId="1" dxf="1">
      <nc r="A392" t="inlineStr">
        <is>
          <t>Создание и модернизация учреждений культурно-досугового типа в сельской месности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2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2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2" t="inlineStr">
        <is>
          <t>084А1 55190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2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2">
        <f>G393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92">
        <f>H393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K392" start="0" length="0">
      <dxf>
        <numFmt numFmtId="166" formatCode="0.00000"/>
      </dxf>
    </rfmt>
  </rrc>
  <rrc rId="1295" sId="1" ref="A392:XFD392" action="deleteRow">
    <undo index="65535" exp="ref" v="1" dr="H392" r="H391" sId="1"/>
    <undo index="65535" exp="ref" v="1" dr="G392" r="G391" sId="1"/>
    <undo index="65535" exp="area" ref3D="1" dr="$A$486:$XFD$489" dn="Z_E9E577B3_C457_4984_949A_B5AD6CE2E229_.wvu.Rows" sId="1"/>
    <undo index="65535" exp="area" ref3D="1" dr="$A$471:$XFD$474" dn="Z_E9E577B3_C457_4984_949A_B5AD6CE2E229_.wvu.Rows" sId="1"/>
    <undo index="65535" exp="area" ref3D="1" dr="$A$459:$XFD$462" dn="Z_E9E577B3_C457_4984_949A_B5AD6CE2E229_.wvu.Rows" sId="1"/>
    <undo index="65535" exp="area" ref3D="1" dr="$A$442:$XFD$443" dn="Z_E9E577B3_C457_4984_949A_B5AD6CE2E229_.wvu.Rows" sId="1"/>
    <undo index="65535" exp="area" ref3D="1" dr="$A$413:$XFD$418" dn="Z_E9E577B3_C457_4984_949A_B5AD6CE2E229_.wvu.Rows" sId="1"/>
    <undo index="65535" exp="area" ref3D="1" dr="$A$407:$XFD$409" dn="Z_E9E577B3_C457_4984_949A_B5AD6CE2E229_.wvu.Rows" sId="1"/>
    <undo index="65535" exp="area" ref3D="1" dr="$A$402:$XFD$405" dn="Z_E9E577B3_C457_4984_949A_B5AD6CE2E229_.wvu.Rows" sId="1"/>
    <undo index="65535" exp="area" ref3D="1" dr="$A$400:$XFD$400" dn="Z_E9E577B3_C457_4984_949A_B5AD6CE2E229_.wvu.Rows" sId="1"/>
    <undo index="65535" exp="area" ref3D="1" dr="$A$392:$XFD$394" dn="Z_E9E577B3_C457_4984_949A_B5AD6CE2E229_.wvu.Rows" sId="1"/>
    <rfmt sheetId="1" xfDxf="1" sqref="A392:XFD392" start="0" length="0">
      <dxf>
        <font>
          <name val="Times New Roman CYR"/>
          <family val="1"/>
        </font>
        <alignment wrapText="1"/>
      </dxf>
    </rfmt>
    <rcc rId="0" sId="1" dxf="1">
      <nc r="A392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2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2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2" t="inlineStr">
        <is>
          <t>084А1 55190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2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92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92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K392" start="0" length="0">
      <dxf>
        <numFmt numFmtId="166" formatCode="0.00000"/>
      </dxf>
    </rfmt>
  </rrc>
  <rrc rId="1296" sId="1" ref="A392:XFD392" action="deleteRow">
    <undo index="65535" exp="ref" v="1" dr="H392" r="H391" sId="1"/>
    <undo index="65535" exp="ref" v="1" dr="G392" r="G391" sId="1"/>
    <undo index="65535" exp="area" ref3D="1" dr="$A$485:$XFD$488" dn="Z_E9E577B3_C457_4984_949A_B5AD6CE2E229_.wvu.Rows" sId="1"/>
    <undo index="65535" exp="area" ref3D="1" dr="$A$470:$XFD$473" dn="Z_E9E577B3_C457_4984_949A_B5AD6CE2E229_.wvu.Rows" sId="1"/>
    <undo index="65535" exp="area" ref3D="1" dr="$A$458:$XFD$461" dn="Z_E9E577B3_C457_4984_949A_B5AD6CE2E229_.wvu.Rows" sId="1"/>
    <undo index="65535" exp="area" ref3D="1" dr="$A$441:$XFD$442" dn="Z_E9E577B3_C457_4984_949A_B5AD6CE2E229_.wvu.Rows" sId="1"/>
    <undo index="65535" exp="area" ref3D="1" dr="$A$412:$XFD$417" dn="Z_E9E577B3_C457_4984_949A_B5AD6CE2E229_.wvu.Rows" sId="1"/>
    <undo index="65535" exp="area" ref3D="1" dr="$A$406:$XFD$408" dn="Z_E9E577B3_C457_4984_949A_B5AD6CE2E229_.wvu.Rows" sId="1"/>
    <undo index="65535" exp="area" ref3D="1" dr="$A$401:$XFD$404" dn="Z_E9E577B3_C457_4984_949A_B5AD6CE2E229_.wvu.Rows" sId="1"/>
    <undo index="65535" exp="area" ref3D="1" dr="$A$399:$XFD$399" dn="Z_E9E577B3_C457_4984_949A_B5AD6CE2E229_.wvu.Rows" sId="1"/>
    <undo index="65535" exp="area" ref3D="1" dr="$A$392:$XFD$393" dn="Z_E9E577B3_C457_4984_949A_B5AD6CE2E229_.wvu.Rows" sId="1"/>
    <rfmt sheetId="1" xfDxf="1" sqref="A392:XFD392" start="0" length="0">
      <dxf>
        <font>
          <name val="Times New Roman CYR"/>
          <family val="1"/>
        </font>
        <alignment wrapText="1"/>
      </dxf>
    </rfmt>
    <rcc rId="0" sId="1" dxf="1">
      <nc r="A392" t="inlineStr">
        <is>
          <t>На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2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2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2" t="inlineStr">
        <is>
          <t>08400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2">
        <f>G393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92">
        <f>H393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K392" start="0" length="0">
      <dxf>
        <numFmt numFmtId="166" formatCode="0.00000"/>
      </dxf>
    </rfmt>
  </rrc>
  <rrc rId="1297" sId="1" ref="A392:XFD392" action="deleteRow">
    <undo index="65535" exp="area" ref3D="1" dr="$A$484:$XFD$487" dn="Z_E9E577B3_C457_4984_949A_B5AD6CE2E229_.wvu.Rows" sId="1"/>
    <undo index="65535" exp="area" ref3D="1" dr="$A$469:$XFD$472" dn="Z_E9E577B3_C457_4984_949A_B5AD6CE2E229_.wvu.Rows" sId="1"/>
    <undo index="65535" exp="area" ref3D="1" dr="$A$457:$XFD$460" dn="Z_E9E577B3_C457_4984_949A_B5AD6CE2E229_.wvu.Rows" sId="1"/>
    <undo index="65535" exp="area" ref3D="1" dr="$A$440:$XFD$441" dn="Z_E9E577B3_C457_4984_949A_B5AD6CE2E229_.wvu.Rows" sId="1"/>
    <undo index="65535" exp="area" ref3D="1" dr="$A$411:$XFD$416" dn="Z_E9E577B3_C457_4984_949A_B5AD6CE2E229_.wvu.Rows" sId="1"/>
    <undo index="65535" exp="area" ref3D="1" dr="$A$405:$XFD$407" dn="Z_E9E577B3_C457_4984_949A_B5AD6CE2E229_.wvu.Rows" sId="1"/>
    <undo index="65535" exp="area" ref3D="1" dr="$A$400:$XFD$403" dn="Z_E9E577B3_C457_4984_949A_B5AD6CE2E229_.wvu.Rows" sId="1"/>
    <undo index="65535" exp="area" ref3D="1" dr="$A$398:$XFD$398" dn="Z_E9E577B3_C457_4984_949A_B5AD6CE2E229_.wvu.Rows" sId="1"/>
    <undo index="65535" exp="area" ref3D="1" dr="$A$392:$XFD$392" dn="Z_E9E577B3_C457_4984_949A_B5AD6CE2E229_.wvu.Rows" sId="1"/>
    <rfmt sheetId="1" xfDxf="1" sqref="A392:XFD392" start="0" length="0">
      <dxf>
        <font>
          <name val="Times New Roman CYR"/>
          <family val="1"/>
        </font>
        <alignment wrapText="1"/>
      </dxf>
    </rfmt>
    <rcc rId="0" sId="1" dxf="1">
      <nc r="A392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2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2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2" t="inlineStr">
        <is>
          <t>084 02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2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92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92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K392" start="0" length="0">
      <dxf>
        <numFmt numFmtId="166" formatCode="0.00000"/>
      </dxf>
    </rfmt>
  </rrc>
  <rrc rId="1298" sId="1" ref="A392:XFD392" action="insertRow">
    <undo index="65535" exp="area" ref3D="1" dr="$A$483:$XFD$486" dn="Z_E9E577B3_C457_4984_949A_B5AD6CE2E229_.wvu.Rows" sId="1"/>
    <undo index="65535" exp="area" ref3D="1" dr="$A$468:$XFD$471" dn="Z_E9E577B3_C457_4984_949A_B5AD6CE2E229_.wvu.Rows" sId="1"/>
    <undo index="65535" exp="area" ref3D="1" dr="$A$456:$XFD$459" dn="Z_E9E577B3_C457_4984_949A_B5AD6CE2E229_.wvu.Rows" sId="1"/>
    <undo index="65535" exp="area" ref3D="1" dr="$A$439:$XFD$440" dn="Z_E9E577B3_C457_4984_949A_B5AD6CE2E229_.wvu.Rows" sId="1"/>
    <undo index="65535" exp="area" ref3D="1" dr="$A$410:$XFD$415" dn="Z_E9E577B3_C457_4984_949A_B5AD6CE2E229_.wvu.Rows" sId="1"/>
    <undo index="65535" exp="area" ref3D="1" dr="$A$404:$XFD$406" dn="Z_E9E577B3_C457_4984_949A_B5AD6CE2E229_.wvu.Rows" sId="1"/>
    <undo index="65535" exp="area" ref3D="1" dr="$A$399:$XFD$402" dn="Z_E9E577B3_C457_4984_949A_B5AD6CE2E229_.wvu.Rows" sId="1"/>
    <undo index="65535" exp="area" ref3D="1" dr="$A$397:$XFD$397" dn="Z_E9E577B3_C457_4984_949A_B5AD6CE2E229_.wvu.Rows" sId="1"/>
  </rrc>
  <rcc rId="1299" sId="1" odxf="1" dxf="1">
    <nc r="A392" t="inlineStr">
      <is>
        <t>Основное мероприятие "Реализация полномочий местного самоуправления в сфере культуры"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300" sId="1" odxf="1" dxf="1">
    <nc r="B392" t="inlineStr">
      <is>
        <t>973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301" sId="1" odxf="1" dxf="1">
    <nc r="C392" t="inlineStr">
      <is>
        <t>08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302" sId="1" odxf="1" dxf="1">
    <nc r="D392" t="inlineStr">
      <is>
        <t>04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303" sId="1" odxf="1" dxf="1">
    <nc r="E392" t="inlineStr">
      <is>
        <t>08402 00000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304" sId="1">
    <nc r="G392">
      <f>G393+G396</f>
    </nc>
  </rcc>
  <rcc rId="1305" sId="1">
    <nc r="H392">
      <f>H393+H396</f>
    </nc>
  </rcc>
  <rcc rId="1306" sId="1">
    <oc r="G391">
      <f>G394+G397+#REF!+G392</f>
    </oc>
    <nc r="G391">
      <f>G392</f>
    </nc>
  </rcc>
  <rcc rId="1307" sId="1">
    <oc r="H391">
      <f>H394+H397+#REF!+H392</f>
    </oc>
    <nc r="H391">
      <f>H392</f>
    </nc>
  </rcc>
  <rcc rId="1308" sId="1">
    <oc r="H405">
      <f>H406</f>
    </oc>
    <nc r="H405">
      <f>H406</f>
    </nc>
  </rcc>
  <rcc rId="1309" sId="1" odxf="1" dxf="1">
    <oc r="A420" t="inlineStr">
      <is>
        <t>Предоставление мер социальной поддержки по оплате коммунальных услуг педагогическим работникам муниципальных образовательных организаций,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oc>
    <nc r="A420" t="inlineStr">
      <is>
    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nc>
    <odxf>
      <alignment vertical="center"/>
    </odxf>
    <ndxf>
      <alignment vertical="top"/>
    </ndxf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0" sId="1" numFmtId="4">
    <nc r="G236">
      <v>8280</v>
    </nc>
  </rcc>
  <rcc rId="1311" sId="1" numFmtId="4">
    <nc r="H236">
      <v>0</v>
    </nc>
  </rcc>
  <rfmt sheetId="1" sqref="G236:H236">
    <dxf>
      <fill>
        <patternFill patternType="solid">
          <bgColor rgb="FFFFC000"/>
        </patternFill>
      </fill>
    </dxf>
  </rfmt>
  <rcc rId="1312" sId="1">
    <oc r="A125" t="inlineStr">
      <is>
        <t xml:space="preserve">Содержание автомобильных дорог общего пользования местного значения, в том числе на обеспечение безопасности дорожного движения
</t>
      </is>
    </oc>
    <nc r="A125" t="inlineStr">
      <is>
        <t>На дорожную деятельность в отношении автомобильных дорог общего пользования местного значения</t>
      </is>
    </nc>
  </rcc>
  <rcc rId="1313" sId="1" odxf="1" dxf="1">
    <oc r="G125">
      <f>G126</f>
    </oc>
    <nc r="G125">
      <f>G126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1314" sId="1" odxf="1" dxf="1">
    <oc r="A126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126" t="inlineStr">
      <is>
        <t>Субсидии автономным учреждениям на иные цели</t>
      </is>
    </nc>
    <odxf>
      <font>
        <name val="Times New Roman"/>
        <family val="1"/>
      </font>
      <alignment horizontal="general"/>
    </odxf>
    <ndxf>
      <font>
        <color indexed="8"/>
        <name val="Times New Roman"/>
        <family val="1"/>
      </font>
      <alignment horizontal="left"/>
    </ndxf>
  </rcc>
  <rcc rId="1315" sId="1" odxf="1" dxf="1">
    <oc r="F126" t="inlineStr">
      <is>
        <t>621</t>
      </is>
    </oc>
    <nc r="F126" t="inlineStr">
      <is>
        <t>622</t>
      </is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1316" sId="1" odxf="1" dxf="1">
    <nc r="G126">
      <f>100713.9</f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317" sId="1" numFmtId="4">
    <nc r="H126">
      <v>50713.9</v>
    </nc>
  </rcc>
  <rfmt sheetId="1" sqref="H126">
    <dxf>
      <fill>
        <patternFill>
          <bgColor rgb="FFFFC000"/>
        </patternFill>
      </fill>
    </dxf>
  </rfmt>
  <rcc rId="1318" sId="1">
    <oc r="E131" t="inlineStr">
      <is>
        <t>110L1 53940</t>
      </is>
    </oc>
    <nc r="E131" t="inlineStr">
      <is>
        <t>110R1 722Д0</t>
      </is>
    </nc>
  </rcc>
  <rcc rId="1319" sId="1" odxf="1" dxf="1">
    <oc r="E132" t="inlineStr">
      <is>
        <t>110L1 53940</t>
      </is>
    </oc>
    <nc r="E132" t="inlineStr">
      <is>
        <t>110R1 722Д0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0" sId="1" numFmtId="4">
    <nc r="G132">
      <v>0</v>
    </nc>
  </rcc>
  <rcc rId="1321" sId="1" numFmtId="4">
    <nc r="H132">
      <v>100000</v>
    </nc>
  </rcc>
  <rfmt sheetId="1" sqref="G132:H132">
    <dxf>
      <fill>
        <patternFill>
          <bgColor rgb="FFFFC000"/>
        </patternFill>
      </fill>
    </dxf>
  </rfmt>
  <rcc rId="1322" sId="1" xfDxf="1" dxf="1">
    <oc r="A131" t="inlineStr">
      <is>
        <t>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    </is>
    </oc>
    <nc r="A131" t="inlineStr">
      <is>
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3" sId="1">
    <nc r="G348">
      <f>120</f>
    </nc>
  </rcc>
  <rcc rId="1324" sId="1">
    <nc r="H348">
      <f>120</f>
    </nc>
  </rcc>
  <rfmt sheetId="1" sqref="G348:H348">
    <dxf>
      <fill>
        <patternFill>
          <bgColor rgb="FFFFC000"/>
        </patternFill>
      </fill>
    </dxf>
  </rfmt>
  <rfmt sheetId="1" sqref="A347:H347" start="0" length="2147483647">
    <dxf>
      <font>
        <i/>
      </font>
    </dxf>
  </rfmt>
  <rcc rId="1325" sId="1">
    <nc r="G163">
      <f>15755.6+315.1</f>
    </nc>
  </rcc>
  <rcc rId="1326" sId="1" numFmtId="4">
    <nc r="H163">
      <v>0</v>
    </nc>
  </rcc>
  <rfmt sheetId="1" sqref="G163:H163">
    <dxf>
      <fill>
        <patternFill>
          <bgColor rgb="FFFFC000"/>
        </patternFill>
      </fill>
    </dxf>
  </rfmt>
  <rfmt sheetId="1" sqref="G161:H161" start="0" length="2147483647">
    <dxf>
      <font>
        <i/>
      </font>
    </dxf>
  </rfmt>
  <rcv guid="{E50FE2FB-E2CD-42FB-A643-54AB564D1B47}" action="delete"/>
  <rdn rId="0" localSheetId="1" customView="1" name="Z_E50FE2FB_E2CD_42FB_A643_54AB564D1B47_.wvu.PrintArea" hidden="1" oldHidden="1">
    <formula>Ведом.структура!$A$4:$H$511</formula>
    <oldFormula>Ведом.структура!$A$4:$H$511</oldFormula>
  </rdn>
  <rdn rId="0" localSheetId="1" customView="1" name="Z_E50FE2FB_E2CD_42FB_A643_54AB564D1B47_.wvu.FilterData" hidden="1" oldHidden="1">
    <formula>Ведом.структура!$A$21:$Q$514</formula>
    <oldFormula>Ведом.структура!$A$21:$Q$514</oldFormula>
  </rdn>
  <rcv guid="{E50FE2FB-E2CD-42FB-A643-54AB564D1B47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9" sId="1" xfDxf="1" dxf="1">
    <oc r="A219" t="inlineStr">
      <is>
        <t xml:space="preserve">Организация горячего питания обучающихся, получающих основное общее, среднее общее образование в муниципальных образовательных организациях на 2020 год
</t>
      </is>
    </oc>
    <nc r="A219" t="inlineStr">
      <is>
        <t>Организация горячего питания обучающихся, получающих основное общее, среднее общее образование в муниципальных образовательных организациях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0" sId="1">
    <nc r="G220">
      <f>12253.1</f>
    </nc>
  </rcc>
  <rcc rId="1331" sId="1">
    <nc r="H220">
      <f>12415.2</f>
    </nc>
  </rcc>
  <rfmt sheetId="1" sqref="G220:H220">
    <dxf>
      <fill>
        <patternFill patternType="solid">
          <bgColor rgb="FFFFC000"/>
        </patternFill>
      </fill>
    </dxf>
  </rfmt>
  <rcc rId="1332" sId="1" odxf="1" dxf="1">
    <nc r="G249">
      <f>10159.152</f>
    </nc>
    <odxf>
      <fill>
        <patternFill patternType="none">
          <bgColor indexed="65"/>
        </patternFill>
      </fill>
    </odxf>
    <ndxf>
      <fill>
        <patternFill patternType="solid">
          <bgColor rgb="FFFFC000"/>
        </patternFill>
      </fill>
    </ndxf>
  </rcc>
  <rcc rId="1333" sId="1" odxf="1" dxf="1">
    <nc r="G250">
      <f>32170.648</f>
    </nc>
    <odxf>
      <fill>
        <patternFill patternType="none">
          <bgColor indexed="65"/>
        </patternFill>
      </fill>
    </odxf>
    <ndxf>
      <fill>
        <patternFill patternType="solid">
          <bgColor rgb="FFFFC000"/>
        </patternFill>
      </fill>
    </ndxf>
  </rcc>
  <rcc rId="1334" sId="1" odxf="1" dxf="1">
    <nc r="H249">
      <f>10159.152</f>
    </nc>
    <odxf>
      <fill>
        <patternFill patternType="none">
          <bgColor indexed="65"/>
        </patternFill>
      </fill>
    </odxf>
    <ndxf>
      <fill>
        <patternFill patternType="solid">
          <bgColor rgb="FFFFC000"/>
        </patternFill>
      </fill>
    </ndxf>
  </rcc>
  <rcc rId="1335" sId="1" odxf="1" dxf="1">
    <nc r="H250">
      <f>32170.648</f>
    </nc>
    <odxf>
      <fill>
        <patternFill patternType="none">
          <bgColor indexed="65"/>
        </patternFill>
      </fill>
    </odxf>
    <ndxf>
      <fill>
        <patternFill patternType="solid">
          <bgColor rgb="FFFFC000"/>
        </patternFill>
      </fill>
    </ndxf>
  </rcc>
  <rcc rId="1336" sId="1">
    <oc r="A215" t="inlineStr">
      <is>
    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на 2020 год</t>
      </is>
    </oc>
    <nc r="A215" t="inlineStr">
      <is>
        <t>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    </is>
    </nc>
  </rcc>
  <rcc rId="1337" sId="1" numFmtId="4">
    <nc r="G216">
      <v>28457.8</v>
    </nc>
  </rcc>
  <rcc rId="1338" sId="1" numFmtId="4">
    <nc r="H216">
      <v>28280.1</v>
    </nc>
  </rcc>
  <rfmt sheetId="1" sqref="G216:H216">
    <dxf>
      <fill>
        <patternFill patternType="solid">
          <bgColor rgb="FFFFC000"/>
        </patternFill>
      </fill>
    </dxf>
  </rfmt>
  <rcc rId="1339" sId="1">
    <nc r="G62">
      <f>208</f>
    </nc>
  </rcc>
  <rcc rId="1340" sId="1">
    <nc r="H62">
      <f>208</f>
    </nc>
  </rcc>
  <rfmt sheetId="1" sqref="G62:H62">
    <dxf>
      <fill>
        <patternFill>
          <bgColor rgb="FFFFC000"/>
        </patternFill>
      </fill>
    </dxf>
  </rfmt>
  <rrc rId="1341" sId="1" ref="A200:XFD200" action="deleteRow">
    <undo index="65535" exp="ref" v="1" dr="H200" r="J278" sId="1"/>
    <undo index="65535" exp="ref" v="1" dr="G200" r="I278" sId="1"/>
    <undo index="65535" exp="ref" v="1" dr="H200" r="H194" sId="1"/>
    <undo index="65535" exp="ref" v="1" dr="G200" r="G194" sId="1"/>
    <undo index="65535" exp="area" ref3D="1" dr="$A$484:$XFD$487" dn="Z_E9E577B3_C457_4984_949A_B5AD6CE2E229_.wvu.Rows" sId="1"/>
    <undo index="65535" exp="area" ref3D="1" dr="$A$469:$XFD$472" dn="Z_E9E577B3_C457_4984_949A_B5AD6CE2E229_.wvu.Rows" sId="1"/>
    <undo index="65535" exp="area" ref3D="1" dr="$A$457:$XFD$460" dn="Z_E9E577B3_C457_4984_949A_B5AD6CE2E229_.wvu.Rows" sId="1"/>
    <undo index="65535" exp="area" ref3D="1" dr="$A$440:$XFD$441" dn="Z_E9E577B3_C457_4984_949A_B5AD6CE2E229_.wvu.Rows" sId="1"/>
    <undo index="65535" exp="area" ref3D="1" dr="$A$411:$XFD$416" dn="Z_E9E577B3_C457_4984_949A_B5AD6CE2E229_.wvu.Rows" sId="1"/>
    <undo index="65535" exp="area" ref3D="1" dr="$A$405:$XFD$407" dn="Z_E9E577B3_C457_4984_949A_B5AD6CE2E229_.wvu.Rows" sId="1"/>
    <undo index="65535" exp="area" ref3D="1" dr="$A$400:$XFD$403" dn="Z_E9E577B3_C457_4984_949A_B5AD6CE2E229_.wvu.Rows" sId="1"/>
    <undo index="65535" exp="area" ref3D="1" dr="$A$398:$XFD$398" dn="Z_E9E577B3_C457_4984_949A_B5AD6CE2E229_.wvu.Rows" sId="1"/>
    <undo index="65535" exp="area" ref3D="1" dr="$A$380:$XFD$385" dn="Z_E9E577B3_C457_4984_949A_B5AD6CE2E229_.wvu.Rows" sId="1"/>
    <undo index="65535" exp="area" ref3D="1" dr="$A$292:$XFD$296" dn="Z_E9E577B3_C457_4984_949A_B5AD6CE2E229_.wvu.Rows" sId="1"/>
    <undo index="65535" exp="area" ref3D="1" dr="$A$290:$XFD$290" dn="Z_E9E577B3_C457_4984_949A_B5AD6CE2E229_.wvu.Rows" sId="1"/>
    <undo index="65535" exp="area" ref3D="1" dr="$A$269:$XFD$269" dn="Z_E9E577B3_C457_4984_949A_B5AD6CE2E229_.wvu.Rows" sId="1"/>
    <undo index="65535" exp="area" ref3D="1" dr="$A$251:$XFD$253" dn="Z_E9E577B3_C457_4984_949A_B5AD6CE2E229_.wvu.Rows" sId="1"/>
    <undo index="65535" exp="area" ref3D="1" dr="$A$237:$XFD$240" dn="Z_E9E577B3_C457_4984_949A_B5AD6CE2E229_.wvu.Rows" sId="1"/>
    <undo index="65535" exp="area" ref3D="1" dr="$A$233:$XFD$234" dn="Z_E9E577B3_C457_4984_949A_B5AD6CE2E229_.wvu.Rows" sId="1"/>
    <undo index="65535" exp="area" ref3D="1" dr="$A$229:$XFD$231" dn="Z_E9E577B3_C457_4984_949A_B5AD6CE2E229_.wvu.Rows" sId="1"/>
    <undo index="1" exp="area" ref3D="1" dr="$A$223:$XFD$226" dn="Z_E9E577B3_C457_4984_949A_B5AD6CE2E229_.wvu.Rows" sId="1"/>
    <rfmt sheetId="1" xfDxf="1" sqref="A200:XFD200" start="0" length="0">
      <dxf>
        <font>
          <i/>
          <name val="Times New Roman CYR"/>
          <family val="1"/>
        </font>
        <alignment wrapText="1"/>
      </dxf>
    </rfmt>
    <rcc rId="0" sId="1" dxf="1">
      <nc r="A200" t="inlineStr">
        <is>
          <t>Софинансирование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0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0" t="inlineStr">
        <is>
          <t>10101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00">
        <f>G201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0">
        <f>H201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42" sId="1" ref="A200:XFD200" action="deleteRow">
    <undo index="65535" exp="ref" v="1" dr="G200" r="J195" sId="1"/>
    <undo index="65535" exp="area" ref3D="1" dr="$A$483:$XFD$486" dn="Z_E9E577B3_C457_4984_949A_B5AD6CE2E229_.wvu.Rows" sId="1"/>
    <undo index="65535" exp="area" ref3D="1" dr="$A$468:$XFD$471" dn="Z_E9E577B3_C457_4984_949A_B5AD6CE2E229_.wvu.Rows" sId="1"/>
    <undo index="65535" exp="area" ref3D="1" dr="$A$456:$XFD$459" dn="Z_E9E577B3_C457_4984_949A_B5AD6CE2E229_.wvu.Rows" sId="1"/>
    <undo index="65535" exp="area" ref3D="1" dr="$A$439:$XFD$440" dn="Z_E9E577B3_C457_4984_949A_B5AD6CE2E229_.wvu.Rows" sId="1"/>
    <undo index="65535" exp="area" ref3D="1" dr="$A$410:$XFD$415" dn="Z_E9E577B3_C457_4984_949A_B5AD6CE2E229_.wvu.Rows" sId="1"/>
    <undo index="65535" exp="area" ref3D="1" dr="$A$404:$XFD$406" dn="Z_E9E577B3_C457_4984_949A_B5AD6CE2E229_.wvu.Rows" sId="1"/>
    <undo index="65535" exp="area" ref3D="1" dr="$A$399:$XFD$402" dn="Z_E9E577B3_C457_4984_949A_B5AD6CE2E229_.wvu.Rows" sId="1"/>
    <undo index="65535" exp="area" ref3D="1" dr="$A$397:$XFD$397" dn="Z_E9E577B3_C457_4984_949A_B5AD6CE2E229_.wvu.Rows" sId="1"/>
    <undo index="65535" exp="area" ref3D="1" dr="$A$379:$XFD$384" dn="Z_E9E577B3_C457_4984_949A_B5AD6CE2E229_.wvu.Rows" sId="1"/>
    <undo index="65535" exp="area" ref3D="1" dr="$A$291:$XFD$295" dn="Z_E9E577B3_C457_4984_949A_B5AD6CE2E229_.wvu.Rows" sId="1"/>
    <undo index="65535" exp="area" ref3D="1" dr="$A$289:$XFD$289" dn="Z_E9E577B3_C457_4984_949A_B5AD6CE2E229_.wvu.Rows" sId="1"/>
    <undo index="65535" exp="area" ref3D="1" dr="$A$268:$XFD$268" dn="Z_E9E577B3_C457_4984_949A_B5AD6CE2E229_.wvu.Rows" sId="1"/>
    <undo index="65535" exp="area" ref3D="1" dr="$A$250:$XFD$252" dn="Z_E9E577B3_C457_4984_949A_B5AD6CE2E229_.wvu.Rows" sId="1"/>
    <undo index="65535" exp="area" ref3D="1" dr="$A$236:$XFD$239" dn="Z_E9E577B3_C457_4984_949A_B5AD6CE2E229_.wvu.Rows" sId="1"/>
    <undo index="65535" exp="area" ref3D="1" dr="$A$232:$XFD$233" dn="Z_E9E577B3_C457_4984_949A_B5AD6CE2E229_.wvu.Rows" sId="1"/>
    <undo index="65535" exp="area" ref3D="1" dr="$A$228:$XFD$230" dn="Z_E9E577B3_C457_4984_949A_B5AD6CE2E229_.wvu.Rows" sId="1"/>
    <undo index="1" exp="area" ref3D="1" dr="$A$222:$XFD$225" dn="Z_E9E577B3_C457_4984_949A_B5AD6CE2E229_.wvu.Rows" sId="1"/>
    <rfmt sheetId="1" xfDxf="1" sqref="A200:XFD200" start="0" length="0">
      <dxf>
        <font>
          <name val="Times New Roman CYR"/>
          <family val="1"/>
        </font>
        <alignment wrapText="1"/>
      </dxf>
    </rfmt>
    <rcc rId="0" sId="1" dxf="1">
      <nc r="A200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0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0" t="inlineStr">
        <is>
          <t>10101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0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00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0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343" sId="1">
    <oc r="G194">
      <f>G195+G197+#REF!</f>
    </oc>
    <nc r="G194">
      <f>G195+G197</f>
    </nc>
  </rcc>
  <rcc rId="1344" sId="1">
    <oc r="H194">
      <f>H195+H197+#REF!</f>
    </oc>
    <nc r="H194">
      <f>H195+H197</f>
    </nc>
  </rcc>
  <rcc rId="1345" sId="1">
    <nc r="G257">
      <f>386</f>
    </nc>
  </rcc>
  <rcc rId="1346" sId="1">
    <nc r="H257">
      <f>386</f>
    </nc>
  </rcc>
  <rfmt sheetId="1" sqref="G257:H257">
    <dxf>
      <fill>
        <patternFill patternType="solid">
          <bgColor rgb="FFFFC000"/>
        </patternFill>
      </fill>
    </dxf>
  </rfmt>
  <rcc rId="1347" sId="1">
    <oc r="A256" t="inlineStr">
      <is>
        <t xml:space="preserve">На обеспечение муниципальных дошкольных и общеобразовательных организаций педагогическими работниками   </t>
      </is>
    </oc>
    <nc r="A256" t="inlineStr">
      <is>
        <t>Обеспечение муниципальных дошкольных и общеобразовательных организаций педагогическими работниками</t>
      </is>
    </nc>
  </rcc>
  <rcv guid="{E50FE2FB-E2CD-42FB-A643-54AB564D1B47}" action="delete"/>
  <rdn rId="0" localSheetId="1" customView="1" name="Z_E50FE2FB_E2CD_42FB_A643_54AB564D1B47_.wvu.PrintArea" hidden="1" oldHidden="1">
    <formula>Ведом.структура!$A$4:$H$509</formula>
    <oldFormula>Ведом.структура!$A$4:$H$509</oldFormula>
  </rdn>
  <rdn rId="0" localSheetId="1" customView="1" name="Z_E50FE2FB_E2CD_42FB_A643_54AB564D1B47_.wvu.FilterData" hidden="1" oldHidden="1">
    <formula>Ведом.структура!$A$21:$Q$512</formula>
    <oldFormula>Ведом.структура!$A$21:$Q$512</oldFormula>
  </rdn>
  <rcv guid="{E50FE2FB-E2CD-42FB-A643-54AB564D1B4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3" sId="1" ref="A126:XFD126" action="insertRow">
    <undo index="65535" exp="area" ref3D="1" dr="$A$478:$XFD$481" dn="Z_E9E577B3_C457_4984_949A_B5AD6CE2E229_.wvu.Rows" sId="1"/>
    <undo index="65535" exp="area" ref3D="1" dr="$A$463:$XFD$466" dn="Z_E9E577B3_C457_4984_949A_B5AD6CE2E229_.wvu.Rows" sId="1"/>
    <undo index="65535" exp="area" ref3D="1" dr="$A$451:$XFD$454" dn="Z_E9E577B3_C457_4984_949A_B5AD6CE2E229_.wvu.Rows" sId="1"/>
    <undo index="65535" exp="area" ref3D="1" dr="$A$434:$XFD$435" dn="Z_E9E577B3_C457_4984_949A_B5AD6CE2E229_.wvu.Rows" sId="1"/>
    <undo index="65535" exp="area" ref3D="1" dr="$A$408:$XFD$413" dn="Z_E9E577B3_C457_4984_949A_B5AD6CE2E229_.wvu.Rows" sId="1"/>
    <undo index="65535" exp="area" ref3D="1" dr="$A$402:$XFD$404" dn="Z_E9E577B3_C457_4984_949A_B5AD6CE2E229_.wvu.Rows" sId="1"/>
    <undo index="65535" exp="area" ref3D="1" dr="$A$397:$XFD$400" dn="Z_E9E577B3_C457_4984_949A_B5AD6CE2E229_.wvu.Rows" sId="1"/>
    <undo index="65535" exp="area" ref3D="1" dr="$A$395:$XFD$395" dn="Z_E9E577B3_C457_4984_949A_B5AD6CE2E229_.wvu.Rows" sId="1"/>
    <undo index="65535" exp="area" ref3D="1" dr="$A$386:$XFD$389" dn="Z_E9E577B3_C457_4984_949A_B5AD6CE2E229_.wvu.Rows" sId="1"/>
    <undo index="65535" exp="area" ref3D="1" dr="$A$372:$XFD$379" dn="Z_E9E577B3_C457_4984_949A_B5AD6CE2E229_.wvu.Rows" sId="1"/>
    <undo index="65535" exp="area" ref3D="1" dr="$A$281:$XFD$285" dn="Z_E9E577B3_C457_4984_949A_B5AD6CE2E229_.wvu.Rows" sId="1"/>
    <undo index="65535" exp="area" ref3D="1" dr="$A$279:$XFD$279" dn="Z_E9E577B3_C457_4984_949A_B5AD6CE2E229_.wvu.Rows" sId="1"/>
    <undo index="65535" exp="area" ref3D="1" dr="$A$258:$XFD$258" dn="Z_E9E577B3_C457_4984_949A_B5AD6CE2E229_.wvu.Rows" sId="1"/>
    <undo index="65535" exp="area" ref3D="1" dr="$A$240:$XFD$242" dn="Z_E9E577B3_C457_4984_949A_B5AD6CE2E229_.wvu.Rows" sId="1"/>
    <undo index="65535" exp="area" ref3D="1" dr="$A$226:$XFD$229" dn="Z_E9E577B3_C457_4984_949A_B5AD6CE2E229_.wvu.Rows" sId="1"/>
    <undo index="65535" exp="area" ref3D="1" dr="$A$222:$XFD$223" dn="Z_E9E577B3_C457_4984_949A_B5AD6CE2E229_.wvu.Rows" sId="1"/>
    <undo index="65535" exp="area" ref3D="1" dr="$A$218:$XFD$220" dn="Z_E9E577B3_C457_4984_949A_B5AD6CE2E229_.wvu.Rows" sId="1"/>
    <undo index="1" exp="area" ref3D="1" dr="$A$212:$XFD$215" dn="Z_E9E577B3_C457_4984_949A_B5AD6CE2E229_.wvu.Rows" sId="1"/>
  </rrc>
  <rrc rId="634" sId="1" ref="A126:XFD126" action="insertRow">
    <undo index="65535" exp="area" ref3D="1" dr="$A$479:$XFD$482" dn="Z_E9E577B3_C457_4984_949A_B5AD6CE2E229_.wvu.Rows" sId="1"/>
    <undo index="65535" exp="area" ref3D="1" dr="$A$464:$XFD$467" dn="Z_E9E577B3_C457_4984_949A_B5AD6CE2E229_.wvu.Rows" sId="1"/>
    <undo index="65535" exp="area" ref3D="1" dr="$A$452:$XFD$455" dn="Z_E9E577B3_C457_4984_949A_B5AD6CE2E229_.wvu.Rows" sId="1"/>
    <undo index="65535" exp="area" ref3D="1" dr="$A$435:$XFD$436" dn="Z_E9E577B3_C457_4984_949A_B5AD6CE2E229_.wvu.Rows" sId="1"/>
    <undo index="65535" exp="area" ref3D="1" dr="$A$409:$XFD$414" dn="Z_E9E577B3_C457_4984_949A_B5AD6CE2E229_.wvu.Rows" sId="1"/>
    <undo index="65535" exp="area" ref3D="1" dr="$A$403:$XFD$405" dn="Z_E9E577B3_C457_4984_949A_B5AD6CE2E229_.wvu.Rows" sId="1"/>
    <undo index="65535" exp="area" ref3D="1" dr="$A$398:$XFD$401" dn="Z_E9E577B3_C457_4984_949A_B5AD6CE2E229_.wvu.Rows" sId="1"/>
    <undo index="65535" exp="area" ref3D="1" dr="$A$396:$XFD$396" dn="Z_E9E577B3_C457_4984_949A_B5AD6CE2E229_.wvu.Rows" sId="1"/>
    <undo index="65535" exp="area" ref3D="1" dr="$A$387:$XFD$390" dn="Z_E9E577B3_C457_4984_949A_B5AD6CE2E229_.wvu.Rows" sId="1"/>
    <undo index="65535" exp="area" ref3D="1" dr="$A$373:$XFD$380" dn="Z_E9E577B3_C457_4984_949A_B5AD6CE2E229_.wvu.Rows" sId="1"/>
    <undo index="65535" exp="area" ref3D="1" dr="$A$282:$XFD$286" dn="Z_E9E577B3_C457_4984_949A_B5AD6CE2E229_.wvu.Rows" sId="1"/>
    <undo index="65535" exp="area" ref3D="1" dr="$A$280:$XFD$280" dn="Z_E9E577B3_C457_4984_949A_B5AD6CE2E229_.wvu.Rows" sId="1"/>
    <undo index="65535" exp="area" ref3D="1" dr="$A$259:$XFD$259" dn="Z_E9E577B3_C457_4984_949A_B5AD6CE2E229_.wvu.Rows" sId="1"/>
    <undo index="65535" exp="area" ref3D="1" dr="$A$241:$XFD$243" dn="Z_E9E577B3_C457_4984_949A_B5AD6CE2E229_.wvu.Rows" sId="1"/>
    <undo index="65535" exp="area" ref3D="1" dr="$A$227:$XFD$230" dn="Z_E9E577B3_C457_4984_949A_B5AD6CE2E229_.wvu.Rows" sId="1"/>
    <undo index="65535" exp="area" ref3D="1" dr="$A$223:$XFD$224" dn="Z_E9E577B3_C457_4984_949A_B5AD6CE2E229_.wvu.Rows" sId="1"/>
    <undo index="65535" exp="area" ref3D="1" dr="$A$219:$XFD$221" dn="Z_E9E577B3_C457_4984_949A_B5AD6CE2E229_.wvu.Rows" sId="1"/>
    <undo index="1" exp="area" ref3D="1" dr="$A$213:$XFD$216" dn="Z_E9E577B3_C457_4984_949A_B5AD6CE2E229_.wvu.Rows" sId="1"/>
  </rrc>
  <rfmt sheetId="1" sqref="A126" start="0" length="0">
    <dxf>
      <font>
        <i/>
        <name val="Times New Roman"/>
        <family val="1"/>
      </font>
      <alignment vertical="top"/>
    </dxf>
  </rfmt>
  <rcc rId="635" sId="1" odxf="1" dxf="1">
    <nc r="B126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6" sId="1" odxf="1" dxf="1">
    <nc r="C126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7" sId="1" odxf="1" dxf="1">
    <nc r="D126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26" start="0" length="0">
    <dxf>
      <font>
        <i/>
        <name val="Times New Roman"/>
        <family val="1"/>
      </font>
    </dxf>
  </rfmt>
  <rfmt sheetId="1" sqref="F126" start="0" length="0">
    <dxf>
      <font>
        <i/>
        <name val="Times New Roman"/>
        <family val="1"/>
      </font>
    </dxf>
  </rfmt>
  <rcc rId="638" sId="1" odxf="1" dxf="1">
    <nc r="G126">
      <f>G127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39" sId="1" odxf="1" dxf="1">
    <nc r="H126">
      <f>H127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40" sId="1" numFmtId="30">
    <nc r="B127">
      <v>968</v>
    </nc>
  </rcc>
  <rcc rId="641" sId="1">
    <nc r="C127" t="inlineStr">
      <is>
        <t>04</t>
      </is>
    </nc>
  </rcc>
  <rcc rId="642" sId="1">
    <nc r="D127" t="inlineStr">
      <is>
        <t>09</t>
      </is>
    </nc>
  </rcc>
  <rcc rId="643" sId="1">
    <nc r="E126" t="inlineStr">
      <is>
        <t>110L1 53940</t>
      </is>
    </nc>
  </rcc>
  <rcc rId="644" sId="1" odxf="1" dxf="1">
    <nc r="E127" t="inlineStr">
      <is>
        <t>110L1 53940</t>
      </is>
    </nc>
    <ndxf>
      <font>
        <i/>
        <name val="Times New Roman"/>
        <family val="1"/>
      </font>
    </ndxf>
  </rcc>
  <rfmt sheetId="1" sqref="E127" start="0" length="2147483647">
    <dxf>
      <font>
        <i val="0"/>
      </font>
    </dxf>
  </rfmt>
  <rcc rId="645" sId="1">
    <nc r="F127" t="inlineStr">
      <is>
        <t>622</t>
      </is>
    </nc>
  </rcc>
  <rcc rId="646" sId="1" numFmtId="4">
    <nc r="G127">
      <f>51500</f>
    </nc>
  </rcc>
  <rcc rId="647" sId="1" numFmtId="4">
    <nc r="H127">
      <f>99100</f>
    </nc>
  </rcc>
  <rcc rId="648" sId="1" xfDxf="1" dxf="1">
    <nc r="A127" t="inlineStr">
      <is>
        <t>Субсидии автономным учреждениям на иные цели</t>
      </is>
    </nc>
    <ndxf>
      <font>
        <name val="Times New Roman"/>
        <family val="1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26" start="0" length="0">
    <dxf>
      <font>
        <i val="0"/>
        <sz val="10"/>
        <color auto="1"/>
        <name val="Arial Cyr"/>
        <family val="1"/>
        <charset val="204"/>
        <scheme val="none"/>
      </font>
      <alignment vertical="bottom" wrapText="0"/>
      <border outline="0">
        <left/>
        <right/>
        <top/>
        <bottom/>
      </border>
    </dxf>
  </rfmt>
  <rfmt sheetId="1" xfDxf="1" sqref="A126" start="0" length="0">
    <dxf>
      <font>
        <sz val="12"/>
        <color rgb="FF000000"/>
        <name val="Times New Roman"/>
        <family val="1"/>
      </font>
    </dxf>
  </rfmt>
  <rcc rId="649" sId="1" odxf="1" dxf="1">
    <nc r="A126" t="inlineStr">
      <is>
        <t>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    </is>
    </nc>
    <ndxf>
      <font>
        <i/>
        <sz val="12"/>
        <color rgb="FF000000"/>
        <name val="Times New Roman"/>
        <family val="1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" sId="1">
    <oc r="G121">
      <f>G124+G122</f>
    </oc>
    <nc r="G121">
      <f>G124+G122+G126</f>
    </nc>
  </rcc>
  <rcc rId="651" sId="1">
    <oc r="H121">
      <f>H124+H122</f>
    </oc>
    <nc r="H121">
      <f>H124+H122+H126</f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0" sId="1">
    <oc r="A225" t="inlineStr">
      <is>
        <t>Обеспечение компенсации питания родителям (законным представителям) обучающихся в мцниципальных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 на 2021 год</t>
      </is>
    </oc>
    <nc r="A225" t="inlineStr">
      <is>
        <t>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    </is>
    </nc>
  </rcc>
  <rcc rId="1351" sId="1">
    <nc r="G226">
      <f>427.2</f>
    </nc>
  </rcc>
  <rcc rId="1352" sId="1">
    <nc r="H226">
      <f>402.1</f>
    </nc>
  </rcc>
  <rfmt sheetId="1" sqref="G226:H226">
    <dxf>
      <fill>
        <patternFill patternType="solid">
          <bgColor rgb="FFFFC000"/>
        </patternFill>
      </fill>
    </dxf>
  </rfmt>
  <rcc rId="1353" sId="1">
    <nc r="G220">
      <f>103849.1</f>
    </nc>
  </rcc>
  <rcc rId="1354" sId="1">
    <nc r="H220">
      <f>103744.8</f>
    </nc>
  </rcc>
  <rfmt sheetId="1" sqref="G220:H220">
    <dxf>
      <fill>
        <patternFill patternType="solid">
          <bgColor rgb="FFFFC000"/>
        </patternFill>
      </fill>
    </dxf>
  </rfmt>
  <rcc rId="1355" sId="1" xfDxf="1" dxf="1">
    <oc r="A219" t="inlineStr">
      <is>
        <t xml:space="preserve">На оплату труда обслуживающего персонала муниципальных общеобразовательных организаций
</t>
      </is>
    </oc>
    <nc r="A219" t="inlineStr">
      <is>
        <t>Оплата труда обслуживающего персонала муниципальных общеобразовательных организаций, а также на оплату услуг сторонним организациям за выполнение работ (оказание услуг)</t>
      </is>
    </nc>
    <ndxf>
      <font>
        <i/>
        <name val="Times New Roman"/>
        <family val="1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E50FE2FB-E2CD-42FB-A643-54AB564D1B47}" action="delete"/>
  <rdn rId="0" localSheetId="1" customView="1" name="Z_E50FE2FB_E2CD_42FB_A643_54AB564D1B47_.wvu.PrintArea" hidden="1" oldHidden="1">
    <formula>Ведом.структура!$A$4:$H$509</formula>
    <oldFormula>Ведом.структура!$A$4:$H$509</oldFormula>
  </rdn>
  <rdn rId="0" localSheetId="1" customView="1" name="Z_E50FE2FB_E2CD_42FB_A643_54AB564D1B47_.wvu.FilterData" hidden="1" oldHidden="1">
    <formula>Ведом.структура!$A$21:$Q$512</formula>
    <oldFormula>Ведом.структура!$A$21:$Q$512</oldFormula>
  </rdn>
  <rcv guid="{E50FE2FB-E2CD-42FB-A643-54AB564D1B47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8" sId="1" xfDxf="1" dxf="1">
    <oc r="A338" t="inlineStr">
      <is>
        <t>Прочие мероприятия, связанные с выполнением обязательств органов местного самоуправления</t>
      </is>
    </oc>
    <nc r="A338" t="inlineStr">
      <is>
        <t>Реализация первоочередных мероприятий по модернизации, капитальному ремонту и подготовке к отопительному сезону объектов коммунальной инфраструктуры, находящихся в муниципальной собственности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59" sId="1">
    <oc r="E338" t="inlineStr">
      <is>
        <t>99900 82900</t>
      </is>
    </oc>
    <nc r="E338" t="inlineStr">
      <is>
        <t>99900 S2980</t>
      </is>
    </nc>
  </rcc>
  <rcc rId="1360" sId="1" odxf="1" dxf="1">
    <oc r="E339" t="inlineStr">
      <is>
        <t>99900 82900</t>
      </is>
    </oc>
    <nc r="E339" t="inlineStr">
      <is>
        <t>99900 S2980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339" start="0" length="2147483647">
    <dxf>
      <font>
        <i val="0"/>
      </font>
    </dxf>
  </rfmt>
  <rcc rId="1361" sId="1">
    <oc r="F339" t="inlineStr">
      <is>
        <t>244</t>
      </is>
    </oc>
    <nc r="F339" t="inlineStr">
      <is>
        <t>243</t>
      </is>
    </nc>
  </rcc>
  <rcc rId="1362" sId="1">
    <nc r="G339">
      <f>10869</f>
    </nc>
  </rcc>
  <rcc rId="1363" sId="1">
    <nc r="H339">
      <f>10869</f>
    </nc>
  </rcc>
  <rcc rId="1364" sId="1" odxf="1" dxf="1">
    <oc r="A339" t="inlineStr">
      <is>
        <t>Прочие закупки товаров, работ и услуг для государственных (муниципальных) нужд</t>
      </is>
    </oc>
    <nc r="A339" t="inlineStr">
      <is>
        <t>Закупка товаров, работ, услуг в целях капитального ремонта государственного (муниципального) имущества</t>
      </is>
    </nc>
    <odxf>
      <fill>
        <patternFill patternType="solid"/>
      </fill>
    </odxf>
    <ndxf>
      <fill>
        <patternFill patternType="none"/>
      </fill>
    </ndxf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39:H339">
    <dxf>
      <fill>
        <patternFill patternType="solid">
          <bgColor rgb="FFFFC000"/>
        </patternFill>
      </fill>
    </dxf>
  </rfmt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65" sId="1" ref="A345:XFD345" action="insertRow">
    <undo index="65535" exp="area" ref3D="1" dr="$A$482:$XFD$485" dn="Z_E9E577B3_C457_4984_949A_B5AD6CE2E229_.wvu.Rows" sId="1"/>
    <undo index="65535" exp="area" ref3D="1" dr="$A$467:$XFD$470" dn="Z_E9E577B3_C457_4984_949A_B5AD6CE2E229_.wvu.Rows" sId="1"/>
    <undo index="65535" exp="area" ref3D="1" dr="$A$455:$XFD$458" dn="Z_E9E577B3_C457_4984_949A_B5AD6CE2E229_.wvu.Rows" sId="1"/>
    <undo index="65535" exp="area" ref3D="1" dr="$A$438:$XFD$439" dn="Z_E9E577B3_C457_4984_949A_B5AD6CE2E229_.wvu.Rows" sId="1"/>
    <undo index="65535" exp="area" ref3D="1" dr="$A$409:$XFD$414" dn="Z_E9E577B3_C457_4984_949A_B5AD6CE2E229_.wvu.Rows" sId="1"/>
    <undo index="65535" exp="area" ref3D="1" dr="$A$403:$XFD$405" dn="Z_E9E577B3_C457_4984_949A_B5AD6CE2E229_.wvu.Rows" sId="1"/>
    <undo index="65535" exp="area" ref3D="1" dr="$A$398:$XFD$401" dn="Z_E9E577B3_C457_4984_949A_B5AD6CE2E229_.wvu.Rows" sId="1"/>
    <undo index="65535" exp="area" ref3D="1" dr="$A$396:$XFD$396" dn="Z_E9E577B3_C457_4984_949A_B5AD6CE2E229_.wvu.Rows" sId="1"/>
    <undo index="65535" exp="area" ref3D="1" dr="$A$378:$XFD$383" dn="Z_E9E577B3_C457_4984_949A_B5AD6CE2E229_.wvu.Rows" sId="1"/>
  </rrc>
  <rrc rId="1366" sId="1" ref="A345:XFD345" action="insertRow">
    <undo index="65535" exp="area" ref3D="1" dr="$A$483:$XFD$486" dn="Z_E9E577B3_C457_4984_949A_B5AD6CE2E229_.wvu.Rows" sId="1"/>
    <undo index="65535" exp="area" ref3D="1" dr="$A$468:$XFD$471" dn="Z_E9E577B3_C457_4984_949A_B5AD6CE2E229_.wvu.Rows" sId="1"/>
    <undo index="65535" exp="area" ref3D="1" dr="$A$456:$XFD$459" dn="Z_E9E577B3_C457_4984_949A_B5AD6CE2E229_.wvu.Rows" sId="1"/>
    <undo index="65535" exp="area" ref3D="1" dr="$A$439:$XFD$440" dn="Z_E9E577B3_C457_4984_949A_B5AD6CE2E229_.wvu.Rows" sId="1"/>
    <undo index="65535" exp="area" ref3D="1" dr="$A$410:$XFD$415" dn="Z_E9E577B3_C457_4984_949A_B5AD6CE2E229_.wvu.Rows" sId="1"/>
    <undo index="65535" exp="area" ref3D="1" dr="$A$404:$XFD$406" dn="Z_E9E577B3_C457_4984_949A_B5AD6CE2E229_.wvu.Rows" sId="1"/>
    <undo index="65535" exp="area" ref3D="1" dr="$A$399:$XFD$402" dn="Z_E9E577B3_C457_4984_949A_B5AD6CE2E229_.wvu.Rows" sId="1"/>
    <undo index="65535" exp="area" ref3D="1" dr="$A$397:$XFD$397" dn="Z_E9E577B3_C457_4984_949A_B5AD6CE2E229_.wvu.Rows" sId="1"/>
    <undo index="65535" exp="area" ref3D="1" dr="$A$379:$XFD$384" dn="Z_E9E577B3_C457_4984_949A_B5AD6CE2E229_.wvu.Rows" sId="1"/>
  </rrc>
  <rcc rId="1367" sId="1" odxf="1" dxf="1">
    <nc r="A345" t="inlineStr">
      <is>
        <t>Проведение комплексных кадастровых работ в рамках федеральной целевой программы "Развитие единой государсвенной системы регистрации прав и кадастрового учета недвижимости"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1368" sId="1">
    <nc r="B345" t="inlineStr">
      <is>
        <t>971</t>
      </is>
    </nc>
  </rcc>
  <rcc rId="1369" sId="1">
    <nc r="C345" t="inlineStr">
      <is>
        <t>04</t>
      </is>
    </nc>
  </rcc>
  <rcc rId="1370" sId="1">
    <nc r="D345" t="inlineStr">
      <is>
        <t>12</t>
      </is>
    </nc>
  </rcc>
  <rcc rId="1371" sId="1">
    <nc r="E345" t="inlineStr">
      <is>
        <t>04201 L5110</t>
      </is>
    </nc>
  </rcc>
  <rcc rId="1372" sId="1">
    <nc r="G345">
      <f>G346</f>
    </nc>
  </rcc>
  <rcc rId="1373" sId="1" odxf="1" dxf="1">
    <nc r="A346" t="inlineStr">
      <is>
        <t>Прочие закупки товаров, работ и услуг для государственных (муниципальных) нужд</t>
      </is>
    </nc>
    <odxf>
      <font>
        <i/>
        <name val="Times New Roman"/>
        <family val="1"/>
      </font>
      <fill>
        <patternFill patternType="none"/>
      </fill>
    </odxf>
    <ndxf>
      <font>
        <i val="0"/>
        <color indexed="8"/>
        <name val="Times New Roman"/>
        <family val="1"/>
      </font>
      <fill>
        <patternFill patternType="solid"/>
      </fill>
    </ndxf>
  </rcc>
  <rcc rId="1374" sId="1" odxf="1" dxf="1">
    <nc r="B346" t="inlineStr">
      <is>
        <t>971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375" sId="1" odxf="1" dxf="1">
    <nc r="C346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376" sId="1" odxf="1" dxf="1">
    <nc r="D346" t="inlineStr">
      <is>
        <t>12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377" sId="1" odxf="1" dxf="1">
    <nc r="E346" t="inlineStr">
      <is>
        <t>04201 L5110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378" sId="1" odxf="1" dxf="1">
    <nc r="F346" t="inlineStr">
      <is>
        <t>244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fmt sheetId="1" sqref="G346" start="0" length="0">
    <dxf>
      <font>
        <i val="0"/>
        <name val="Times New Roman"/>
        <family val="1"/>
      </font>
      <fill>
        <patternFill patternType="solid">
          <bgColor rgb="FFFFC000"/>
        </patternFill>
      </fill>
    </dxf>
  </rfmt>
  <rcc rId="1379" sId="1" numFmtId="4">
    <nc r="G346">
      <v>0</v>
    </nc>
  </rcc>
  <rcc rId="1380" sId="1">
    <nc r="H346">
      <f>608+38.8</f>
    </nc>
  </rcc>
  <rfmt sheetId="1" sqref="H346">
    <dxf>
      <fill>
        <patternFill patternType="solid">
          <bgColor rgb="FFFFC000"/>
        </patternFill>
      </fill>
    </dxf>
  </rfmt>
  <rcc rId="1381" sId="1">
    <nc r="H345">
      <f>H346</f>
    </nc>
  </rcc>
  <rcc rId="1382" sId="1">
    <oc r="G344">
      <f>G347</f>
    </oc>
    <nc r="G344">
      <f>G347+G345</f>
    </nc>
  </rcc>
  <rcc rId="1383" sId="1">
    <oc r="H344">
      <f>H347</f>
    </oc>
    <nc r="H344">
      <f>H347+H345</f>
    </nc>
  </rcc>
  <rcc rId="1384" sId="1" numFmtId="4">
    <nc r="G149">
      <v>3.2</v>
    </nc>
  </rcc>
  <rcc rId="1385" sId="1" numFmtId="4">
    <nc r="H149">
      <v>3.2</v>
    </nc>
  </rcc>
  <rfmt sheetId="1" sqref="G149:H149">
    <dxf>
      <fill>
        <patternFill>
          <bgColor rgb="FFFFC000"/>
        </patternFill>
      </fill>
    </dxf>
  </rfmt>
  <rcc rId="1386" sId="1" numFmtId="4">
    <nc r="G281">
      <v>84.1</v>
    </nc>
  </rcc>
  <rcc rId="1387" sId="1" numFmtId="4">
    <nc r="H281">
      <v>82</v>
    </nc>
  </rcc>
  <rfmt sheetId="1" sqref="G281:H281">
    <dxf>
      <fill>
        <patternFill patternType="solid">
          <bgColor rgb="FFFFC000"/>
        </patternFill>
      </fill>
    </dxf>
  </rfmt>
  <rcc rId="1388" sId="1">
    <oc r="A280" t="inlineStr">
      <is>
        <t>Администрирование передаваемых органам местного самоуправления государственных полномочий по Закону Республики Бурятия от 8 июля 2008 года № 394-IV "О наделении органов местного самоуправления муниципальных районов и городских округов в Республике Бурятия отдельными государственными полномочиями в области образования"</t>
      </is>
    </oc>
    <nc r="A280" t="inlineStr">
      <is>
        <t>Администрирование передаваемых органам местного самоуправления государственных полномочий по Закону Республики Бурятия от 8 июля 2008 года № 394-IV «О наделении органов местного самоуправления муниципальных районов и городских округов в Республике Бурятия отдельными государственными полномочиями в области образования»</t>
      </is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9" sId="1">
    <oc r="A262" t="inlineStr">
      <is>
        <t>Мероприятия по оздоровлению детей, за исключением детей, находящихся в трудной жизненной ситуации</t>
      </is>
    </oc>
    <nc r="A262" t="inlineStr">
      <is>
        <t>Организация и обеспечение отдыха и оздоровления детей в загородных стационарных детских оздоровительных лагерях, оздоровительных лагерях с дневным пребыванием и иных детских лагерях сезонного действия (за исключением загородных стационарных детских оздоровительных лагерей), за исключением организации отдыха детей в каникулярное время и обеспечения прав детей, находящихся в трудной жизненной ситуации, на отдых и оздоровление</t>
      </is>
    </nc>
  </rcc>
  <rcc rId="1390" sId="1" numFmtId="4">
    <nc r="G263">
      <v>5352.5</v>
    </nc>
  </rcc>
  <rcc rId="1391" sId="1" numFmtId="4">
    <nc r="H263">
      <v>5352.5</v>
    </nc>
  </rcc>
  <rfmt sheetId="1" sqref="G263:H263">
    <dxf>
      <fill>
        <patternFill patternType="solid">
          <bgColor rgb="FFFFC000"/>
        </patternFill>
      </fill>
    </dxf>
  </rfmt>
  <rcc rId="1392" sId="1" numFmtId="4">
    <nc r="G324">
      <v>110.4</v>
    </nc>
  </rcc>
  <rcc rId="1393" sId="1" numFmtId="4">
    <nc r="H324">
      <v>114.8</v>
    </nc>
  </rcc>
  <rfmt sheetId="1" sqref="G324:H324">
    <dxf>
      <fill>
        <patternFill>
          <bgColor rgb="FFFFC000"/>
        </patternFill>
      </fill>
    </dxf>
  </rfmt>
  <rfmt sheetId="1" sqref="A208" start="0" length="0">
    <dxf>
      <font>
        <i val="0"/>
        <sz val="12"/>
        <color indexed="8"/>
        <name val="Times New Roman"/>
        <family val="1"/>
      </font>
      <alignment horizontal="justify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1394" sId="1" odxf="1" dxf="1">
    <oc r="A208" t="inlineStr">
      <is>
        <t>Ежемесячное денежное вознаграждение  за классное руководство</t>
      </is>
    </oc>
    <nc r="A208" t="inlineStr">
      <is>
        <t>Выплата вознаграждения за выполнение функций классного руководителя педагогическим работникам муниципальных образовательных организаций, реализующих образовательные программы начального общего, основного общего, среднего общего образования</t>
      </is>
    </nc>
    <ndxf>
      <font>
        <i/>
        <sz val="12"/>
        <color indexed="8"/>
        <name val="Times New Roman"/>
        <family val="1"/>
      </font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95" sId="1" numFmtId="4">
    <nc r="G209">
      <v>5608.9</v>
    </nc>
  </rcc>
  <rcc rId="1396" sId="1" numFmtId="4">
    <nc r="H209">
      <v>5468</v>
    </nc>
  </rcc>
  <rfmt sheetId="1" sqref="G209:H209">
    <dxf>
      <fill>
        <patternFill patternType="solid">
          <bgColor rgb="FFFFC000"/>
        </patternFill>
      </fill>
    </dxf>
  </rfmt>
  <rcc rId="1397" sId="1" odxf="1" dxf="1" numFmtId="4">
    <nc r="G84">
      <v>388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398" sId="1" odxf="1" dxf="1" numFmtId="4">
    <nc r="G85">
      <v>117.1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399" sId="1" odxf="1" dxf="1" numFmtId="4">
    <nc r="G86">
      <v>45.5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00" sId="1" odxf="1" dxf="1" numFmtId="4">
    <nc r="G87">
      <v>65.7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01" sId="1" odxf="1" dxf="1" numFmtId="4">
    <nc r="H84">
      <v>388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02" sId="1" odxf="1" dxf="1" numFmtId="4">
    <nc r="H85">
      <v>117.1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03" sId="1" odxf="1" dxf="1" numFmtId="4">
    <nc r="H86">
      <v>45.5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04" sId="1" odxf="1" dxf="1" numFmtId="4">
    <nc r="H87">
      <v>65.7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05" sId="1" odxf="1" dxf="1" numFmtId="4">
    <nc r="G182">
      <v>1715.6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06" sId="1" odxf="1" dxf="1" numFmtId="4">
    <nc r="G183">
      <v>518.1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07" sId="1" odxf="1" dxf="1" numFmtId="4">
    <nc r="G184">
      <v>204.4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08" sId="1" odxf="1" dxf="1" numFmtId="4">
    <nc r="G185">
      <v>60.2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09" sId="1" odxf="1" dxf="1" numFmtId="4">
    <nc r="H182">
      <v>1715.6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10" sId="1" odxf="1" dxf="1" numFmtId="4">
    <nc r="H183">
      <v>518.1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11" sId="1" odxf="1" dxf="1" numFmtId="4">
    <nc r="H184">
      <v>204.4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12" sId="1" odxf="1" dxf="1" numFmtId="4">
    <nc r="H185">
      <v>60.2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13" sId="1" odxf="1" dxf="1" numFmtId="4">
    <nc r="G90">
      <v>152.6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14" sId="1" odxf="1" dxf="1" numFmtId="4">
    <nc r="G91">
      <v>31.1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15" sId="1" odxf="1" dxf="1" numFmtId="4">
    <nc r="G92">
      <v>41.5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16" sId="1" odxf="1" dxf="1" numFmtId="4">
    <nc r="H90">
      <v>152.6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17" sId="1" odxf="1" dxf="1" numFmtId="4">
    <nc r="H91">
      <v>31.1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18" sId="1" odxf="1" dxf="1" numFmtId="4">
    <nc r="H92">
      <v>41.5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19" sId="1" numFmtId="4">
    <nc r="G89">
      <v>505.4</v>
    </nc>
  </rcc>
  <rcc rId="1420" sId="1" numFmtId="4">
    <nc r="H89">
      <v>505.4</v>
    </nc>
  </rcc>
  <rfmt sheetId="1" sqref="G89:H89">
    <dxf>
      <fill>
        <patternFill>
          <bgColor rgb="FFFFC000"/>
        </patternFill>
      </fill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1" sId="1" numFmtId="4">
    <nc r="G177">
      <v>1083.47</v>
    </nc>
  </rcc>
  <rcc rId="1422" sId="1" numFmtId="4">
    <nc r="H177">
      <v>1083.47</v>
    </nc>
  </rcc>
  <rcc rId="1423" sId="1" odxf="1" dxf="1" numFmtId="4">
    <nc r="G178">
      <v>346.71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24" sId="1" odxf="1" dxf="1" numFmtId="4">
    <nc r="G179">
      <v>30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fmt sheetId="1" sqref="G180" start="0" length="0">
    <dxf>
      <fill>
        <patternFill>
          <bgColor rgb="FFFFC000"/>
        </patternFill>
      </fill>
    </dxf>
  </rfmt>
  <rcc rId="1425" sId="1" odxf="1" dxf="1" numFmtId="4">
    <nc r="H178">
      <v>346.71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26" sId="1" odxf="1" dxf="1" numFmtId="4">
    <nc r="H179">
      <v>30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fmt sheetId="1" sqref="H180" start="0" length="0">
    <dxf>
      <fill>
        <patternFill>
          <bgColor rgb="FFFFC000"/>
        </patternFill>
      </fill>
    </dxf>
  </rfmt>
  <rcc rId="1427" sId="1" numFmtId="4">
    <nc r="G180">
      <v>38.82</v>
    </nc>
  </rcc>
  <rcc rId="1428" sId="1" numFmtId="4">
    <nc r="H180">
      <v>38.82</v>
    </nc>
  </rcc>
  <rfmt sheetId="1" sqref="G177:H177">
    <dxf>
      <fill>
        <patternFill>
          <bgColor rgb="FFFFC000"/>
        </patternFill>
      </fill>
    </dxf>
  </rfmt>
  <rfmt sheetId="1" sqref="A206" start="0" length="0">
    <dxf>
      <font>
        <color indexed="8"/>
        <name val="Times New Roman"/>
        <family val="1"/>
      </font>
      <fill>
        <patternFill patternType="solid"/>
      </fill>
    </dxf>
  </rfmt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9" sId="1" numFmtId="4">
    <nc r="G207">
      <v>262264.59999999998</v>
    </nc>
  </rcc>
  <rcc rId="1430" sId="1" numFmtId="4">
    <nc r="H207">
      <v>275252.5</v>
    </nc>
  </rcc>
  <rfmt sheetId="1" sqref="G207:H207">
    <dxf>
      <fill>
        <patternFill patternType="solid">
          <bgColor rgb="FFFFC000"/>
        </patternFill>
      </fill>
    </dxf>
  </rfmt>
  <rcc rId="1431" sId="1" numFmtId="4">
    <nc r="G306">
      <v>2000</v>
    </nc>
  </rcc>
  <rcc rId="1432" sId="1" numFmtId="4">
    <nc r="H306">
      <v>2000</v>
    </nc>
  </rcc>
  <rfmt sheetId="1" sqref="G306:H306">
    <dxf>
      <fill>
        <patternFill patternType="solid">
          <bgColor rgb="FFFFC000"/>
        </patternFill>
      </fill>
    </dxf>
  </rfmt>
  <rcc rId="1433" sId="1" numFmtId="4">
    <nc r="G196">
      <v>123392.6</v>
    </nc>
  </rcc>
  <rcc rId="1434" sId="1" numFmtId="4">
    <nc r="H196">
      <v>122660.5</v>
    </nc>
  </rcc>
  <rfmt sheetId="1" sqref="G196:H196">
    <dxf>
      <fill>
        <patternFill patternType="solid">
          <bgColor rgb="FFFFC000"/>
        </patternFill>
      </fill>
    </dxf>
  </rfmt>
  <rcc rId="1435" sId="1" numFmtId="4">
    <nc r="G497">
      <v>311</v>
    </nc>
  </rcc>
  <rcc rId="1436" sId="1" numFmtId="4">
    <nc r="H497">
      <v>311</v>
    </nc>
  </rcc>
  <rcc rId="1437" sId="1" numFmtId="4">
    <nc r="G499">
      <v>1.3</v>
    </nc>
  </rcc>
  <rcc rId="1438" sId="1" numFmtId="4">
    <nc r="H499">
      <v>1.3</v>
    </nc>
  </rcc>
  <rcc rId="1439" sId="1" numFmtId="4">
    <nc r="G500">
      <v>0.4</v>
    </nc>
  </rcc>
  <rcc rId="1440" sId="1" numFmtId="4">
    <nc r="H500">
      <v>0.4</v>
    </nc>
  </rcc>
  <rfmt sheetId="1" sqref="G496:H500">
    <dxf>
      <fill>
        <patternFill>
          <bgColor rgb="FFFFC000"/>
        </patternFill>
      </fill>
    </dxf>
  </rfmt>
  <rcc rId="1441" sId="1" numFmtId="4">
    <nc r="G121">
      <v>3519.7</v>
    </nc>
  </rcc>
  <rcc rId="1442" sId="1" numFmtId="4">
    <nc r="H121">
      <v>3519.7</v>
    </nc>
  </rcc>
  <rcc rId="1443" sId="1" numFmtId="4">
    <nc r="G118">
      <v>40.6</v>
    </nc>
  </rcc>
  <rcc rId="1444" sId="1" numFmtId="4">
    <nc r="H118">
      <v>40.6</v>
    </nc>
  </rcc>
  <rcc rId="1445" sId="1" numFmtId="4">
    <nc r="G119">
      <v>12.2</v>
    </nc>
  </rcc>
  <rcc rId="1446" sId="1" numFmtId="4">
    <nc r="H119">
      <v>12.2</v>
    </nc>
  </rcc>
  <rfmt sheetId="1" sqref="G117:H121">
    <dxf>
      <fill>
        <patternFill>
          <bgColor rgb="FFFFC000"/>
        </patternFill>
      </fill>
    </dxf>
  </rfmt>
  <rcc rId="1447" sId="1" odxf="1" dxf="1" numFmtId="4">
    <nc r="G94">
      <v>329.3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48" sId="1" odxf="1" dxf="1" numFmtId="4">
    <nc r="G95">
      <v>99.39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49" sId="1" odxf="1" dxf="1" numFmtId="4">
    <nc r="G96">
      <v>22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50" sId="1" odxf="1" dxf="1" numFmtId="4">
    <nc r="G97">
      <v>24.21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51" sId="1" odxf="1" dxf="1" numFmtId="4">
    <nc r="H94">
      <v>329.3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52" sId="1" odxf="1" dxf="1" numFmtId="4">
    <nc r="H95">
      <v>99.39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53" sId="1" odxf="1" dxf="1" numFmtId="4">
    <nc r="H96">
      <v>22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54" sId="1" odxf="1" dxf="1" numFmtId="4">
    <nc r="H97">
      <v>24.21</v>
    </nc>
    <odxf>
      <fill>
        <patternFill>
          <bgColor theme="0"/>
        </patternFill>
      </fill>
    </odxf>
    <ndxf>
      <fill>
        <patternFill>
          <bgColor rgb="FFFFC000"/>
        </patternFill>
      </fill>
    </ndxf>
  </rcc>
  <rcc rId="1455" sId="1" numFmtId="4">
    <nc r="G502">
      <v>146.69999999999999</v>
    </nc>
  </rcc>
  <rcc rId="1456" sId="1" numFmtId="4">
    <nc r="H502">
      <v>146.69999999999999</v>
    </nc>
  </rcc>
  <rcc rId="1457" sId="1" numFmtId="4">
    <nc r="G504">
      <v>16.899999999999999</v>
    </nc>
  </rcc>
  <rcc rId="1458" sId="1" numFmtId="4">
    <nc r="H504">
      <v>16.899999999999999</v>
    </nc>
  </rcc>
  <rcc rId="1459" sId="1" numFmtId="4">
    <nc r="G505">
      <v>5.0999999999999996</v>
    </nc>
  </rcc>
  <rcc rId="1460" sId="1" numFmtId="4">
    <nc r="H505">
      <v>5.0999999999999996</v>
    </nc>
  </rcc>
  <rfmt sheetId="1" sqref="G501:H505">
    <dxf>
      <fill>
        <patternFill>
          <bgColor rgb="FFFFC000"/>
        </patternFill>
      </fill>
    </dxf>
  </rfmt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1" sId="1" odxf="1" dxf="1" numFmtId="4">
    <nc r="G269">
      <v>61.7</v>
    </nc>
    <odxf>
      <fill>
        <patternFill patternType="none">
          <bgColor indexed="65"/>
        </patternFill>
      </fill>
    </odxf>
    <ndxf>
      <fill>
        <patternFill patternType="solid">
          <bgColor rgb="FFFFC000"/>
        </patternFill>
      </fill>
    </ndxf>
  </rcc>
  <rcc rId="1462" sId="1" odxf="1" dxf="1" numFmtId="4">
    <nc r="G270">
      <v>18.600000000000001</v>
    </nc>
    <odxf>
      <fill>
        <patternFill patternType="none">
          <bgColor indexed="65"/>
        </patternFill>
      </fill>
    </odxf>
    <ndxf>
      <fill>
        <patternFill patternType="solid">
          <bgColor rgb="FFFFC000"/>
        </patternFill>
      </fill>
    </ndxf>
  </rcc>
  <rcc rId="1463" sId="1" odxf="1" dxf="1" numFmtId="4">
    <nc r="H269">
      <v>61.7</v>
    </nc>
    <odxf>
      <fill>
        <patternFill patternType="none">
          <bgColor indexed="65"/>
        </patternFill>
      </fill>
    </odxf>
    <ndxf>
      <fill>
        <patternFill patternType="solid">
          <bgColor rgb="FFFFC000"/>
        </patternFill>
      </fill>
    </ndxf>
  </rcc>
  <rcc rId="1464" sId="1" odxf="1" dxf="1" numFmtId="4">
    <nc r="H270">
      <v>18.600000000000001</v>
    </nc>
    <odxf>
      <fill>
        <patternFill patternType="none">
          <bgColor indexed="65"/>
        </patternFill>
      </fill>
    </odxf>
    <ndxf>
      <fill>
        <patternFill patternType="solid">
          <bgColor rgb="FFFFC000"/>
        </patternFill>
      </fill>
    </ndxf>
  </rcc>
  <rcc rId="1465" sId="1" numFmtId="4">
    <nc r="G266">
      <v>5578</v>
    </nc>
  </rcc>
  <rcc rId="1466" sId="1" numFmtId="4">
    <nc r="H266">
      <v>5578</v>
    </nc>
  </rcc>
  <rcc rId="1467" sId="1" odxf="1" dxf="1" numFmtId="4">
    <nc r="G276">
      <v>64.3</v>
    </nc>
    <odxf>
      <fill>
        <patternFill patternType="none">
          <bgColor indexed="65"/>
        </patternFill>
      </fill>
    </odxf>
    <ndxf>
      <fill>
        <patternFill patternType="solid">
          <bgColor rgb="FFFFC000"/>
        </patternFill>
      </fill>
    </ndxf>
  </rcc>
  <rcc rId="1468" sId="1" odxf="1" dxf="1" numFmtId="4">
    <nc r="G277">
      <v>19.399999999999999</v>
    </nc>
    <odxf>
      <fill>
        <patternFill patternType="none">
          <bgColor indexed="65"/>
        </patternFill>
      </fill>
    </odxf>
    <ndxf>
      <fill>
        <patternFill patternType="solid">
          <bgColor rgb="FFFFC000"/>
        </patternFill>
      </fill>
    </ndxf>
  </rcc>
  <rcc rId="1469" sId="1" odxf="1" dxf="1" numFmtId="4">
    <nc r="H276">
      <v>64.3</v>
    </nc>
    <odxf>
      <fill>
        <patternFill patternType="none">
          <bgColor indexed="65"/>
        </patternFill>
      </fill>
    </odxf>
    <ndxf>
      <fill>
        <patternFill patternType="solid">
          <bgColor rgb="FFFFC000"/>
        </patternFill>
      </fill>
    </ndxf>
  </rcc>
  <rcc rId="1470" sId="1" odxf="1" dxf="1" numFmtId="4">
    <nc r="H277">
      <v>19.399999999999999</v>
    </nc>
    <odxf>
      <fill>
        <patternFill patternType="none">
          <bgColor indexed="65"/>
        </patternFill>
      </fill>
    </odxf>
    <ndxf>
      <fill>
        <patternFill patternType="solid">
          <bgColor rgb="FFFFC000"/>
        </patternFill>
      </fill>
    </ndxf>
  </rcc>
  <rcc rId="1471" sId="1" numFmtId="4">
    <nc r="G50">
      <v>11.7</v>
    </nc>
  </rcc>
  <rcc rId="1472" sId="1" numFmtId="4">
    <nc r="H50">
      <v>10.5</v>
    </nc>
  </rcc>
  <rfmt sheetId="1" sqref="G50:H50">
    <dxf>
      <fill>
        <patternFill>
          <bgColor rgb="FFFFC000"/>
        </patternFill>
      </fill>
    </dxf>
  </rfmt>
  <rrc rId="1473" sId="1" ref="A189:XFD189" action="insertRow">
    <undo index="65535" exp="area" ref3D="1" dr="$A$484:$XFD$487" dn="Z_E9E577B3_C457_4984_949A_B5AD6CE2E229_.wvu.Rows" sId="1"/>
    <undo index="65535" exp="area" ref3D="1" dr="$A$469:$XFD$472" dn="Z_E9E577B3_C457_4984_949A_B5AD6CE2E229_.wvu.Rows" sId="1"/>
    <undo index="65535" exp="area" ref3D="1" dr="$A$457:$XFD$460" dn="Z_E9E577B3_C457_4984_949A_B5AD6CE2E229_.wvu.Rows" sId="1"/>
    <undo index="65535" exp="area" ref3D="1" dr="$A$440:$XFD$441" dn="Z_E9E577B3_C457_4984_949A_B5AD6CE2E229_.wvu.Rows" sId="1"/>
    <undo index="65535" exp="area" ref3D="1" dr="$A$411:$XFD$416" dn="Z_E9E577B3_C457_4984_949A_B5AD6CE2E229_.wvu.Rows" sId="1"/>
    <undo index="65535" exp="area" ref3D="1" dr="$A$405:$XFD$407" dn="Z_E9E577B3_C457_4984_949A_B5AD6CE2E229_.wvu.Rows" sId="1"/>
    <undo index="65535" exp="area" ref3D="1" dr="$A$400:$XFD$403" dn="Z_E9E577B3_C457_4984_949A_B5AD6CE2E229_.wvu.Rows" sId="1"/>
    <undo index="65535" exp="area" ref3D="1" dr="$A$398:$XFD$398" dn="Z_E9E577B3_C457_4984_949A_B5AD6CE2E229_.wvu.Rows" sId="1"/>
    <undo index="65535" exp="area" ref3D="1" dr="$A$380:$XFD$385" dn="Z_E9E577B3_C457_4984_949A_B5AD6CE2E229_.wvu.Rows" sId="1"/>
    <undo index="65535" exp="area" ref3D="1" dr="$A$290:$XFD$294" dn="Z_E9E577B3_C457_4984_949A_B5AD6CE2E229_.wvu.Rows" sId="1"/>
    <undo index="65535" exp="area" ref3D="1" dr="$A$288:$XFD$288" dn="Z_E9E577B3_C457_4984_949A_B5AD6CE2E229_.wvu.Rows" sId="1"/>
    <undo index="65535" exp="area" ref3D="1" dr="$A$267:$XFD$267" dn="Z_E9E577B3_C457_4984_949A_B5AD6CE2E229_.wvu.Rows" sId="1"/>
    <undo index="65535" exp="area" ref3D="1" dr="$A$249:$XFD$251" dn="Z_E9E577B3_C457_4984_949A_B5AD6CE2E229_.wvu.Rows" sId="1"/>
    <undo index="65535" exp="area" ref3D="1" dr="$A$235:$XFD$238" dn="Z_E9E577B3_C457_4984_949A_B5AD6CE2E229_.wvu.Rows" sId="1"/>
    <undo index="65535" exp="area" ref3D="1" dr="$A$231:$XFD$232" dn="Z_E9E577B3_C457_4984_949A_B5AD6CE2E229_.wvu.Rows" sId="1"/>
    <undo index="65535" exp="area" ref3D="1" dr="$A$227:$XFD$229" dn="Z_E9E577B3_C457_4984_949A_B5AD6CE2E229_.wvu.Rows" sId="1"/>
    <undo index="1" exp="area" ref3D="1" dr="$A$221:$XFD$224" dn="Z_E9E577B3_C457_4984_949A_B5AD6CE2E229_.wvu.Rows" sId="1"/>
  </rrc>
  <rcc rId="1474" sId="1">
    <nc r="B189" t="inlineStr">
      <is>
        <t>968</t>
      </is>
    </nc>
  </rcc>
  <rcc rId="1475" sId="1">
    <nc r="C189" t="inlineStr">
      <is>
        <t>10</t>
      </is>
    </nc>
  </rcc>
  <rcc rId="1476" sId="1">
    <nc r="D189" t="inlineStr">
      <is>
        <t>06</t>
      </is>
    </nc>
  </rcc>
  <rcc rId="1477" sId="1">
    <nc r="E189" t="inlineStr">
      <is>
        <t>99900 73250</t>
      </is>
    </nc>
  </rcc>
  <rcc rId="1478" sId="1">
    <nc r="F189" t="inlineStr">
      <is>
        <t>244</t>
      </is>
    </nc>
  </rcc>
  <rcc rId="1479" sId="1" numFmtId="4">
    <nc r="G189">
      <v>323.89999999999998</v>
    </nc>
  </rcc>
  <rcc rId="1480" sId="1" numFmtId="4">
    <nc r="H189">
      <v>323.89999999999998</v>
    </nc>
  </rcc>
  <rcc rId="1481" sId="1">
    <oc r="G186">
      <f>G187+G188</f>
    </oc>
    <nc r="G186">
      <f>SUM(G187:G189)</f>
    </nc>
  </rcc>
  <rcc rId="1482" sId="1">
    <oc r="H186">
      <f>H187+H188</f>
    </oc>
    <nc r="H186">
      <f>SUM(H187:H189)</f>
    </nc>
  </rcc>
  <rcc rId="1483" sId="1">
    <nc r="A189" t="inlineStr">
      <is>
        <t>Прочие закупки товаров, работ и услуг для государственных (муниципальных) нужд</t>
      </is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86:H189">
    <dxf>
      <fill>
        <patternFill>
          <bgColor rgb="FFFFC000"/>
        </patternFill>
      </fill>
    </dxf>
  </rfmt>
  <rrc rId="1484" sId="1" ref="A198:XFD198" action="insertRow">
    <undo index="65535" exp="area" ref3D="1" dr="$A$485:$XFD$488" dn="Z_E9E577B3_C457_4984_949A_B5AD6CE2E229_.wvu.Rows" sId="1"/>
    <undo index="65535" exp="area" ref3D="1" dr="$A$470:$XFD$473" dn="Z_E9E577B3_C457_4984_949A_B5AD6CE2E229_.wvu.Rows" sId="1"/>
    <undo index="65535" exp="area" ref3D="1" dr="$A$458:$XFD$461" dn="Z_E9E577B3_C457_4984_949A_B5AD6CE2E229_.wvu.Rows" sId="1"/>
    <undo index="65535" exp="area" ref3D="1" dr="$A$441:$XFD$442" dn="Z_E9E577B3_C457_4984_949A_B5AD6CE2E229_.wvu.Rows" sId="1"/>
    <undo index="65535" exp="area" ref3D="1" dr="$A$412:$XFD$417" dn="Z_E9E577B3_C457_4984_949A_B5AD6CE2E229_.wvu.Rows" sId="1"/>
    <undo index="65535" exp="area" ref3D="1" dr="$A$406:$XFD$408" dn="Z_E9E577B3_C457_4984_949A_B5AD6CE2E229_.wvu.Rows" sId="1"/>
    <undo index="65535" exp="area" ref3D="1" dr="$A$401:$XFD$404" dn="Z_E9E577B3_C457_4984_949A_B5AD6CE2E229_.wvu.Rows" sId="1"/>
    <undo index="65535" exp="area" ref3D="1" dr="$A$399:$XFD$399" dn="Z_E9E577B3_C457_4984_949A_B5AD6CE2E229_.wvu.Rows" sId="1"/>
    <undo index="65535" exp="area" ref3D="1" dr="$A$381:$XFD$386" dn="Z_E9E577B3_C457_4984_949A_B5AD6CE2E229_.wvu.Rows" sId="1"/>
    <undo index="65535" exp="area" ref3D="1" dr="$A$291:$XFD$295" dn="Z_E9E577B3_C457_4984_949A_B5AD6CE2E229_.wvu.Rows" sId="1"/>
    <undo index="65535" exp="area" ref3D="1" dr="$A$289:$XFD$289" dn="Z_E9E577B3_C457_4984_949A_B5AD6CE2E229_.wvu.Rows" sId="1"/>
    <undo index="65535" exp="area" ref3D="1" dr="$A$268:$XFD$268" dn="Z_E9E577B3_C457_4984_949A_B5AD6CE2E229_.wvu.Rows" sId="1"/>
    <undo index="65535" exp="area" ref3D="1" dr="$A$250:$XFD$252" dn="Z_E9E577B3_C457_4984_949A_B5AD6CE2E229_.wvu.Rows" sId="1"/>
    <undo index="65535" exp="area" ref3D="1" dr="$A$236:$XFD$239" dn="Z_E9E577B3_C457_4984_949A_B5AD6CE2E229_.wvu.Rows" sId="1"/>
    <undo index="65535" exp="area" ref3D="1" dr="$A$232:$XFD$233" dn="Z_E9E577B3_C457_4984_949A_B5AD6CE2E229_.wvu.Rows" sId="1"/>
    <undo index="65535" exp="area" ref3D="1" dr="$A$228:$XFD$230" dn="Z_E9E577B3_C457_4984_949A_B5AD6CE2E229_.wvu.Rows" sId="1"/>
    <undo index="1" exp="area" ref3D="1" dr="$A$222:$XFD$225" dn="Z_E9E577B3_C457_4984_949A_B5AD6CE2E229_.wvu.Rows" sId="1"/>
  </rrc>
  <rrc rId="1485" sId="1" ref="A198:XFD198" action="insertRow">
    <undo index="65535" exp="area" ref3D="1" dr="$A$486:$XFD$489" dn="Z_E9E577B3_C457_4984_949A_B5AD6CE2E229_.wvu.Rows" sId="1"/>
    <undo index="65535" exp="area" ref3D="1" dr="$A$471:$XFD$474" dn="Z_E9E577B3_C457_4984_949A_B5AD6CE2E229_.wvu.Rows" sId="1"/>
    <undo index="65535" exp="area" ref3D="1" dr="$A$459:$XFD$462" dn="Z_E9E577B3_C457_4984_949A_B5AD6CE2E229_.wvu.Rows" sId="1"/>
    <undo index="65535" exp="area" ref3D="1" dr="$A$442:$XFD$443" dn="Z_E9E577B3_C457_4984_949A_B5AD6CE2E229_.wvu.Rows" sId="1"/>
    <undo index="65535" exp="area" ref3D="1" dr="$A$413:$XFD$418" dn="Z_E9E577B3_C457_4984_949A_B5AD6CE2E229_.wvu.Rows" sId="1"/>
    <undo index="65535" exp="area" ref3D="1" dr="$A$407:$XFD$409" dn="Z_E9E577B3_C457_4984_949A_B5AD6CE2E229_.wvu.Rows" sId="1"/>
    <undo index="65535" exp="area" ref3D="1" dr="$A$402:$XFD$405" dn="Z_E9E577B3_C457_4984_949A_B5AD6CE2E229_.wvu.Rows" sId="1"/>
    <undo index="65535" exp="area" ref3D="1" dr="$A$400:$XFD$400" dn="Z_E9E577B3_C457_4984_949A_B5AD6CE2E229_.wvu.Rows" sId="1"/>
    <undo index="65535" exp="area" ref3D="1" dr="$A$382:$XFD$387" dn="Z_E9E577B3_C457_4984_949A_B5AD6CE2E229_.wvu.Rows" sId="1"/>
    <undo index="65535" exp="area" ref3D="1" dr="$A$292:$XFD$296" dn="Z_E9E577B3_C457_4984_949A_B5AD6CE2E229_.wvu.Rows" sId="1"/>
    <undo index="65535" exp="area" ref3D="1" dr="$A$290:$XFD$290" dn="Z_E9E577B3_C457_4984_949A_B5AD6CE2E229_.wvu.Rows" sId="1"/>
    <undo index="65535" exp="area" ref3D="1" dr="$A$269:$XFD$269" dn="Z_E9E577B3_C457_4984_949A_B5AD6CE2E229_.wvu.Rows" sId="1"/>
    <undo index="65535" exp="area" ref3D="1" dr="$A$251:$XFD$253" dn="Z_E9E577B3_C457_4984_949A_B5AD6CE2E229_.wvu.Rows" sId="1"/>
    <undo index="65535" exp="area" ref3D="1" dr="$A$237:$XFD$240" dn="Z_E9E577B3_C457_4984_949A_B5AD6CE2E229_.wvu.Rows" sId="1"/>
    <undo index="65535" exp="area" ref3D="1" dr="$A$233:$XFD$234" dn="Z_E9E577B3_C457_4984_949A_B5AD6CE2E229_.wvu.Rows" sId="1"/>
    <undo index="65535" exp="area" ref3D="1" dr="$A$229:$XFD$231" dn="Z_E9E577B3_C457_4984_949A_B5AD6CE2E229_.wvu.Rows" sId="1"/>
    <undo index="1" exp="area" ref3D="1" dr="$A$223:$XFD$226" dn="Z_E9E577B3_C457_4984_949A_B5AD6CE2E229_.wvu.Rows" sId="1"/>
  </rrc>
  <rcc rId="1486" sId="1" odxf="1" dxf="1">
    <nc r="A198" t="inlineStr">
      <is>
        <t>Ежемесячное денежное вознаграждение воспитателей дошкольных образовательных организаций, реализующих программу погружения в бурятскую языковую среду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87" sId="1" odxf="1" dxf="1">
    <nc r="B198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88" sId="1" odxf="1" dxf="1">
    <nc r="C198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89" sId="1" odxf="1" dxf="1">
    <nc r="D198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90" sId="1" odxf="1" dxf="1">
    <nc r="E198" t="inlineStr">
      <is>
        <t>10101 74650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198" start="0" length="0">
    <dxf>
      <font>
        <i/>
        <name val="Times New Roman"/>
        <family val="1"/>
      </font>
    </dxf>
  </rfmt>
  <rcc rId="1491" sId="1" odxf="1" dxf="1">
    <nc r="G198">
      <f>G199</f>
    </nc>
    <odxf>
      <font>
        <i val="0"/>
        <name val="Times New Roman"/>
        <family val="1"/>
      </font>
      <fill>
        <patternFill patternType="solid">
          <bgColor rgb="FFFFC00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492" sId="1">
    <nc r="A199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493" sId="1">
    <nc r="B199" t="inlineStr">
      <is>
        <t>969</t>
      </is>
    </nc>
  </rcc>
  <rcc rId="1494" sId="1">
    <nc r="C199" t="inlineStr">
      <is>
        <t>07</t>
      </is>
    </nc>
  </rcc>
  <rcc rId="1495" sId="1">
    <nc r="D199" t="inlineStr">
      <is>
        <t>01</t>
      </is>
    </nc>
  </rcc>
  <rcc rId="1496" sId="1">
    <nc r="E199" t="inlineStr">
      <is>
        <t>10101 74650</t>
      </is>
    </nc>
  </rcc>
  <rcc rId="1497" sId="1">
    <nc r="F199" t="inlineStr">
      <is>
        <t>611</t>
      </is>
    </nc>
  </rcc>
  <rcc rId="1498" sId="1">
    <nc r="G199">
      <f>563</f>
    </nc>
  </rcc>
  <rcc rId="1499" sId="1" numFmtId="4">
    <nc r="H199">
      <v>563</v>
    </nc>
  </rcc>
  <rcc rId="1500" sId="1" odxf="1" dxf="1">
    <nc r="H198">
      <f>H199</f>
    </nc>
    <odxf>
      <font>
        <i val="0"/>
        <name val="Times New Roman"/>
        <family val="1"/>
      </font>
      <fill>
        <patternFill patternType="solid">
          <bgColor rgb="FFFFC00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501" sId="1">
    <oc r="G195">
      <f>G196+G200</f>
    </oc>
    <nc r="G195">
      <f>G196+G200+G198</f>
    </nc>
  </rcc>
  <rcc rId="1502" sId="1">
    <oc r="H195">
      <f>H196+H200</f>
    </oc>
    <nc r="H195">
      <f>H196+H200+H198</f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3" sId="1" numFmtId="4">
    <oc r="G515">
      <v>1317903.71529</v>
    </oc>
    <nc r="G515"/>
  </rcc>
  <rcc rId="1504" sId="1" numFmtId="4">
    <oc r="H515">
      <v>1219698.56412</v>
    </oc>
    <nc r="H515"/>
  </rcc>
  <rcc rId="1505" sId="1" numFmtId="34">
    <oc r="G516">
      <f>G514-G515</f>
    </oc>
    <nc r="G516">
      <v>946063.3</v>
    </nc>
  </rcc>
  <rcc rId="1506" sId="1">
    <oc r="G518">
      <f>G513-G516</f>
    </oc>
    <nc r="G518">
      <f>G516-G514</f>
    </nc>
  </rcc>
  <rcc rId="1507" sId="1" numFmtId="34">
    <oc r="H516">
      <f>H514-H515</f>
    </oc>
    <nc r="H516">
      <v>980466.1</v>
    </nc>
  </rcc>
  <rcc rId="1508" sId="1">
    <oc r="H518">
      <f>H513-H516</f>
    </oc>
    <nc r="H518">
      <f>H516-H514</f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2" sId="1" numFmtId="4">
    <oc r="G91">
      <v>345.7</v>
    </oc>
    <nc r="G91">
      <v>345.69</v>
    </nc>
  </rcc>
  <rcc rId="653" sId="1" numFmtId="4">
    <oc r="G92">
      <v>104.39</v>
    </oc>
    <nc r="G92">
      <v>104.4</v>
    </nc>
  </rcc>
  <rcc rId="654" sId="1" numFmtId="4">
    <oc r="H92">
      <v>104.39</v>
    </oc>
    <nc r="H92">
      <v>104.4</v>
    </nc>
  </rcc>
  <rcc rId="655" sId="1" numFmtId="4">
    <oc r="H91">
      <v>345.7</v>
    </oc>
    <nc r="H91">
      <v>345.69</v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0:H50">
    <dxf>
      <fill>
        <patternFill>
          <bgColor theme="0"/>
        </patternFill>
      </fill>
    </dxf>
  </rfmt>
  <rfmt sheetId="1" sqref="G62:H62">
    <dxf>
      <fill>
        <patternFill>
          <bgColor theme="0"/>
        </patternFill>
      </fill>
    </dxf>
  </rfmt>
  <rfmt sheetId="1" sqref="G84:H93">
    <dxf>
      <fill>
        <patternFill>
          <bgColor theme="0"/>
        </patternFill>
      </fill>
    </dxf>
  </rfmt>
  <rfmt sheetId="1" sqref="G94:H97">
    <dxf>
      <fill>
        <patternFill>
          <bgColor theme="0"/>
        </patternFill>
      </fill>
    </dxf>
  </rfmt>
  <rcc rId="1509" sId="1">
    <oc r="G101">
      <f>SUM(G102:G107)</f>
    </oc>
    <nc r="G101">
      <f>SUM(G102:G107)</f>
    </nc>
  </rcc>
  <rfmt sheetId="1" sqref="G117:H121">
    <dxf>
      <fill>
        <patternFill>
          <bgColor theme="0"/>
        </patternFill>
      </fill>
    </dxf>
  </rfmt>
  <rfmt sheetId="1" sqref="G126:H127">
    <dxf>
      <fill>
        <patternFill>
          <bgColor theme="0"/>
        </patternFill>
      </fill>
    </dxf>
  </rfmt>
  <rrc rId="1510" sId="1" ref="A127:XFD127" action="deleteRow">
    <undo index="65535" exp="ref" v="1" dr="H127" r="H124" sId="1"/>
    <undo index="65535" exp="ref" v="1" dr="G127" r="G124" sId="1"/>
    <undo index="65535" exp="area" ref3D="1" dr="$A$487:$XFD$490" dn="Z_E9E577B3_C457_4984_949A_B5AD6CE2E229_.wvu.Rows" sId="1"/>
    <undo index="65535" exp="area" ref3D="1" dr="$A$472:$XFD$475" dn="Z_E9E577B3_C457_4984_949A_B5AD6CE2E229_.wvu.Rows" sId="1"/>
    <undo index="65535" exp="area" ref3D="1" dr="$A$460:$XFD$463" dn="Z_E9E577B3_C457_4984_949A_B5AD6CE2E229_.wvu.Rows" sId="1"/>
    <undo index="65535" exp="area" ref3D="1" dr="$A$443:$XFD$444" dn="Z_E9E577B3_C457_4984_949A_B5AD6CE2E229_.wvu.Rows" sId="1"/>
    <undo index="65535" exp="area" ref3D="1" dr="$A$414:$XFD$419" dn="Z_E9E577B3_C457_4984_949A_B5AD6CE2E229_.wvu.Rows" sId="1"/>
    <undo index="65535" exp="area" ref3D="1" dr="$A$408:$XFD$410" dn="Z_E9E577B3_C457_4984_949A_B5AD6CE2E229_.wvu.Rows" sId="1"/>
    <undo index="65535" exp="area" ref3D="1" dr="$A$403:$XFD$406" dn="Z_E9E577B3_C457_4984_949A_B5AD6CE2E229_.wvu.Rows" sId="1"/>
    <undo index="65535" exp="area" ref3D="1" dr="$A$401:$XFD$401" dn="Z_E9E577B3_C457_4984_949A_B5AD6CE2E229_.wvu.Rows" sId="1"/>
    <undo index="65535" exp="area" ref3D="1" dr="$A$383:$XFD$388" dn="Z_E9E577B3_C457_4984_949A_B5AD6CE2E229_.wvu.Rows" sId="1"/>
    <undo index="65535" exp="area" ref3D="1" dr="$A$293:$XFD$297" dn="Z_E9E577B3_C457_4984_949A_B5AD6CE2E229_.wvu.Rows" sId="1"/>
    <undo index="65535" exp="area" ref3D="1" dr="$A$291:$XFD$291" dn="Z_E9E577B3_C457_4984_949A_B5AD6CE2E229_.wvu.Rows" sId="1"/>
    <undo index="65535" exp="area" ref3D="1" dr="$A$270:$XFD$270" dn="Z_E9E577B3_C457_4984_949A_B5AD6CE2E229_.wvu.Rows" sId="1"/>
    <undo index="65535" exp="area" ref3D="1" dr="$A$252:$XFD$254" dn="Z_E9E577B3_C457_4984_949A_B5AD6CE2E229_.wvu.Rows" sId="1"/>
    <undo index="65535" exp="area" ref3D="1" dr="$A$238:$XFD$241" dn="Z_E9E577B3_C457_4984_949A_B5AD6CE2E229_.wvu.Rows" sId="1"/>
    <undo index="65535" exp="area" ref3D="1" dr="$A$234:$XFD$235" dn="Z_E9E577B3_C457_4984_949A_B5AD6CE2E229_.wvu.Rows" sId="1"/>
    <undo index="65535" exp="area" ref3D="1" dr="$A$230:$XFD$232" dn="Z_E9E577B3_C457_4984_949A_B5AD6CE2E229_.wvu.Rows" sId="1"/>
    <undo index="1" exp="area" ref3D="1" dr="$A$224:$XFD$227" dn="Z_E9E577B3_C457_4984_949A_B5AD6CE2E229_.wvu.Rows" sId="1"/>
    <rfmt sheetId="1" xfDxf="1" sqref="A127:XFD127" start="0" length="0">
      <dxf>
        <font>
          <i/>
          <name val="Times New Roman CYR"/>
          <family val="1"/>
        </font>
        <alignment wrapText="1"/>
      </dxf>
    </rfmt>
    <rcc rId="0" sId="1" dxf="1">
      <nc r="A127" t="inlineStr">
        <is>
          <t>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7" t="inlineStr">
        <is>
          <t>968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7" t="inlineStr">
        <is>
          <t>09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7" t="inlineStr">
        <is>
          <t>11001 S23Д0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7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27">
        <f>G128</f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7">
        <f>H128</f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11" sId="1" ref="A127:XFD127" action="deleteRow">
    <undo index="65535" exp="area" ref3D="1" dr="$A$486:$XFD$489" dn="Z_E9E577B3_C457_4984_949A_B5AD6CE2E229_.wvu.Rows" sId="1"/>
    <undo index="65535" exp="area" ref3D="1" dr="$A$471:$XFD$474" dn="Z_E9E577B3_C457_4984_949A_B5AD6CE2E229_.wvu.Rows" sId="1"/>
    <undo index="65535" exp="area" ref3D="1" dr="$A$459:$XFD$462" dn="Z_E9E577B3_C457_4984_949A_B5AD6CE2E229_.wvu.Rows" sId="1"/>
    <undo index="65535" exp="area" ref3D="1" dr="$A$442:$XFD$443" dn="Z_E9E577B3_C457_4984_949A_B5AD6CE2E229_.wvu.Rows" sId="1"/>
    <undo index="65535" exp="area" ref3D="1" dr="$A$413:$XFD$418" dn="Z_E9E577B3_C457_4984_949A_B5AD6CE2E229_.wvu.Rows" sId="1"/>
    <undo index="65535" exp="area" ref3D="1" dr="$A$407:$XFD$409" dn="Z_E9E577B3_C457_4984_949A_B5AD6CE2E229_.wvu.Rows" sId="1"/>
    <undo index="65535" exp="area" ref3D="1" dr="$A$402:$XFD$405" dn="Z_E9E577B3_C457_4984_949A_B5AD6CE2E229_.wvu.Rows" sId="1"/>
    <undo index="65535" exp="area" ref3D="1" dr="$A$400:$XFD$400" dn="Z_E9E577B3_C457_4984_949A_B5AD6CE2E229_.wvu.Rows" sId="1"/>
    <undo index="65535" exp="area" ref3D="1" dr="$A$382:$XFD$387" dn="Z_E9E577B3_C457_4984_949A_B5AD6CE2E229_.wvu.Rows" sId="1"/>
    <undo index="65535" exp="area" ref3D="1" dr="$A$292:$XFD$296" dn="Z_E9E577B3_C457_4984_949A_B5AD6CE2E229_.wvu.Rows" sId="1"/>
    <undo index="65535" exp="area" ref3D="1" dr="$A$290:$XFD$290" dn="Z_E9E577B3_C457_4984_949A_B5AD6CE2E229_.wvu.Rows" sId="1"/>
    <undo index="65535" exp="area" ref3D="1" dr="$A$269:$XFD$269" dn="Z_E9E577B3_C457_4984_949A_B5AD6CE2E229_.wvu.Rows" sId="1"/>
    <undo index="65535" exp="area" ref3D="1" dr="$A$251:$XFD$253" dn="Z_E9E577B3_C457_4984_949A_B5AD6CE2E229_.wvu.Rows" sId="1"/>
    <undo index="65535" exp="area" ref3D="1" dr="$A$237:$XFD$240" dn="Z_E9E577B3_C457_4984_949A_B5AD6CE2E229_.wvu.Rows" sId="1"/>
    <undo index="65535" exp="area" ref3D="1" dr="$A$233:$XFD$234" dn="Z_E9E577B3_C457_4984_949A_B5AD6CE2E229_.wvu.Rows" sId="1"/>
    <undo index="65535" exp="area" ref3D="1" dr="$A$229:$XFD$231" dn="Z_E9E577B3_C457_4984_949A_B5AD6CE2E229_.wvu.Rows" sId="1"/>
    <undo index="1" exp="area" ref3D="1" dr="$A$223:$XFD$226" dn="Z_E9E577B3_C457_4984_949A_B5AD6CE2E229_.wvu.Rows" sId="1"/>
    <rfmt sheetId="1" xfDxf="1" sqref="A127:XFD127" start="0" length="0">
      <dxf>
        <font>
          <name val="Times New Roman CYR"/>
          <family val="1"/>
        </font>
        <alignment wrapText="1"/>
      </dxf>
    </rfmt>
    <rcc rId="0" sId="1" dxf="1">
      <nc r="A127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7" t="inlineStr">
        <is>
          <t>968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7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7" t="inlineStr">
        <is>
          <t>11001 S23Д0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7" t="inlineStr">
        <is>
          <t>621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27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7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512" sId="1">
    <oc r="G124">
      <f>G127+G125+G129+#REF!</f>
    </oc>
    <nc r="G124">
      <f>G127+G125+G129</f>
    </nc>
  </rcc>
  <rcc rId="1513" sId="1">
    <oc r="H124">
      <f>H127+H125+H129+#REF!</f>
    </oc>
    <nc r="H124">
      <f>H127+H125+H129</f>
    </nc>
  </rcc>
  <rfmt sheetId="1" sqref="G130:H130">
    <dxf>
      <fill>
        <patternFill>
          <bgColor theme="0"/>
        </patternFill>
      </fill>
    </dxf>
  </rfmt>
  <rfmt sheetId="1" sqref="A139:H139" start="0" length="2147483647">
    <dxf>
      <font>
        <i/>
      </font>
    </dxf>
  </rfmt>
  <rfmt sheetId="1" sqref="A135:H135" start="0" length="2147483647">
    <dxf>
      <font>
        <i/>
      </font>
    </dxf>
  </rfmt>
  <rfmt sheetId="1" sqref="G147:H147">
    <dxf>
      <fill>
        <patternFill>
          <bgColor theme="0"/>
        </patternFill>
      </fill>
    </dxf>
  </rfmt>
  <rrc rId="1514" sId="1" ref="A151:XFD151" action="deleteRow">
    <undo index="65535" exp="ref" v="1" dr="G151" r="G150" sId="1"/>
    <undo index="65535" exp="area" ref3D="1" dr="$A$485:$XFD$488" dn="Z_E9E577B3_C457_4984_949A_B5AD6CE2E229_.wvu.Rows" sId="1"/>
    <undo index="65535" exp="area" ref3D="1" dr="$A$470:$XFD$473" dn="Z_E9E577B3_C457_4984_949A_B5AD6CE2E229_.wvu.Rows" sId="1"/>
    <undo index="65535" exp="area" ref3D="1" dr="$A$458:$XFD$461" dn="Z_E9E577B3_C457_4984_949A_B5AD6CE2E229_.wvu.Rows" sId="1"/>
    <undo index="65535" exp="area" ref3D="1" dr="$A$441:$XFD$442" dn="Z_E9E577B3_C457_4984_949A_B5AD6CE2E229_.wvu.Rows" sId="1"/>
    <undo index="65535" exp="area" ref3D="1" dr="$A$412:$XFD$417" dn="Z_E9E577B3_C457_4984_949A_B5AD6CE2E229_.wvu.Rows" sId="1"/>
    <undo index="65535" exp="area" ref3D="1" dr="$A$406:$XFD$408" dn="Z_E9E577B3_C457_4984_949A_B5AD6CE2E229_.wvu.Rows" sId="1"/>
    <undo index="65535" exp="area" ref3D="1" dr="$A$401:$XFD$404" dn="Z_E9E577B3_C457_4984_949A_B5AD6CE2E229_.wvu.Rows" sId="1"/>
    <undo index="65535" exp="area" ref3D="1" dr="$A$399:$XFD$399" dn="Z_E9E577B3_C457_4984_949A_B5AD6CE2E229_.wvu.Rows" sId="1"/>
    <undo index="65535" exp="area" ref3D="1" dr="$A$381:$XFD$386" dn="Z_E9E577B3_C457_4984_949A_B5AD6CE2E229_.wvu.Rows" sId="1"/>
    <undo index="65535" exp="area" ref3D="1" dr="$A$291:$XFD$295" dn="Z_E9E577B3_C457_4984_949A_B5AD6CE2E229_.wvu.Rows" sId="1"/>
    <undo index="65535" exp="area" ref3D="1" dr="$A$289:$XFD$289" dn="Z_E9E577B3_C457_4984_949A_B5AD6CE2E229_.wvu.Rows" sId="1"/>
    <undo index="65535" exp="area" ref3D="1" dr="$A$268:$XFD$268" dn="Z_E9E577B3_C457_4984_949A_B5AD6CE2E229_.wvu.Rows" sId="1"/>
    <undo index="65535" exp="area" ref3D="1" dr="$A$250:$XFD$252" dn="Z_E9E577B3_C457_4984_949A_B5AD6CE2E229_.wvu.Rows" sId="1"/>
    <undo index="65535" exp="area" ref3D="1" dr="$A$236:$XFD$239" dn="Z_E9E577B3_C457_4984_949A_B5AD6CE2E229_.wvu.Rows" sId="1"/>
    <undo index="65535" exp="area" ref3D="1" dr="$A$232:$XFD$233" dn="Z_E9E577B3_C457_4984_949A_B5AD6CE2E229_.wvu.Rows" sId="1"/>
    <undo index="65535" exp="area" ref3D="1" dr="$A$228:$XFD$230" dn="Z_E9E577B3_C457_4984_949A_B5AD6CE2E229_.wvu.Rows" sId="1"/>
    <undo index="1" exp="area" ref3D="1" dr="$A$222:$XFD$225" dn="Z_E9E577B3_C457_4984_949A_B5AD6CE2E229_.wvu.Rows" sId="1"/>
    <rfmt sheetId="1" xfDxf="1" sqref="A151:XFD151" start="0" length="0">
      <dxf>
        <font>
          <i/>
          <name val="Times New Roman CYR"/>
          <family val="1"/>
        </font>
        <alignment wrapText="1"/>
      </dxf>
    </rfmt>
    <rcc rId="0" sId="1" dxf="1">
      <nc r="A151" t="inlineStr">
        <is>
          <t>Разработка проектно-сметной документации на строительство системы центрального теплоснабжения в п. Восточный, п. Кедровый и п. Солнечный г.Гусиноозерск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1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1" t="inlineStr">
        <is>
          <t>99900 72900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1">
        <f>SUM(G152:G152)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1">
        <f>SUM(H152:H152)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15" sId="1" ref="A151:XFD151" action="deleteRow">
    <undo index="65535" exp="area" ref3D="1" dr="$A$484:$XFD$487" dn="Z_E9E577B3_C457_4984_949A_B5AD6CE2E229_.wvu.Rows" sId="1"/>
    <undo index="65535" exp="area" ref3D="1" dr="$A$469:$XFD$472" dn="Z_E9E577B3_C457_4984_949A_B5AD6CE2E229_.wvu.Rows" sId="1"/>
    <undo index="65535" exp="area" ref3D="1" dr="$A$457:$XFD$460" dn="Z_E9E577B3_C457_4984_949A_B5AD6CE2E229_.wvu.Rows" sId="1"/>
    <undo index="65535" exp="area" ref3D="1" dr="$A$440:$XFD$441" dn="Z_E9E577B3_C457_4984_949A_B5AD6CE2E229_.wvu.Rows" sId="1"/>
    <undo index="65535" exp="area" ref3D="1" dr="$A$411:$XFD$416" dn="Z_E9E577B3_C457_4984_949A_B5AD6CE2E229_.wvu.Rows" sId="1"/>
    <undo index="65535" exp="area" ref3D="1" dr="$A$405:$XFD$407" dn="Z_E9E577B3_C457_4984_949A_B5AD6CE2E229_.wvu.Rows" sId="1"/>
    <undo index="65535" exp="area" ref3D="1" dr="$A$400:$XFD$403" dn="Z_E9E577B3_C457_4984_949A_B5AD6CE2E229_.wvu.Rows" sId="1"/>
    <undo index="65535" exp="area" ref3D="1" dr="$A$398:$XFD$398" dn="Z_E9E577B3_C457_4984_949A_B5AD6CE2E229_.wvu.Rows" sId="1"/>
    <undo index="65535" exp="area" ref3D="1" dr="$A$380:$XFD$385" dn="Z_E9E577B3_C457_4984_949A_B5AD6CE2E229_.wvu.Rows" sId="1"/>
    <undo index="65535" exp="area" ref3D="1" dr="$A$290:$XFD$294" dn="Z_E9E577B3_C457_4984_949A_B5AD6CE2E229_.wvu.Rows" sId="1"/>
    <undo index="65535" exp="area" ref3D="1" dr="$A$288:$XFD$288" dn="Z_E9E577B3_C457_4984_949A_B5AD6CE2E229_.wvu.Rows" sId="1"/>
    <undo index="65535" exp="area" ref3D="1" dr="$A$267:$XFD$267" dn="Z_E9E577B3_C457_4984_949A_B5AD6CE2E229_.wvu.Rows" sId="1"/>
    <undo index="65535" exp="area" ref3D="1" dr="$A$249:$XFD$251" dn="Z_E9E577B3_C457_4984_949A_B5AD6CE2E229_.wvu.Rows" sId="1"/>
    <undo index="65535" exp="area" ref3D="1" dr="$A$235:$XFD$238" dn="Z_E9E577B3_C457_4984_949A_B5AD6CE2E229_.wvu.Rows" sId="1"/>
    <undo index="65535" exp="area" ref3D="1" dr="$A$231:$XFD$232" dn="Z_E9E577B3_C457_4984_949A_B5AD6CE2E229_.wvu.Rows" sId="1"/>
    <undo index="65535" exp="area" ref3D="1" dr="$A$227:$XFD$229" dn="Z_E9E577B3_C457_4984_949A_B5AD6CE2E229_.wvu.Rows" sId="1"/>
    <undo index="1" exp="area" ref3D="1" dr="$A$221:$XFD$224" dn="Z_E9E577B3_C457_4984_949A_B5AD6CE2E229_.wvu.Rows" sId="1"/>
    <rfmt sheetId="1" xfDxf="1" sqref="A151:XFD151" start="0" length="0">
      <dxf>
        <font>
          <i/>
          <name val="Times New Roman CYR"/>
          <family val="1"/>
        </font>
        <alignment wrapText="1"/>
      </dxf>
    </rfmt>
    <rcc rId="0" sId="1" dxf="1">
      <nc r="A151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1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1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1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1" t="inlineStr">
        <is>
          <t>99900 72900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1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1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1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16" sId="1" ref="A153:XFD153" action="deleteRow">
    <undo index="65535" exp="ref" v="1" dr="G153" r="G150" sId="1"/>
    <undo index="65535" exp="area" ref3D="1" dr="$A$483:$XFD$486" dn="Z_E9E577B3_C457_4984_949A_B5AD6CE2E229_.wvu.Rows" sId="1"/>
    <undo index="65535" exp="area" ref3D="1" dr="$A$468:$XFD$471" dn="Z_E9E577B3_C457_4984_949A_B5AD6CE2E229_.wvu.Rows" sId="1"/>
    <undo index="65535" exp="area" ref3D="1" dr="$A$456:$XFD$459" dn="Z_E9E577B3_C457_4984_949A_B5AD6CE2E229_.wvu.Rows" sId="1"/>
    <undo index="65535" exp="area" ref3D="1" dr="$A$439:$XFD$440" dn="Z_E9E577B3_C457_4984_949A_B5AD6CE2E229_.wvu.Rows" sId="1"/>
    <undo index="65535" exp="area" ref3D="1" dr="$A$410:$XFD$415" dn="Z_E9E577B3_C457_4984_949A_B5AD6CE2E229_.wvu.Rows" sId="1"/>
    <undo index="65535" exp="area" ref3D="1" dr="$A$404:$XFD$406" dn="Z_E9E577B3_C457_4984_949A_B5AD6CE2E229_.wvu.Rows" sId="1"/>
    <undo index="65535" exp="area" ref3D="1" dr="$A$399:$XFD$402" dn="Z_E9E577B3_C457_4984_949A_B5AD6CE2E229_.wvu.Rows" sId="1"/>
    <undo index="65535" exp="area" ref3D="1" dr="$A$397:$XFD$397" dn="Z_E9E577B3_C457_4984_949A_B5AD6CE2E229_.wvu.Rows" sId="1"/>
    <undo index="65535" exp="area" ref3D="1" dr="$A$379:$XFD$384" dn="Z_E9E577B3_C457_4984_949A_B5AD6CE2E229_.wvu.Rows" sId="1"/>
    <undo index="65535" exp="area" ref3D="1" dr="$A$289:$XFD$293" dn="Z_E9E577B3_C457_4984_949A_B5AD6CE2E229_.wvu.Rows" sId="1"/>
    <undo index="65535" exp="area" ref3D="1" dr="$A$287:$XFD$287" dn="Z_E9E577B3_C457_4984_949A_B5AD6CE2E229_.wvu.Rows" sId="1"/>
    <undo index="65535" exp="area" ref3D="1" dr="$A$266:$XFD$266" dn="Z_E9E577B3_C457_4984_949A_B5AD6CE2E229_.wvu.Rows" sId="1"/>
    <undo index="65535" exp="area" ref3D="1" dr="$A$248:$XFD$250" dn="Z_E9E577B3_C457_4984_949A_B5AD6CE2E229_.wvu.Rows" sId="1"/>
    <undo index="65535" exp="area" ref3D="1" dr="$A$234:$XFD$237" dn="Z_E9E577B3_C457_4984_949A_B5AD6CE2E229_.wvu.Rows" sId="1"/>
    <undo index="65535" exp="area" ref3D="1" dr="$A$230:$XFD$231" dn="Z_E9E577B3_C457_4984_949A_B5AD6CE2E229_.wvu.Rows" sId="1"/>
    <undo index="65535" exp="area" ref3D="1" dr="$A$226:$XFD$228" dn="Z_E9E577B3_C457_4984_949A_B5AD6CE2E229_.wvu.Rows" sId="1"/>
    <undo index="1" exp="area" ref3D="1" dr="$A$220:$XFD$223" dn="Z_E9E577B3_C457_4984_949A_B5AD6CE2E229_.wvu.Rows" sId="1"/>
    <rfmt sheetId="1" xfDxf="1" sqref="A153:XFD153" start="0" length="0">
      <dxf>
        <font>
          <i/>
          <name val="Times New Roman CYR"/>
          <family val="1"/>
        </font>
        <alignment wrapText="1"/>
      </dxf>
    </rfmt>
    <rcc rId="0" sId="1" dxf="1">
      <nc r="A153" t="inlineStr">
        <is>
          <t>Строительство системы централизованного водоснабжения у. Ташир Селенгинского района Республики Бурятия (в том числе разработка проектной и рабочей документации)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3" t="inlineStr">
        <is>
          <t>968</t>
        </is>
      </nc>
      <ndxf>
        <font>
          <color indexed="8"/>
          <name val="Times New Roman"/>
          <family val="1"/>
        </font>
        <numFmt numFmtId="30" formatCode="@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3" t="inlineStr">
        <is>
          <t>99900 S2860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3">
        <f>SUM(G154:G154)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3">
        <f>SUM(H154:H154)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17" sId="1" ref="A153:XFD153" action="deleteRow">
    <undo index="65535" exp="area" ref3D="1" dr="$A$482:$XFD$485" dn="Z_E9E577B3_C457_4984_949A_B5AD6CE2E229_.wvu.Rows" sId="1"/>
    <undo index="65535" exp="area" ref3D="1" dr="$A$467:$XFD$470" dn="Z_E9E577B3_C457_4984_949A_B5AD6CE2E229_.wvu.Rows" sId="1"/>
    <undo index="65535" exp="area" ref3D="1" dr="$A$455:$XFD$458" dn="Z_E9E577B3_C457_4984_949A_B5AD6CE2E229_.wvu.Rows" sId="1"/>
    <undo index="65535" exp="area" ref3D="1" dr="$A$438:$XFD$439" dn="Z_E9E577B3_C457_4984_949A_B5AD6CE2E229_.wvu.Rows" sId="1"/>
    <undo index="65535" exp="area" ref3D="1" dr="$A$409:$XFD$414" dn="Z_E9E577B3_C457_4984_949A_B5AD6CE2E229_.wvu.Rows" sId="1"/>
    <undo index="65535" exp="area" ref3D="1" dr="$A$403:$XFD$405" dn="Z_E9E577B3_C457_4984_949A_B5AD6CE2E229_.wvu.Rows" sId="1"/>
    <undo index="65535" exp="area" ref3D="1" dr="$A$398:$XFD$401" dn="Z_E9E577B3_C457_4984_949A_B5AD6CE2E229_.wvu.Rows" sId="1"/>
    <undo index="65535" exp="area" ref3D="1" dr="$A$396:$XFD$396" dn="Z_E9E577B3_C457_4984_949A_B5AD6CE2E229_.wvu.Rows" sId="1"/>
    <undo index="65535" exp="area" ref3D="1" dr="$A$378:$XFD$383" dn="Z_E9E577B3_C457_4984_949A_B5AD6CE2E229_.wvu.Rows" sId="1"/>
    <undo index="65535" exp="area" ref3D="1" dr="$A$288:$XFD$292" dn="Z_E9E577B3_C457_4984_949A_B5AD6CE2E229_.wvu.Rows" sId="1"/>
    <undo index="65535" exp="area" ref3D="1" dr="$A$286:$XFD$286" dn="Z_E9E577B3_C457_4984_949A_B5AD6CE2E229_.wvu.Rows" sId="1"/>
    <undo index="65535" exp="area" ref3D="1" dr="$A$265:$XFD$265" dn="Z_E9E577B3_C457_4984_949A_B5AD6CE2E229_.wvu.Rows" sId="1"/>
    <undo index="65535" exp="area" ref3D="1" dr="$A$247:$XFD$249" dn="Z_E9E577B3_C457_4984_949A_B5AD6CE2E229_.wvu.Rows" sId="1"/>
    <undo index="65535" exp="area" ref3D="1" dr="$A$233:$XFD$236" dn="Z_E9E577B3_C457_4984_949A_B5AD6CE2E229_.wvu.Rows" sId="1"/>
    <undo index="65535" exp="area" ref3D="1" dr="$A$229:$XFD$230" dn="Z_E9E577B3_C457_4984_949A_B5AD6CE2E229_.wvu.Rows" sId="1"/>
    <undo index="65535" exp="area" ref3D="1" dr="$A$225:$XFD$227" dn="Z_E9E577B3_C457_4984_949A_B5AD6CE2E229_.wvu.Rows" sId="1"/>
    <undo index="1" exp="area" ref3D="1" dr="$A$219:$XFD$222" dn="Z_E9E577B3_C457_4984_949A_B5AD6CE2E229_.wvu.Rows" sId="1"/>
    <rfmt sheetId="1" xfDxf="1" sqref="A153:XFD153" start="0" length="0">
      <dxf>
        <font>
          <i/>
          <name val="Times New Roman CYR"/>
          <family val="1"/>
        </font>
        <alignment wrapText="1"/>
      </dxf>
    </rfmt>
    <rcc rId="0" sId="1" dxf="1">
      <nc r="A153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3" t="inlineStr">
        <is>
          <t>968</t>
        </is>
      </nc>
      <ndxf>
        <font>
          <i val="0"/>
          <color indexed="8"/>
          <name val="Times New Roman"/>
          <family val="1"/>
        </font>
        <numFmt numFmtId="30" formatCode="@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3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3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3" t="inlineStr">
        <is>
          <t>99900 S2860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3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3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3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518" sId="1">
    <oc r="G150">
      <f>G151+#REF!+#REF!</f>
    </oc>
    <nc r="G150">
      <f>G151</f>
    </nc>
  </rcc>
  <rcc rId="1519" sId="1">
    <oc r="H150">
      <f>H151</f>
    </oc>
    <nc r="H150">
      <f>H151</f>
    </nc>
  </rcc>
  <rfmt sheetId="1" sqref="G157:H157">
    <dxf>
      <fill>
        <patternFill>
          <bgColor theme="0"/>
        </patternFill>
      </fill>
    </dxf>
  </rfmt>
  <rrc rId="1520" sId="1" ref="A158:XFD158" action="deleteRow">
    <undo index="65535" exp="ref" v="1" dr="H158" r="H148" sId="1"/>
    <undo index="65535" exp="ref" v="1" dr="G158" r="G148" sId="1"/>
    <undo index="65535" exp="area" ref3D="1" dr="$A$481:$XFD$484" dn="Z_E9E577B3_C457_4984_949A_B5AD6CE2E229_.wvu.Rows" sId="1"/>
    <undo index="65535" exp="area" ref3D="1" dr="$A$466:$XFD$469" dn="Z_E9E577B3_C457_4984_949A_B5AD6CE2E229_.wvu.Rows" sId="1"/>
    <undo index="65535" exp="area" ref3D="1" dr="$A$454:$XFD$457" dn="Z_E9E577B3_C457_4984_949A_B5AD6CE2E229_.wvu.Rows" sId="1"/>
    <undo index="65535" exp="area" ref3D="1" dr="$A$437:$XFD$438" dn="Z_E9E577B3_C457_4984_949A_B5AD6CE2E229_.wvu.Rows" sId="1"/>
    <undo index="65535" exp="area" ref3D="1" dr="$A$408:$XFD$413" dn="Z_E9E577B3_C457_4984_949A_B5AD6CE2E229_.wvu.Rows" sId="1"/>
    <undo index="65535" exp="area" ref3D="1" dr="$A$402:$XFD$404" dn="Z_E9E577B3_C457_4984_949A_B5AD6CE2E229_.wvu.Rows" sId="1"/>
    <undo index="65535" exp="area" ref3D="1" dr="$A$397:$XFD$400" dn="Z_E9E577B3_C457_4984_949A_B5AD6CE2E229_.wvu.Rows" sId="1"/>
    <undo index="65535" exp="area" ref3D="1" dr="$A$395:$XFD$395" dn="Z_E9E577B3_C457_4984_949A_B5AD6CE2E229_.wvu.Rows" sId="1"/>
    <undo index="65535" exp="area" ref3D="1" dr="$A$377:$XFD$382" dn="Z_E9E577B3_C457_4984_949A_B5AD6CE2E229_.wvu.Rows" sId="1"/>
    <undo index="65535" exp="area" ref3D="1" dr="$A$287:$XFD$291" dn="Z_E9E577B3_C457_4984_949A_B5AD6CE2E229_.wvu.Rows" sId="1"/>
    <undo index="65535" exp="area" ref3D="1" dr="$A$285:$XFD$285" dn="Z_E9E577B3_C457_4984_949A_B5AD6CE2E229_.wvu.Rows" sId="1"/>
    <undo index="65535" exp="area" ref3D="1" dr="$A$264:$XFD$264" dn="Z_E9E577B3_C457_4984_949A_B5AD6CE2E229_.wvu.Rows" sId="1"/>
    <undo index="65535" exp="area" ref3D="1" dr="$A$246:$XFD$248" dn="Z_E9E577B3_C457_4984_949A_B5AD6CE2E229_.wvu.Rows" sId="1"/>
    <undo index="65535" exp="area" ref3D="1" dr="$A$232:$XFD$235" dn="Z_E9E577B3_C457_4984_949A_B5AD6CE2E229_.wvu.Rows" sId="1"/>
    <undo index="65535" exp="area" ref3D="1" dr="$A$228:$XFD$229" dn="Z_E9E577B3_C457_4984_949A_B5AD6CE2E229_.wvu.Rows" sId="1"/>
    <undo index="65535" exp="area" ref3D="1" dr="$A$224:$XFD$226" dn="Z_E9E577B3_C457_4984_949A_B5AD6CE2E229_.wvu.Rows" sId="1"/>
    <undo index="1" exp="area" ref3D="1" dr="$A$218:$XFD$221" dn="Z_E9E577B3_C457_4984_949A_B5AD6CE2E229_.wvu.Rows" sId="1"/>
    <rfmt sheetId="1" xfDxf="1" sqref="A158:XFD158" start="0" length="0">
      <dxf>
        <font>
          <name val="Times New Roman CYR"/>
          <family val="1"/>
        </font>
        <alignment wrapText="1"/>
      </dxf>
    </rfmt>
    <rcc rId="0" sId="1" dxf="1">
      <nc r="A158" t="inlineStr">
        <is>
          <t>Другие вопросы в области жилищно-коммунального хозяйства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8" t="inlineStr">
        <is>
          <t>968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8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8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8">
        <f>G159</f>
      </nc>
      <ndxf>
        <font>
          <b/>
          <name val="Times New Roman"/>
          <family val="1"/>
        </font>
        <numFmt numFmtId="166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8">
        <f>H159</f>
      </nc>
      <ndxf>
        <font>
          <b/>
          <name val="Times New Roman"/>
          <family val="1"/>
        </font>
        <numFmt numFmtId="166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58" start="0" length="0">
      <dxf>
        <numFmt numFmtId="166" formatCode="0.00000"/>
      </dxf>
    </rfmt>
  </rrc>
  <rrc rId="1521" sId="1" ref="A158:XFD158" action="deleteRow">
    <undo index="65535" exp="area" ref3D="1" dr="$A$480:$XFD$483" dn="Z_E9E577B3_C457_4984_949A_B5AD6CE2E229_.wvu.Rows" sId="1"/>
    <undo index="65535" exp="area" ref3D="1" dr="$A$465:$XFD$468" dn="Z_E9E577B3_C457_4984_949A_B5AD6CE2E229_.wvu.Rows" sId="1"/>
    <undo index="65535" exp="area" ref3D="1" dr="$A$453:$XFD$456" dn="Z_E9E577B3_C457_4984_949A_B5AD6CE2E229_.wvu.Rows" sId="1"/>
    <undo index="65535" exp="area" ref3D="1" dr="$A$436:$XFD$437" dn="Z_E9E577B3_C457_4984_949A_B5AD6CE2E229_.wvu.Rows" sId="1"/>
    <undo index="65535" exp="area" ref3D="1" dr="$A$407:$XFD$412" dn="Z_E9E577B3_C457_4984_949A_B5AD6CE2E229_.wvu.Rows" sId="1"/>
    <undo index="65535" exp="area" ref3D="1" dr="$A$401:$XFD$403" dn="Z_E9E577B3_C457_4984_949A_B5AD6CE2E229_.wvu.Rows" sId="1"/>
    <undo index="65535" exp="area" ref3D="1" dr="$A$396:$XFD$399" dn="Z_E9E577B3_C457_4984_949A_B5AD6CE2E229_.wvu.Rows" sId="1"/>
    <undo index="65535" exp="area" ref3D="1" dr="$A$394:$XFD$394" dn="Z_E9E577B3_C457_4984_949A_B5AD6CE2E229_.wvu.Rows" sId="1"/>
    <undo index="65535" exp="area" ref3D="1" dr="$A$376:$XFD$381" dn="Z_E9E577B3_C457_4984_949A_B5AD6CE2E229_.wvu.Rows" sId="1"/>
    <undo index="65535" exp="area" ref3D="1" dr="$A$286:$XFD$290" dn="Z_E9E577B3_C457_4984_949A_B5AD6CE2E229_.wvu.Rows" sId="1"/>
    <undo index="65535" exp="area" ref3D="1" dr="$A$284:$XFD$284" dn="Z_E9E577B3_C457_4984_949A_B5AD6CE2E229_.wvu.Rows" sId="1"/>
    <undo index="65535" exp="area" ref3D="1" dr="$A$263:$XFD$263" dn="Z_E9E577B3_C457_4984_949A_B5AD6CE2E229_.wvu.Rows" sId="1"/>
    <undo index="65535" exp="area" ref3D="1" dr="$A$245:$XFD$247" dn="Z_E9E577B3_C457_4984_949A_B5AD6CE2E229_.wvu.Rows" sId="1"/>
    <undo index="65535" exp="area" ref3D="1" dr="$A$231:$XFD$234" dn="Z_E9E577B3_C457_4984_949A_B5AD6CE2E229_.wvu.Rows" sId="1"/>
    <undo index="65535" exp="area" ref3D="1" dr="$A$227:$XFD$228" dn="Z_E9E577B3_C457_4984_949A_B5AD6CE2E229_.wvu.Rows" sId="1"/>
    <undo index="65535" exp="area" ref3D="1" dr="$A$223:$XFD$225" dn="Z_E9E577B3_C457_4984_949A_B5AD6CE2E229_.wvu.Rows" sId="1"/>
    <undo index="1" exp="area" ref3D="1" dr="$A$217:$XFD$220" dn="Z_E9E577B3_C457_4984_949A_B5AD6CE2E229_.wvu.Rows" sId="1"/>
    <rfmt sheetId="1" xfDxf="1" sqref="A158:XFD158" start="0" length="0">
      <dxf>
        <font>
          <name val="Times New Roman CYR"/>
          <family val="1"/>
        </font>
        <alignment wrapText="1"/>
      </dxf>
    </rfmt>
    <rcc rId="0" sId="1" dxf="1">
      <nc r="A158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58">
        <v>968</v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8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8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8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8">
        <f>G159</f>
      </nc>
      <ndxf>
        <font>
          <b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8">
        <f>H159</f>
      </nc>
      <ndxf>
        <font>
          <b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22" sId="1" ref="A158:XFD158" action="deleteRow">
    <undo index="65535" exp="area" ref3D="1" dr="$A$479:$XFD$482" dn="Z_E9E577B3_C457_4984_949A_B5AD6CE2E229_.wvu.Rows" sId="1"/>
    <undo index="65535" exp="area" ref3D="1" dr="$A$464:$XFD$467" dn="Z_E9E577B3_C457_4984_949A_B5AD6CE2E229_.wvu.Rows" sId="1"/>
    <undo index="65535" exp="area" ref3D="1" dr="$A$452:$XFD$455" dn="Z_E9E577B3_C457_4984_949A_B5AD6CE2E229_.wvu.Rows" sId="1"/>
    <undo index="65535" exp="area" ref3D="1" dr="$A$435:$XFD$436" dn="Z_E9E577B3_C457_4984_949A_B5AD6CE2E229_.wvu.Rows" sId="1"/>
    <undo index="65535" exp="area" ref3D="1" dr="$A$406:$XFD$411" dn="Z_E9E577B3_C457_4984_949A_B5AD6CE2E229_.wvu.Rows" sId="1"/>
    <undo index="65535" exp="area" ref3D="1" dr="$A$400:$XFD$402" dn="Z_E9E577B3_C457_4984_949A_B5AD6CE2E229_.wvu.Rows" sId="1"/>
    <undo index="65535" exp="area" ref3D="1" dr="$A$395:$XFD$398" dn="Z_E9E577B3_C457_4984_949A_B5AD6CE2E229_.wvu.Rows" sId="1"/>
    <undo index="65535" exp="area" ref3D="1" dr="$A$393:$XFD$393" dn="Z_E9E577B3_C457_4984_949A_B5AD6CE2E229_.wvu.Rows" sId="1"/>
    <undo index="65535" exp="area" ref3D="1" dr="$A$375:$XFD$380" dn="Z_E9E577B3_C457_4984_949A_B5AD6CE2E229_.wvu.Rows" sId="1"/>
    <undo index="65535" exp="area" ref3D="1" dr="$A$285:$XFD$289" dn="Z_E9E577B3_C457_4984_949A_B5AD6CE2E229_.wvu.Rows" sId="1"/>
    <undo index="65535" exp="area" ref3D="1" dr="$A$283:$XFD$283" dn="Z_E9E577B3_C457_4984_949A_B5AD6CE2E229_.wvu.Rows" sId="1"/>
    <undo index="65535" exp="area" ref3D="1" dr="$A$262:$XFD$262" dn="Z_E9E577B3_C457_4984_949A_B5AD6CE2E229_.wvu.Rows" sId="1"/>
    <undo index="65535" exp="area" ref3D="1" dr="$A$244:$XFD$246" dn="Z_E9E577B3_C457_4984_949A_B5AD6CE2E229_.wvu.Rows" sId="1"/>
    <undo index="65535" exp="area" ref3D="1" dr="$A$230:$XFD$233" dn="Z_E9E577B3_C457_4984_949A_B5AD6CE2E229_.wvu.Rows" sId="1"/>
    <undo index="65535" exp="area" ref3D="1" dr="$A$226:$XFD$227" dn="Z_E9E577B3_C457_4984_949A_B5AD6CE2E229_.wvu.Rows" sId="1"/>
    <undo index="65535" exp="area" ref3D="1" dr="$A$222:$XFD$224" dn="Z_E9E577B3_C457_4984_949A_B5AD6CE2E229_.wvu.Rows" sId="1"/>
    <undo index="1" exp="area" ref3D="1" dr="$A$216:$XFD$219" dn="Z_E9E577B3_C457_4984_949A_B5AD6CE2E229_.wvu.Rows" sId="1"/>
    <rfmt sheetId="1" xfDxf="1" sqref="A158:XFD158" start="0" length="0">
      <dxf>
        <font>
          <b/>
          <name val="Times New Roman CYR"/>
          <family val="1"/>
        </font>
        <alignment wrapText="1"/>
      </dxf>
    </rfmt>
    <rcc rId="0" sId="1" dxf="1">
      <nc r="A158" t="inlineStr">
        <is>
          <t xml:space="preserve">На строительство и реконструкцию (модернизацию) объектов питьевого водоснабжения </t>
        </is>
      </nc>
      <ndxf>
        <font>
          <b val="0"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8" t="inlineStr">
        <is>
          <t>968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8" t="inlineStr">
        <is>
          <t>05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8" t="inlineStr">
        <is>
          <t>05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8" t="inlineStr">
        <is>
          <t>999G5 52430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8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8">
        <f>G159</f>
      </nc>
      <ndxf>
        <font>
          <b val="0"/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8">
        <f>H159</f>
      </nc>
      <ndxf>
        <font>
          <b val="0"/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23" sId="1" ref="A158:XFD158" action="deleteRow">
    <undo index="65535" exp="ref" v="1" dr="H158" r="K492" sId="1"/>
    <undo index="65535" exp="ref" v="1" dr="G158" r="J492" sId="1"/>
    <undo index="65535" exp="area" ref3D="1" dr="$A$478:$XFD$481" dn="Z_E9E577B3_C457_4984_949A_B5AD6CE2E229_.wvu.Rows" sId="1"/>
    <undo index="65535" exp="area" ref3D="1" dr="$A$463:$XFD$466" dn="Z_E9E577B3_C457_4984_949A_B5AD6CE2E229_.wvu.Rows" sId="1"/>
    <undo index="65535" exp="area" ref3D="1" dr="$A$451:$XFD$454" dn="Z_E9E577B3_C457_4984_949A_B5AD6CE2E229_.wvu.Rows" sId="1"/>
    <undo index="65535" exp="area" ref3D="1" dr="$A$434:$XFD$435" dn="Z_E9E577B3_C457_4984_949A_B5AD6CE2E229_.wvu.Rows" sId="1"/>
    <undo index="65535" exp="area" ref3D="1" dr="$A$405:$XFD$410" dn="Z_E9E577B3_C457_4984_949A_B5AD6CE2E229_.wvu.Rows" sId="1"/>
    <undo index="65535" exp="area" ref3D="1" dr="$A$399:$XFD$401" dn="Z_E9E577B3_C457_4984_949A_B5AD6CE2E229_.wvu.Rows" sId="1"/>
    <undo index="65535" exp="area" ref3D="1" dr="$A$394:$XFD$397" dn="Z_E9E577B3_C457_4984_949A_B5AD6CE2E229_.wvu.Rows" sId="1"/>
    <undo index="65535" exp="area" ref3D="1" dr="$A$392:$XFD$392" dn="Z_E9E577B3_C457_4984_949A_B5AD6CE2E229_.wvu.Rows" sId="1"/>
    <undo index="65535" exp="area" ref3D="1" dr="$A$374:$XFD$379" dn="Z_E9E577B3_C457_4984_949A_B5AD6CE2E229_.wvu.Rows" sId="1"/>
    <undo index="65535" exp="area" ref3D="1" dr="$A$284:$XFD$288" dn="Z_E9E577B3_C457_4984_949A_B5AD6CE2E229_.wvu.Rows" sId="1"/>
    <undo index="65535" exp="area" ref3D="1" dr="$A$282:$XFD$282" dn="Z_E9E577B3_C457_4984_949A_B5AD6CE2E229_.wvu.Rows" sId="1"/>
    <undo index="65535" exp="area" ref3D="1" dr="$A$261:$XFD$261" dn="Z_E9E577B3_C457_4984_949A_B5AD6CE2E229_.wvu.Rows" sId="1"/>
    <undo index="65535" exp="area" ref3D="1" dr="$A$243:$XFD$245" dn="Z_E9E577B3_C457_4984_949A_B5AD6CE2E229_.wvu.Rows" sId="1"/>
    <undo index="65535" exp="area" ref3D="1" dr="$A$229:$XFD$232" dn="Z_E9E577B3_C457_4984_949A_B5AD6CE2E229_.wvu.Rows" sId="1"/>
    <undo index="65535" exp="area" ref3D="1" dr="$A$225:$XFD$226" dn="Z_E9E577B3_C457_4984_949A_B5AD6CE2E229_.wvu.Rows" sId="1"/>
    <undo index="65535" exp="area" ref3D="1" dr="$A$221:$XFD$223" dn="Z_E9E577B3_C457_4984_949A_B5AD6CE2E229_.wvu.Rows" sId="1"/>
    <undo index="1" exp="area" ref3D="1" dr="$A$215:$XFD$218" dn="Z_E9E577B3_C457_4984_949A_B5AD6CE2E229_.wvu.Rows" sId="1"/>
    <rfmt sheetId="1" xfDxf="1" sqref="A158:XFD158" start="0" length="0">
      <dxf>
        <font>
          <name val="Times New Roman CYR"/>
          <family val="1"/>
        </font>
        <alignment wrapText="1"/>
      </dxf>
    </rfmt>
    <rcc rId="0" sId="1" dxf="1">
      <nc r="A158" t="inlineStr">
        <is>
      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8" t="inlineStr">
        <is>
          <t>999G5 52430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8" t="inlineStr">
        <is>
          <t>464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8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8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524" sId="1">
    <oc r="G148">
      <f>G149+G153+#REF!</f>
    </oc>
    <nc r="G148">
      <f>G149+G153</f>
    </nc>
  </rcc>
  <rcc rId="1525" sId="1">
    <oc r="H148">
      <f>H149+H153+#REF!</f>
    </oc>
    <nc r="H148">
      <f>H149+H153</f>
    </nc>
  </rcc>
  <rfmt sheetId="1" sqref="G167:H179">
    <dxf>
      <fill>
        <patternFill>
          <bgColor theme="0"/>
        </patternFill>
      </fill>
    </dxf>
  </rfmt>
  <rfmt sheetId="1" sqref="G187:H189">
    <dxf>
      <fill>
        <patternFill>
          <bgColor theme="0"/>
        </patternFill>
      </fill>
    </dxf>
  </rfmt>
  <rrc rId="1526" sId="1" ref="A197:XFD197" action="deleteRow">
    <undo index="65535" exp="ref" v="1" dr="H197" r="J269" sId="1"/>
    <undo index="65535" exp="ref" v="1" dr="G197" r="I269" sId="1"/>
    <undo index="65535" exp="area" ref3D="1" dr="$A$477:$XFD$480" dn="Z_E9E577B3_C457_4984_949A_B5AD6CE2E229_.wvu.Rows" sId="1"/>
    <undo index="65535" exp="area" ref3D="1" dr="$A$462:$XFD$465" dn="Z_E9E577B3_C457_4984_949A_B5AD6CE2E229_.wvu.Rows" sId="1"/>
    <undo index="65535" exp="area" ref3D="1" dr="$A$450:$XFD$453" dn="Z_E9E577B3_C457_4984_949A_B5AD6CE2E229_.wvu.Rows" sId="1"/>
    <undo index="65535" exp="area" ref3D="1" dr="$A$433:$XFD$434" dn="Z_E9E577B3_C457_4984_949A_B5AD6CE2E229_.wvu.Rows" sId="1"/>
    <undo index="65535" exp="area" ref3D="1" dr="$A$404:$XFD$409" dn="Z_E9E577B3_C457_4984_949A_B5AD6CE2E229_.wvu.Rows" sId="1"/>
    <undo index="65535" exp="area" ref3D="1" dr="$A$398:$XFD$400" dn="Z_E9E577B3_C457_4984_949A_B5AD6CE2E229_.wvu.Rows" sId="1"/>
    <undo index="65535" exp="area" ref3D="1" dr="$A$393:$XFD$396" dn="Z_E9E577B3_C457_4984_949A_B5AD6CE2E229_.wvu.Rows" sId="1"/>
    <undo index="65535" exp="area" ref3D="1" dr="$A$391:$XFD$391" dn="Z_E9E577B3_C457_4984_949A_B5AD6CE2E229_.wvu.Rows" sId="1"/>
    <undo index="65535" exp="area" ref3D="1" dr="$A$373:$XFD$378" dn="Z_E9E577B3_C457_4984_949A_B5AD6CE2E229_.wvu.Rows" sId="1"/>
    <undo index="65535" exp="area" ref3D="1" dr="$A$283:$XFD$287" dn="Z_E9E577B3_C457_4984_949A_B5AD6CE2E229_.wvu.Rows" sId="1"/>
    <undo index="65535" exp="area" ref3D="1" dr="$A$281:$XFD$281" dn="Z_E9E577B3_C457_4984_949A_B5AD6CE2E229_.wvu.Rows" sId="1"/>
    <undo index="65535" exp="area" ref3D="1" dr="$A$260:$XFD$260" dn="Z_E9E577B3_C457_4984_949A_B5AD6CE2E229_.wvu.Rows" sId="1"/>
    <undo index="65535" exp="area" ref3D="1" dr="$A$242:$XFD$244" dn="Z_E9E577B3_C457_4984_949A_B5AD6CE2E229_.wvu.Rows" sId="1"/>
    <undo index="65535" exp="area" ref3D="1" dr="$A$228:$XFD$231" dn="Z_E9E577B3_C457_4984_949A_B5AD6CE2E229_.wvu.Rows" sId="1"/>
    <undo index="65535" exp="area" ref3D="1" dr="$A$224:$XFD$225" dn="Z_E9E577B3_C457_4984_949A_B5AD6CE2E229_.wvu.Rows" sId="1"/>
    <undo index="65535" exp="area" ref3D="1" dr="$A$220:$XFD$222" dn="Z_E9E577B3_C457_4984_949A_B5AD6CE2E229_.wvu.Rows" sId="1"/>
    <undo index="1" exp="area" ref3D="1" dr="$A$214:$XFD$217" dn="Z_E9E577B3_C457_4984_949A_B5AD6CE2E229_.wvu.Rows" sId="1"/>
    <rfmt sheetId="1" xfDxf="1" sqref="A197:XFD197" start="0" length="0">
      <dxf>
        <font>
          <i/>
          <name val="Times New Roman CYR"/>
          <family val="1"/>
        </font>
        <alignment wrapText="1"/>
      </dxf>
    </rfmt>
    <rcc rId="0" sId="1" dxf="1">
      <nc r="A197" t="inlineStr">
        <is>
          <t>На ежемесячное денежное вознаграждение за клаасное руководство педагогическим работникам государственных и муниципальных общеобразовательных учреждений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7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7" t="inlineStr">
        <is>
          <t>10201 53030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7">
        <f>G198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7">
        <f>H198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27" sId="1" ref="A197:XFD197" action="deleteRow">
    <undo index="65535" exp="ref" v="1" dr="H197" r="H196" sId="1"/>
    <undo index="65535" exp="ref" v="1" dr="G197" r="G196" sId="1"/>
    <undo index="65535" exp="ref" v="1" dr="G197" r="J186" sId="1"/>
    <undo index="65535" exp="area" ref3D="1" dr="$A$476:$XFD$479" dn="Z_E9E577B3_C457_4984_949A_B5AD6CE2E229_.wvu.Rows" sId="1"/>
    <undo index="65535" exp="area" ref3D="1" dr="$A$461:$XFD$464" dn="Z_E9E577B3_C457_4984_949A_B5AD6CE2E229_.wvu.Rows" sId="1"/>
    <undo index="65535" exp="area" ref3D="1" dr="$A$449:$XFD$452" dn="Z_E9E577B3_C457_4984_949A_B5AD6CE2E229_.wvu.Rows" sId="1"/>
    <undo index="65535" exp="area" ref3D="1" dr="$A$432:$XFD$433" dn="Z_E9E577B3_C457_4984_949A_B5AD6CE2E229_.wvu.Rows" sId="1"/>
    <undo index="65535" exp="area" ref3D="1" dr="$A$403:$XFD$408" dn="Z_E9E577B3_C457_4984_949A_B5AD6CE2E229_.wvu.Rows" sId="1"/>
    <undo index="65535" exp="area" ref3D="1" dr="$A$397:$XFD$399" dn="Z_E9E577B3_C457_4984_949A_B5AD6CE2E229_.wvu.Rows" sId="1"/>
    <undo index="65535" exp="area" ref3D="1" dr="$A$392:$XFD$395" dn="Z_E9E577B3_C457_4984_949A_B5AD6CE2E229_.wvu.Rows" sId="1"/>
    <undo index="65535" exp="area" ref3D="1" dr="$A$390:$XFD$390" dn="Z_E9E577B3_C457_4984_949A_B5AD6CE2E229_.wvu.Rows" sId="1"/>
    <undo index="65535" exp="area" ref3D="1" dr="$A$372:$XFD$377" dn="Z_E9E577B3_C457_4984_949A_B5AD6CE2E229_.wvu.Rows" sId="1"/>
    <undo index="65535" exp="area" ref3D="1" dr="$A$282:$XFD$286" dn="Z_E9E577B3_C457_4984_949A_B5AD6CE2E229_.wvu.Rows" sId="1"/>
    <undo index="65535" exp="area" ref3D="1" dr="$A$280:$XFD$280" dn="Z_E9E577B3_C457_4984_949A_B5AD6CE2E229_.wvu.Rows" sId="1"/>
    <undo index="65535" exp="area" ref3D="1" dr="$A$259:$XFD$259" dn="Z_E9E577B3_C457_4984_949A_B5AD6CE2E229_.wvu.Rows" sId="1"/>
    <undo index="65535" exp="area" ref3D="1" dr="$A$241:$XFD$243" dn="Z_E9E577B3_C457_4984_949A_B5AD6CE2E229_.wvu.Rows" sId="1"/>
    <undo index="65535" exp="area" ref3D="1" dr="$A$227:$XFD$230" dn="Z_E9E577B3_C457_4984_949A_B5AD6CE2E229_.wvu.Rows" sId="1"/>
    <undo index="65535" exp="area" ref3D="1" dr="$A$223:$XFD$224" dn="Z_E9E577B3_C457_4984_949A_B5AD6CE2E229_.wvu.Rows" sId="1"/>
    <undo index="65535" exp="area" ref3D="1" dr="$A$219:$XFD$221" dn="Z_E9E577B3_C457_4984_949A_B5AD6CE2E229_.wvu.Rows" sId="1"/>
    <undo index="1" exp="area" ref3D="1" dr="$A$213:$XFD$216" dn="Z_E9E577B3_C457_4984_949A_B5AD6CE2E229_.wvu.Rows" sId="1"/>
    <rfmt sheetId="1" xfDxf="1" sqref="A197:XFD197" start="0" length="0">
      <dxf>
        <font>
          <name val="Times New Roman CYR"/>
          <family val="1"/>
        </font>
        <alignment wrapText="1"/>
      </dxf>
    </rfmt>
    <rcc rId="0" sId="1" dxf="1">
      <nc r="A197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7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7" t="inlineStr">
        <is>
          <t>10201 53030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7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97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7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528" sId="1">
    <oc r="G196">
      <f>G197+G199+G201+G206+G208+G210+G214+#REF!+G204+G212+G216</f>
    </oc>
    <nc r="G196">
      <f>G197+G199+G201+G206+G208+G210+G214+G204+G212+G216</f>
    </nc>
  </rcc>
  <rcc rId="1529" sId="1">
    <oc r="H196">
      <f>H197+H199+H201+H206+H208+H210+H214+#REF!+H204+H212+H216</f>
    </oc>
    <nc r="H196">
      <f>H197+H199+H201+H206+H208+H210+H214+H204+H212+H216</f>
    </nc>
  </rcc>
  <rfmt sheetId="1" sqref="G198:H201">
    <dxf>
      <fill>
        <patternFill>
          <bgColor theme="0"/>
        </patternFill>
      </fill>
    </dxf>
  </rfmt>
  <rfmt sheetId="1" sqref="G205:H211">
    <dxf>
      <fill>
        <patternFill>
          <bgColor theme="0"/>
        </patternFill>
      </fill>
    </dxf>
  </rfmt>
  <rfmt sheetId="1" sqref="G211:H211" start="0" length="2147483647">
    <dxf>
      <font>
        <i val="0"/>
      </font>
    </dxf>
  </rfmt>
  <rfmt sheetId="1" sqref="G217:H217">
    <dxf>
      <fill>
        <patternFill>
          <bgColor theme="0"/>
        </patternFill>
      </fill>
    </dxf>
  </rfmt>
  <rrc rId="1530" sId="1" ref="A222:XFD222" action="deleteRow">
    <undo index="0" exp="ref" v="1" dr="H222" r="H221" sId="1"/>
    <undo index="0" exp="ref" v="1" dr="G222" r="G221" sId="1"/>
    <undo index="65535" exp="area" ref3D="1" dr="$A$475:$XFD$478" dn="Z_E9E577B3_C457_4984_949A_B5AD6CE2E229_.wvu.Rows" sId="1"/>
    <undo index="65535" exp="area" ref3D="1" dr="$A$460:$XFD$463" dn="Z_E9E577B3_C457_4984_949A_B5AD6CE2E229_.wvu.Rows" sId="1"/>
    <undo index="65535" exp="area" ref3D="1" dr="$A$448:$XFD$451" dn="Z_E9E577B3_C457_4984_949A_B5AD6CE2E229_.wvu.Rows" sId="1"/>
    <undo index="65535" exp="area" ref3D="1" dr="$A$431:$XFD$432" dn="Z_E9E577B3_C457_4984_949A_B5AD6CE2E229_.wvu.Rows" sId="1"/>
    <undo index="65535" exp="area" ref3D="1" dr="$A$402:$XFD$407" dn="Z_E9E577B3_C457_4984_949A_B5AD6CE2E229_.wvu.Rows" sId="1"/>
    <undo index="65535" exp="area" ref3D="1" dr="$A$396:$XFD$398" dn="Z_E9E577B3_C457_4984_949A_B5AD6CE2E229_.wvu.Rows" sId="1"/>
    <undo index="65535" exp="area" ref3D="1" dr="$A$391:$XFD$394" dn="Z_E9E577B3_C457_4984_949A_B5AD6CE2E229_.wvu.Rows" sId="1"/>
    <undo index="65535" exp="area" ref3D="1" dr="$A$389:$XFD$389" dn="Z_E9E577B3_C457_4984_949A_B5AD6CE2E229_.wvu.Rows" sId="1"/>
    <undo index="65535" exp="area" ref3D="1" dr="$A$371:$XFD$376" dn="Z_E9E577B3_C457_4984_949A_B5AD6CE2E229_.wvu.Rows" sId="1"/>
    <undo index="65535" exp="area" ref3D="1" dr="$A$281:$XFD$285" dn="Z_E9E577B3_C457_4984_949A_B5AD6CE2E229_.wvu.Rows" sId="1"/>
    <undo index="65535" exp="area" ref3D="1" dr="$A$279:$XFD$279" dn="Z_E9E577B3_C457_4984_949A_B5AD6CE2E229_.wvu.Rows" sId="1"/>
    <undo index="65535" exp="area" ref3D="1" dr="$A$258:$XFD$258" dn="Z_E9E577B3_C457_4984_949A_B5AD6CE2E229_.wvu.Rows" sId="1"/>
    <undo index="65535" exp="area" ref3D="1" dr="$A$240:$XFD$242" dn="Z_E9E577B3_C457_4984_949A_B5AD6CE2E229_.wvu.Rows" sId="1"/>
    <undo index="65535" exp="area" ref3D="1" dr="$A$226:$XFD$229" dn="Z_E9E577B3_C457_4984_949A_B5AD6CE2E229_.wvu.Rows" sId="1"/>
    <undo index="65535" exp="area" ref3D="1" dr="$A$222:$XFD$223" dn="Z_E9E577B3_C457_4984_949A_B5AD6CE2E229_.wvu.Rows" sId="1"/>
    <rfmt sheetId="1" xfDxf="1" sqref="A222:XFD222" start="0" length="0">
      <dxf>
        <font>
          <i/>
          <name val="Times New Roman CYR"/>
          <family val="1"/>
        </font>
        <alignment wrapText="1"/>
      </dxf>
    </rfmt>
    <rcc rId="0" sId="1" dxf="1">
      <nc r="A222" t="inlineStr">
        <is>
          <t>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2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2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2" t="inlineStr">
        <is>
          <t>10203L2550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2">
        <f>G223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22">
        <f>H223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31" sId="1" ref="A222:XFD222" action="deleteRow">
    <undo index="65535" exp="area" ref3D="1" dr="$A$474:$XFD$477" dn="Z_E9E577B3_C457_4984_949A_B5AD6CE2E229_.wvu.Rows" sId="1"/>
    <undo index="65535" exp="area" ref3D="1" dr="$A$459:$XFD$462" dn="Z_E9E577B3_C457_4984_949A_B5AD6CE2E229_.wvu.Rows" sId="1"/>
    <undo index="65535" exp="area" ref3D="1" dr="$A$447:$XFD$450" dn="Z_E9E577B3_C457_4984_949A_B5AD6CE2E229_.wvu.Rows" sId="1"/>
    <undo index="65535" exp="area" ref3D="1" dr="$A$430:$XFD$431" dn="Z_E9E577B3_C457_4984_949A_B5AD6CE2E229_.wvu.Rows" sId="1"/>
    <undo index="65535" exp="area" ref3D="1" dr="$A$401:$XFD$406" dn="Z_E9E577B3_C457_4984_949A_B5AD6CE2E229_.wvu.Rows" sId="1"/>
    <undo index="65535" exp="area" ref3D="1" dr="$A$395:$XFD$397" dn="Z_E9E577B3_C457_4984_949A_B5AD6CE2E229_.wvu.Rows" sId="1"/>
    <undo index="65535" exp="area" ref3D="1" dr="$A$390:$XFD$393" dn="Z_E9E577B3_C457_4984_949A_B5AD6CE2E229_.wvu.Rows" sId="1"/>
    <undo index="65535" exp="area" ref3D="1" dr="$A$388:$XFD$388" dn="Z_E9E577B3_C457_4984_949A_B5AD6CE2E229_.wvu.Rows" sId="1"/>
    <undo index="65535" exp="area" ref3D="1" dr="$A$370:$XFD$375" dn="Z_E9E577B3_C457_4984_949A_B5AD6CE2E229_.wvu.Rows" sId="1"/>
    <undo index="65535" exp="area" ref3D="1" dr="$A$280:$XFD$284" dn="Z_E9E577B3_C457_4984_949A_B5AD6CE2E229_.wvu.Rows" sId="1"/>
    <undo index="65535" exp="area" ref3D="1" dr="$A$278:$XFD$278" dn="Z_E9E577B3_C457_4984_949A_B5AD6CE2E229_.wvu.Rows" sId="1"/>
    <undo index="65535" exp="area" ref3D="1" dr="$A$257:$XFD$257" dn="Z_E9E577B3_C457_4984_949A_B5AD6CE2E229_.wvu.Rows" sId="1"/>
    <undo index="65535" exp="area" ref3D="1" dr="$A$239:$XFD$241" dn="Z_E9E577B3_C457_4984_949A_B5AD6CE2E229_.wvu.Rows" sId="1"/>
    <undo index="65535" exp="area" ref3D="1" dr="$A$225:$XFD$228" dn="Z_E9E577B3_C457_4984_949A_B5AD6CE2E229_.wvu.Rows" sId="1"/>
    <undo index="65535" exp="area" ref3D="1" dr="$A$222:$XFD$222" dn="Z_E9E577B3_C457_4984_949A_B5AD6CE2E229_.wvu.Rows" sId="1"/>
    <rfmt sheetId="1" xfDxf="1" sqref="A222:XFD222" start="0" length="0">
      <dxf>
        <font>
          <i/>
          <name val="Times New Roman CYR"/>
          <family val="1"/>
        </font>
        <alignment wrapText="1"/>
      </dxf>
    </rfmt>
    <rcc rId="0" sId="1" dxf="1">
      <nc r="A222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22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2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2" t="inlineStr">
        <is>
          <t>10203L2550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2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22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2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G223:H223">
    <dxf>
      <fill>
        <patternFill>
          <bgColor theme="0"/>
        </patternFill>
      </fill>
    </dxf>
  </rfmt>
  <rrc rId="1532" sId="1" ref="A224:XFD224" action="deleteRow">
    <undo index="65535" exp="ref" v="1" dr="H224" r="H221" sId="1"/>
    <undo index="65535" exp="ref" v="1" dr="G224" r="G221" sId="1"/>
    <undo index="65535" exp="area" ref3D="1" dr="$A$473:$XFD$476" dn="Z_E9E577B3_C457_4984_949A_B5AD6CE2E229_.wvu.Rows" sId="1"/>
    <undo index="65535" exp="area" ref3D="1" dr="$A$458:$XFD$461" dn="Z_E9E577B3_C457_4984_949A_B5AD6CE2E229_.wvu.Rows" sId="1"/>
    <undo index="65535" exp="area" ref3D="1" dr="$A$446:$XFD$449" dn="Z_E9E577B3_C457_4984_949A_B5AD6CE2E229_.wvu.Rows" sId="1"/>
    <undo index="65535" exp="area" ref3D="1" dr="$A$429:$XFD$430" dn="Z_E9E577B3_C457_4984_949A_B5AD6CE2E229_.wvu.Rows" sId="1"/>
    <undo index="65535" exp="area" ref3D="1" dr="$A$400:$XFD$405" dn="Z_E9E577B3_C457_4984_949A_B5AD6CE2E229_.wvu.Rows" sId="1"/>
    <undo index="65535" exp="area" ref3D="1" dr="$A$394:$XFD$396" dn="Z_E9E577B3_C457_4984_949A_B5AD6CE2E229_.wvu.Rows" sId="1"/>
    <undo index="65535" exp="area" ref3D="1" dr="$A$389:$XFD$392" dn="Z_E9E577B3_C457_4984_949A_B5AD6CE2E229_.wvu.Rows" sId="1"/>
    <undo index="65535" exp="area" ref3D="1" dr="$A$387:$XFD$387" dn="Z_E9E577B3_C457_4984_949A_B5AD6CE2E229_.wvu.Rows" sId="1"/>
    <undo index="65535" exp="area" ref3D="1" dr="$A$369:$XFD$374" dn="Z_E9E577B3_C457_4984_949A_B5AD6CE2E229_.wvu.Rows" sId="1"/>
    <undo index="65535" exp="area" ref3D="1" dr="$A$279:$XFD$283" dn="Z_E9E577B3_C457_4984_949A_B5AD6CE2E229_.wvu.Rows" sId="1"/>
    <undo index="65535" exp="area" ref3D="1" dr="$A$277:$XFD$277" dn="Z_E9E577B3_C457_4984_949A_B5AD6CE2E229_.wvu.Rows" sId="1"/>
    <undo index="65535" exp="area" ref3D="1" dr="$A$256:$XFD$256" dn="Z_E9E577B3_C457_4984_949A_B5AD6CE2E229_.wvu.Rows" sId="1"/>
    <undo index="65535" exp="area" ref3D="1" dr="$A$238:$XFD$240" dn="Z_E9E577B3_C457_4984_949A_B5AD6CE2E229_.wvu.Rows" sId="1"/>
    <undo index="65535" exp="area" ref3D="1" dr="$A$224:$XFD$227" dn="Z_E9E577B3_C457_4984_949A_B5AD6CE2E229_.wvu.Rows" sId="1"/>
    <rfmt sheetId="1" xfDxf="1" sqref="A224:XFD224" start="0" length="0">
      <dxf>
        <font>
          <i/>
          <name val="Times New Roman CYR"/>
          <family val="1"/>
        </font>
        <alignment wrapText="1"/>
      </dxf>
    </rfmt>
    <rcc rId="0" sId="1" dxf="1">
      <nc r="A224" t="inlineStr">
        <is>
          <t>На капитальный ремонт муниципальных общеобразовательных организаций и (или) муниципальных образовательных организаций дополнительного образования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4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4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4" t="inlineStr">
        <is>
          <t>10203 S2И50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4">
        <f>G225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24">
        <f>H225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33" sId="1" ref="A224:XFD224" action="deleteRow">
    <undo index="65535" exp="area" ref3D="1" dr="$A$472:$XFD$475" dn="Z_E9E577B3_C457_4984_949A_B5AD6CE2E229_.wvu.Rows" sId="1"/>
    <undo index="65535" exp="area" ref3D="1" dr="$A$457:$XFD$460" dn="Z_E9E577B3_C457_4984_949A_B5AD6CE2E229_.wvu.Rows" sId="1"/>
    <undo index="65535" exp="area" ref3D="1" dr="$A$445:$XFD$448" dn="Z_E9E577B3_C457_4984_949A_B5AD6CE2E229_.wvu.Rows" sId="1"/>
    <undo index="65535" exp="area" ref3D="1" dr="$A$428:$XFD$429" dn="Z_E9E577B3_C457_4984_949A_B5AD6CE2E229_.wvu.Rows" sId="1"/>
    <undo index="65535" exp="area" ref3D="1" dr="$A$399:$XFD$404" dn="Z_E9E577B3_C457_4984_949A_B5AD6CE2E229_.wvu.Rows" sId="1"/>
    <undo index="65535" exp="area" ref3D="1" dr="$A$393:$XFD$395" dn="Z_E9E577B3_C457_4984_949A_B5AD6CE2E229_.wvu.Rows" sId="1"/>
    <undo index="65535" exp="area" ref3D="1" dr="$A$388:$XFD$391" dn="Z_E9E577B3_C457_4984_949A_B5AD6CE2E229_.wvu.Rows" sId="1"/>
    <undo index="65535" exp="area" ref3D="1" dr="$A$386:$XFD$386" dn="Z_E9E577B3_C457_4984_949A_B5AD6CE2E229_.wvu.Rows" sId="1"/>
    <undo index="65535" exp="area" ref3D="1" dr="$A$368:$XFD$373" dn="Z_E9E577B3_C457_4984_949A_B5AD6CE2E229_.wvu.Rows" sId="1"/>
    <undo index="65535" exp="area" ref3D="1" dr="$A$278:$XFD$282" dn="Z_E9E577B3_C457_4984_949A_B5AD6CE2E229_.wvu.Rows" sId="1"/>
    <undo index="65535" exp="area" ref3D="1" dr="$A$276:$XFD$276" dn="Z_E9E577B3_C457_4984_949A_B5AD6CE2E229_.wvu.Rows" sId="1"/>
    <undo index="65535" exp="area" ref3D="1" dr="$A$255:$XFD$255" dn="Z_E9E577B3_C457_4984_949A_B5AD6CE2E229_.wvu.Rows" sId="1"/>
    <undo index="65535" exp="area" ref3D="1" dr="$A$237:$XFD$239" dn="Z_E9E577B3_C457_4984_949A_B5AD6CE2E229_.wvu.Rows" sId="1"/>
    <undo index="65535" exp="area" ref3D="1" dr="$A$224:$XFD$226" dn="Z_E9E577B3_C457_4984_949A_B5AD6CE2E229_.wvu.Rows" sId="1"/>
    <rfmt sheetId="1" xfDxf="1" sqref="A224:XFD224" start="0" length="0">
      <dxf>
        <font>
          <i/>
          <name val="Times New Roman CYR"/>
          <family val="1"/>
        </font>
        <alignment wrapText="1"/>
      </dxf>
    </rfmt>
    <rcc rId="0" sId="1" dxf="1">
      <nc r="A224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4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4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4" t="inlineStr">
        <is>
          <t>10203 S2И50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4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24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4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34" sId="1" ref="A224:XFD224" action="deleteRow">
    <undo index="65535" exp="ref" v="1" dr="H224" r="H221" sId="1"/>
    <undo index="65535" exp="ref" v="1" dr="G224" r="G221" sId="1"/>
    <undo index="65535" exp="area" ref3D="1" dr="$A$471:$XFD$474" dn="Z_E9E577B3_C457_4984_949A_B5AD6CE2E229_.wvu.Rows" sId="1"/>
    <undo index="65535" exp="area" ref3D="1" dr="$A$456:$XFD$459" dn="Z_E9E577B3_C457_4984_949A_B5AD6CE2E229_.wvu.Rows" sId="1"/>
    <undo index="65535" exp="area" ref3D="1" dr="$A$444:$XFD$447" dn="Z_E9E577B3_C457_4984_949A_B5AD6CE2E229_.wvu.Rows" sId="1"/>
    <undo index="65535" exp="area" ref3D="1" dr="$A$427:$XFD$428" dn="Z_E9E577B3_C457_4984_949A_B5AD6CE2E229_.wvu.Rows" sId="1"/>
    <undo index="65535" exp="area" ref3D="1" dr="$A$398:$XFD$403" dn="Z_E9E577B3_C457_4984_949A_B5AD6CE2E229_.wvu.Rows" sId="1"/>
    <undo index="65535" exp="area" ref3D="1" dr="$A$392:$XFD$394" dn="Z_E9E577B3_C457_4984_949A_B5AD6CE2E229_.wvu.Rows" sId="1"/>
    <undo index="65535" exp="area" ref3D="1" dr="$A$387:$XFD$390" dn="Z_E9E577B3_C457_4984_949A_B5AD6CE2E229_.wvu.Rows" sId="1"/>
    <undo index="65535" exp="area" ref3D="1" dr="$A$385:$XFD$385" dn="Z_E9E577B3_C457_4984_949A_B5AD6CE2E229_.wvu.Rows" sId="1"/>
    <undo index="65535" exp="area" ref3D="1" dr="$A$367:$XFD$372" dn="Z_E9E577B3_C457_4984_949A_B5AD6CE2E229_.wvu.Rows" sId="1"/>
    <undo index="65535" exp="area" ref3D="1" dr="$A$277:$XFD$281" dn="Z_E9E577B3_C457_4984_949A_B5AD6CE2E229_.wvu.Rows" sId="1"/>
    <undo index="65535" exp="area" ref3D="1" dr="$A$275:$XFD$275" dn="Z_E9E577B3_C457_4984_949A_B5AD6CE2E229_.wvu.Rows" sId="1"/>
    <undo index="65535" exp="area" ref3D="1" dr="$A$254:$XFD$254" dn="Z_E9E577B3_C457_4984_949A_B5AD6CE2E229_.wvu.Rows" sId="1"/>
    <undo index="65535" exp="area" ref3D="1" dr="$A$236:$XFD$238" dn="Z_E9E577B3_C457_4984_949A_B5AD6CE2E229_.wvu.Rows" sId="1"/>
    <undo index="65535" exp="area" ref3D="1" dr="$A$224:$XFD$225" dn="Z_E9E577B3_C457_4984_949A_B5AD6CE2E229_.wvu.Rows" sId="1"/>
    <rfmt sheetId="1" xfDxf="1" sqref="A224:XFD224" start="0" length="0">
      <dxf>
        <font>
          <i/>
          <name val="Times New Roman CYR"/>
          <family val="1"/>
        </font>
        <alignment wrapText="1"/>
      </dxf>
    </rfmt>
    <rcc rId="0" sId="1" dxf="1">
      <nc r="A224" t="inlineStr">
        <is>
      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4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4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4" t="inlineStr">
        <is>
          <t>102Е2 50970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4">
        <f>G225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24">
        <f>H225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35" sId="1" ref="A224:XFD224" action="deleteRow">
    <undo index="65535" exp="area" ref3D="1" dr="$A$470:$XFD$473" dn="Z_E9E577B3_C457_4984_949A_B5AD6CE2E229_.wvu.Rows" sId="1"/>
    <undo index="65535" exp="area" ref3D="1" dr="$A$455:$XFD$458" dn="Z_E9E577B3_C457_4984_949A_B5AD6CE2E229_.wvu.Rows" sId="1"/>
    <undo index="65535" exp="area" ref3D="1" dr="$A$443:$XFD$446" dn="Z_E9E577B3_C457_4984_949A_B5AD6CE2E229_.wvu.Rows" sId="1"/>
    <undo index="65535" exp="area" ref3D="1" dr="$A$426:$XFD$427" dn="Z_E9E577B3_C457_4984_949A_B5AD6CE2E229_.wvu.Rows" sId="1"/>
    <undo index="65535" exp="area" ref3D="1" dr="$A$397:$XFD$402" dn="Z_E9E577B3_C457_4984_949A_B5AD6CE2E229_.wvu.Rows" sId="1"/>
    <undo index="65535" exp="area" ref3D="1" dr="$A$391:$XFD$393" dn="Z_E9E577B3_C457_4984_949A_B5AD6CE2E229_.wvu.Rows" sId="1"/>
    <undo index="65535" exp="area" ref3D="1" dr="$A$386:$XFD$389" dn="Z_E9E577B3_C457_4984_949A_B5AD6CE2E229_.wvu.Rows" sId="1"/>
    <undo index="65535" exp="area" ref3D="1" dr="$A$384:$XFD$384" dn="Z_E9E577B3_C457_4984_949A_B5AD6CE2E229_.wvu.Rows" sId="1"/>
    <undo index="65535" exp="area" ref3D="1" dr="$A$366:$XFD$371" dn="Z_E9E577B3_C457_4984_949A_B5AD6CE2E229_.wvu.Rows" sId="1"/>
    <undo index="65535" exp="area" ref3D="1" dr="$A$276:$XFD$280" dn="Z_E9E577B3_C457_4984_949A_B5AD6CE2E229_.wvu.Rows" sId="1"/>
    <undo index="65535" exp="area" ref3D="1" dr="$A$274:$XFD$274" dn="Z_E9E577B3_C457_4984_949A_B5AD6CE2E229_.wvu.Rows" sId="1"/>
    <undo index="65535" exp="area" ref3D="1" dr="$A$253:$XFD$253" dn="Z_E9E577B3_C457_4984_949A_B5AD6CE2E229_.wvu.Rows" sId="1"/>
    <undo index="65535" exp="area" ref3D="1" dr="$A$235:$XFD$237" dn="Z_E9E577B3_C457_4984_949A_B5AD6CE2E229_.wvu.Rows" sId="1"/>
    <undo index="65535" exp="area" ref3D="1" dr="$A$224:$XFD$224" dn="Z_E9E577B3_C457_4984_949A_B5AD6CE2E229_.wvu.Rows" sId="1"/>
    <rfmt sheetId="1" xfDxf="1" sqref="A224:XFD224" start="0" length="0">
      <dxf>
        <font>
          <i/>
          <name val="Times New Roman CYR"/>
          <family val="1"/>
        </font>
        <alignment wrapText="1"/>
      </dxf>
    </rfmt>
    <rcc rId="0" sId="1" dxf="1">
      <nc r="A224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4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4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4" t="inlineStr">
        <is>
          <t>102Е2 50970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4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24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4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536" sId="1">
    <oc r="G221">
      <f>#REF!+G222+G224+G226</f>
    </oc>
    <nc r="G221">
      <f>G222</f>
    </nc>
  </rcc>
  <rcc rId="1537" sId="1">
    <oc r="H221">
      <f>#REF!+H222+H224+H226</f>
    </oc>
    <nc r="H221">
      <f>H222</f>
    </nc>
  </rcc>
  <rfmt sheetId="1" sqref="G232:H233">
    <dxf>
      <fill>
        <patternFill>
          <bgColor theme="0"/>
        </patternFill>
      </fill>
    </dxf>
  </rfmt>
  <rrc rId="1538" sId="1" ref="A234:XFD234" action="deleteRow">
    <undo index="65535" exp="ref" v="1" dr="H234" r="H227" sId="1"/>
    <undo index="65535" exp="ref" v="1" dr="G234" r="G227" sId="1"/>
    <undo index="65535" exp="area" ref3D="1" dr="$A$469:$XFD$472" dn="Z_E9E577B3_C457_4984_949A_B5AD6CE2E229_.wvu.Rows" sId="1"/>
    <undo index="65535" exp="area" ref3D="1" dr="$A$454:$XFD$457" dn="Z_E9E577B3_C457_4984_949A_B5AD6CE2E229_.wvu.Rows" sId="1"/>
    <undo index="65535" exp="area" ref3D="1" dr="$A$442:$XFD$445" dn="Z_E9E577B3_C457_4984_949A_B5AD6CE2E229_.wvu.Rows" sId="1"/>
    <undo index="65535" exp="area" ref3D="1" dr="$A$425:$XFD$426" dn="Z_E9E577B3_C457_4984_949A_B5AD6CE2E229_.wvu.Rows" sId="1"/>
    <undo index="65535" exp="area" ref3D="1" dr="$A$396:$XFD$401" dn="Z_E9E577B3_C457_4984_949A_B5AD6CE2E229_.wvu.Rows" sId="1"/>
    <undo index="65535" exp="area" ref3D="1" dr="$A$390:$XFD$392" dn="Z_E9E577B3_C457_4984_949A_B5AD6CE2E229_.wvu.Rows" sId="1"/>
    <undo index="65535" exp="area" ref3D="1" dr="$A$385:$XFD$388" dn="Z_E9E577B3_C457_4984_949A_B5AD6CE2E229_.wvu.Rows" sId="1"/>
    <undo index="65535" exp="area" ref3D="1" dr="$A$383:$XFD$383" dn="Z_E9E577B3_C457_4984_949A_B5AD6CE2E229_.wvu.Rows" sId="1"/>
    <undo index="65535" exp="area" ref3D="1" dr="$A$365:$XFD$370" dn="Z_E9E577B3_C457_4984_949A_B5AD6CE2E229_.wvu.Rows" sId="1"/>
    <undo index="65535" exp="area" ref3D="1" dr="$A$275:$XFD$279" dn="Z_E9E577B3_C457_4984_949A_B5AD6CE2E229_.wvu.Rows" sId="1"/>
    <undo index="65535" exp="area" ref3D="1" dr="$A$273:$XFD$273" dn="Z_E9E577B3_C457_4984_949A_B5AD6CE2E229_.wvu.Rows" sId="1"/>
    <undo index="65535" exp="area" ref3D="1" dr="$A$252:$XFD$252" dn="Z_E9E577B3_C457_4984_949A_B5AD6CE2E229_.wvu.Rows" sId="1"/>
    <undo index="65535" exp="area" ref3D="1" dr="$A$234:$XFD$236" dn="Z_E9E577B3_C457_4984_949A_B5AD6CE2E229_.wvu.Rows" sId="1"/>
    <rfmt sheetId="1" xfDxf="1" sqref="A234:XFD234" start="0" length="0">
      <dxf>
        <font>
          <i/>
          <name val="Times New Roman CYR"/>
          <family val="1"/>
        </font>
        <alignment wrapText="1"/>
      </dxf>
    </rfmt>
    <rcc rId="0" sId="1" dxf="1">
      <nc r="A234" t="inlineStr">
        <is>
          <t>Увеличение охвата детей дополнительным образованием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34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4" t="inlineStr">
        <is>
          <t>10301 S2E50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34">
        <f>G235+G236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34">
        <f>H235+H236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39" sId="1" ref="A234:XFD234" action="deleteRow">
    <undo index="65535" exp="area" ref3D="1" dr="$A$468:$XFD$471" dn="Z_E9E577B3_C457_4984_949A_B5AD6CE2E229_.wvu.Rows" sId="1"/>
    <undo index="65535" exp="area" ref3D="1" dr="$A$453:$XFD$456" dn="Z_E9E577B3_C457_4984_949A_B5AD6CE2E229_.wvu.Rows" sId="1"/>
    <undo index="65535" exp="area" ref3D="1" dr="$A$441:$XFD$444" dn="Z_E9E577B3_C457_4984_949A_B5AD6CE2E229_.wvu.Rows" sId="1"/>
    <undo index="65535" exp="area" ref3D="1" dr="$A$424:$XFD$425" dn="Z_E9E577B3_C457_4984_949A_B5AD6CE2E229_.wvu.Rows" sId="1"/>
    <undo index="65535" exp="area" ref3D="1" dr="$A$395:$XFD$400" dn="Z_E9E577B3_C457_4984_949A_B5AD6CE2E229_.wvu.Rows" sId="1"/>
    <undo index="65535" exp="area" ref3D="1" dr="$A$389:$XFD$391" dn="Z_E9E577B3_C457_4984_949A_B5AD6CE2E229_.wvu.Rows" sId="1"/>
    <undo index="65535" exp="area" ref3D="1" dr="$A$384:$XFD$387" dn="Z_E9E577B3_C457_4984_949A_B5AD6CE2E229_.wvu.Rows" sId="1"/>
    <undo index="65535" exp="area" ref3D="1" dr="$A$382:$XFD$382" dn="Z_E9E577B3_C457_4984_949A_B5AD6CE2E229_.wvu.Rows" sId="1"/>
    <undo index="65535" exp="area" ref3D="1" dr="$A$364:$XFD$369" dn="Z_E9E577B3_C457_4984_949A_B5AD6CE2E229_.wvu.Rows" sId="1"/>
    <undo index="65535" exp="area" ref3D="1" dr="$A$274:$XFD$278" dn="Z_E9E577B3_C457_4984_949A_B5AD6CE2E229_.wvu.Rows" sId="1"/>
    <undo index="65535" exp="area" ref3D="1" dr="$A$272:$XFD$272" dn="Z_E9E577B3_C457_4984_949A_B5AD6CE2E229_.wvu.Rows" sId="1"/>
    <undo index="65535" exp="area" ref3D="1" dr="$A$251:$XFD$251" dn="Z_E9E577B3_C457_4984_949A_B5AD6CE2E229_.wvu.Rows" sId="1"/>
    <undo index="65535" exp="area" ref3D="1" dr="$A$234:$XFD$235" dn="Z_E9E577B3_C457_4984_949A_B5AD6CE2E229_.wvu.Rows" sId="1"/>
    <rfmt sheetId="1" xfDxf="1" sqref="A234:XFD234" start="0" length="0">
      <dxf>
        <font>
          <i/>
          <name val="Times New Roman CYR"/>
          <family val="1"/>
        </font>
        <alignment wrapText="1"/>
      </dxf>
    </rfmt>
    <rcc rId="0" sId="1" dxf="1">
      <nc r="A234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34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4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4" t="inlineStr">
        <is>
          <t>10301 S2E50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4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34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4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40" sId="1" ref="A234:XFD234" action="deleteRow">
    <undo index="65535" exp="area" ref3D="1" dr="$A$467:$XFD$470" dn="Z_E9E577B3_C457_4984_949A_B5AD6CE2E229_.wvu.Rows" sId="1"/>
    <undo index="65535" exp="area" ref3D="1" dr="$A$452:$XFD$455" dn="Z_E9E577B3_C457_4984_949A_B5AD6CE2E229_.wvu.Rows" sId="1"/>
    <undo index="65535" exp="area" ref3D="1" dr="$A$440:$XFD$443" dn="Z_E9E577B3_C457_4984_949A_B5AD6CE2E229_.wvu.Rows" sId="1"/>
    <undo index="65535" exp="area" ref3D="1" dr="$A$423:$XFD$424" dn="Z_E9E577B3_C457_4984_949A_B5AD6CE2E229_.wvu.Rows" sId="1"/>
    <undo index="65535" exp="area" ref3D="1" dr="$A$394:$XFD$399" dn="Z_E9E577B3_C457_4984_949A_B5AD6CE2E229_.wvu.Rows" sId="1"/>
    <undo index="65535" exp="area" ref3D="1" dr="$A$388:$XFD$390" dn="Z_E9E577B3_C457_4984_949A_B5AD6CE2E229_.wvu.Rows" sId="1"/>
    <undo index="65535" exp="area" ref3D="1" dr="$A$383:$XFD$386" dn="Z_E9E577B3_C457_4984_949A_B5AD6CE2E229_.wvu.Rows" sId="1"/>
    <undo index="65535" exp="area" ref3D="1" dr="$A$381:$XFD$381" dn="Z_E9E577B3_C457_4984_949A_B5AD6CE2E229_.wvu.Rows" sId="1"/>
    <undo index="65535" exp="area" ref3D="1" dr="$A$363:$XFD$368" dn="Z_E9E577B3_C457_4984_949A_B5AD6CE2E229_.wvu.Rows" sId="1"/>
    <undo index="65535" exp="area" ref3D="1" dr="$A$273:$XFD$277" dn="Z_E9E577B3_C457_4984_949A_B5AD6CE2E229_.wvu.Rows" sId="1"/>
    <undo index="65535" exp="area" ref3D="1" dr="$A$271:$XFD$271" dn="Z_E9E577B3_C457_4984_949A_B5AD6CE2E229_.wvu.Rows" sId="1"/>
    <undo index="65535" exp="area" ref3D="1" dr="$A$250:$XFD$250" dn="Z_E9E577B3_C457_4984_949A_B5AD6CE2E229_.wvu.Rows" sId="1"/>
    <undo index="65535" exp="area" ref3D="1" dr="$A$234:$XFD$234" dn="Z_E9E577B3_C457_4984_949A_B5AD6CE2E229_.wvu.Rows" sId="1"/>
    <rfmt sheetId="1" xfDxf="1" sqref="A234:XFD234" start="0" length="0">
      <dxf>
        <font>
          <i/>
          <name val="Times New Roman CYR"/>
          <family val="1"/>
        </font>
        <alignment wrapText="1"/>
      </dxf>
    </rfmt>
    <rcc rId="0" sId="1" dxf="1">
      <nc r="A234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34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4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4" t="inlineStr">
        <is>
          <t>10301 S2E50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4" t="inlineStr">
        <is>
          <t>621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34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4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541" sId="1">
    <oc r="G227">
      <f>G228+G231+#REF!</f>
    </oc>
    <nc r="G227">
      <f>G228+G231</f>
    </nc>
  </rcc>
  <rcc rId="1542" sId="1">
    <oc r="H227">
      <f>H228+H231+#REF!</f>
    </oc>
    <nc r="H227">
      <f>H228+H231</f>
    </nc>
  </rcc>
  <rfmt sheetId="1" sqref="G239:H239">
    <dxf>
      <fill>
        <patternFill>
          <bgColor theme="0"/>
        </patternFill>
      </fill>
    </dxf>
  </rfmt>
  <rfmt sheetId="1" sqref="G245:H245" start="0" length="2147483647">
    <dxf>
      <font>
        <i val="0"/>
      </font>
    </dxf>
  </rfmt>
  <rfmt sheetId="1" sqref="G245:H245">
    <dxf>
      <fill>
        <patternFill>
          <bgColor theme="0"/>
        </patternFill>
      </fill>
    </dxf>
  </rfmt>
  <rfmt sheetId="1" sqref="G248:H248" start="0" length="2147483647">
    <dxf>
      <font>
        <i val="0"/>
      </font>
    </dxf>
  </rfmt>
  <rfmt sheetId="1" sqref="G251:H252">
    <dxf>
      <fill>
        <patternFill>
          <bgColor theme="0"/>
        </patternFill>
      </fill>
    </dxf>
  </rfmt>
  <rfmt sheetId="1" sqref="G258:H259">
    <dxf>
      <fill>
        <patternFill>
          <bgColor theme="0"/>
        </patternFill>
      </fill>
    </dxf>
  </rfmt>
  <rfmt sheetId="1" sqref="G263:H263">
    <dxf>
      <fill>
        <patternFill>
          <bgColor theme="0"/>
        </patternFill>
      </fill>
    </dxf>
  </rfmt>
  <rcc rId="1543" sId="1">
    <oc r="G267">
      <f>SUM(G268:G276)</f>
    </oc>
    <nc r="G267">
      <f>SUM(G268:G276)</f>
    </nc>
  </rcc>
  <rfmt sheetId="1" sqref="A281:H282" start="0" length="2147483647">
    <dxf>
      <font>
        <i val="0"/>
      </font>
    </dxf>
  </rfmt>
  <rfmt sheetId="1" sqref="A281:H282" start="0" length="2147483647">
    <dxf>
      <font>
        <i/>
      </font>
    </dxf>
  </rfmt>
  <rfmt sheetId="1" sqref="G288:H288">
    <dxf>
      <fill>
        <patternFill>
          <bgColor theme="0"/>
        </patternFill>
      </fill>
    </dxf>
  </rfmt>
  <rfmt sheetId="1" sqref="G321:H321">
    <dxf>
      <fill>
        <patternFill>
          <bgColor theme="0"/>
        </patternFill>
      </fill>
    </dxf>
  </rfmt>
  <rfmt sheetId="1" sqref="G328:H328">
    <dxf>
      <fill>
        <patternFill>
          <bgColor theme="0"/>
        </patternFill>
      </fill>
    </dxf>
  </rfmt>
  <rfmt sheetId="1" sqref="G330:H330">
    <dxf>
      <fill>
        <patternFill>
          <bgColor theme="0"/>
        </patternFill>
      </fill>
    </dxf>
  </rfmt>
  <rfmt sheetId="1" sqref="A337:H337" start="0" length="2147483647">
    <dxf>
      <font>
        <i/>
      </font>
    </dxf>
  </rfmt>
  <rfmt sheetId="1" sqref="G478:H487">
    <dxf>
      <fill>
        <patternFill>
          <bgColor theme="0"/>
        </patternFill>
      </fill>
    </dxf>
  </rfmt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44" sId="1" ref="A408:XFD408" action="insertRow">
    <undo index="65535" exp="area" ref3D="1" dr="$A$466:$XFD$469" dn="Z_E9E577B3_C457_4984_949A_B5AD6CE2E229_.wvu.Rows" sId="1"/>
    <undo index="65535" exp="area" ref3D="1" dr="$A$451:$XFD$454" dn="Z_E9E577B3_C457_4984_949A_B5AD6CE2E229_.wvu.Rows" sId="1"/>
    <undo index="65535" exp="area" ref3D="1" dr="$A$439:$XFD$442" dn="Z_E9E577B3_C457_4984_949A_B5AD6CE2E229_.wvu.Rows" sId="1"/>
    <undo index="65535" exp="area" ref3D="1" dr="$A$422:$XFD$423" dn="Z_E9E577B3_C457_4984_949A_B5AD6CE2E229_.wvu.Rows" sId="1"/>
  </rrc>
  <rfmt sheetId="1" sqref="A408:H408">
    <dxf>
      <fill>
        <patternFill>
          <bgColor theme="0"/>
        </patternFill>
      </fill>
    </dxf>
  </rfmt>
  <rcc rId="1545" sId="1" odxf="1" dxf="1">
    <nc r="A408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546" sId="1" odxf="1" dxf="1">
    <nc r="B408" t="inlineStr">
      <is>
        <t>975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547" sId="1" odxf="1" dxf="1">
    <nc r="C408" t="inlineStr">
      <is>
        <t>07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548" sId="1" odxf="1" dxf="1">
    <nc r="D408" t="inlineStr">
      <is>
        <t>07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549" sId="1">
    <nc r="G408">
      <f>G409</f>
    </nc>
  </rcc>
  <rcc rId="1550" sId="1">
    <nc r="H408">
      <f>H409</f>
    </nc>
  </rcc>
  <rcc rId="1551" sId="1">
    <oc r="G407">
      <f>G413+G409</f>
    </oc>
    <nc r="G407">
      <f>G413+G408</f>
    </nc>
  </rcc>
  <rcc rId="1552" sId="1">
    <oc r="H407">
      <f>H413+H409</f>
    </oc>
    <nc r="H407">
      <f>H413+H408</f>
    </nc>
  </rcc>
  <rrc rId="1553" sId="1" ref="A417:XFD417" action="insertRow">
    <undo index="65535" exp="area" ref3D="1" dr="$A$467:$XFD$470" dn="Z_E9E577B3_C457_4984_949A_B5AD6CE2E229_.wvu.Rows" sId="1"/>
    <undo index="65535" exp="area" ref3D="1" dr="$A$452:$XFD$455" dn="Z_E9E577B3_C457_4984_949A_B5AD6CE2E229_.wvu.Rows" sId="1"/>
    <undo index="65535" exp="area" ref3D="1" dr="$A$440:$XFD$443" dn="Z_E9E577B3_C457_4984_949A_B5AD6CE2E229_.wvu.Rows" sId="1"/>
    <undo index="65535" exp="area" ref3D="1" dr="$A$423:$XFD$424" dn="Z_E9E577B3_C457_4984_949A_B5AD6CE2E229_.wvu.Rows" sId="1"/>
  </rrc>
  <rrc rId="1554" sId="1" ref="A417:XFD417" action="insertRow">
    <undo index="65535" exp="area" ref3D="1" dr="$A$468:$XFD$471" dn="Z_E9E577B3_C457_4984_949A_B5AD6CE2E229_.wvu.Rows" sId="1"/>
    <undo index="65535" exp="area" ref3D="1" dr="$A$453:$XFD$456" dn="Z_E9E577B3_C457_4984_949A_B5AD6CE2E229_.wvu.Rows" sId="1"/>
    <undo index="65535" exp="area" ref3D="1" dr="$A$441:$XFD$444" dn="Z_E9E577B3_C457_4984_949A_B5AD6CE2E229_.wvu.Rows" sId="1"/>
    <undo index="65535" exp="area" ref3D="1" dr="$A$424:$XFD$425" dn="Z_E9E577B3_C457_4984_949A_B5AD6CE2E229_.wvu.Rows" sId="1"/>
  </rrc>
  <rrc rId="1555" sId="1" ref="A417:XFD417" action="insertRow">
    <undo index="65535" exp="area" ref3D="1" dr="$A$469:$XFD$472" dn="Z_E9E577B3_C457_4984_949A_B5AD6CE2E229_.wvu.Rows" sId="1"/>
    <undo index="65535" exp="area" ref3D="1" dr="$A$454:$XFD$457" dn="Z_E9E577B3_C457_4984_949A_B5AD6CE2E229_.wvu.Rows" sId="1"/>
    <undo index="65535" exp="area" ref3D="1" dr="$A$442:$XFD$445" dn="Z_E9E577B3_C457_4984_949A_B5AD6CE2E229_.wvu.Rows" sId="1"/>
    <undo index="65535" exp="area" ref3D="1" dr="$A$425:$XFD$426" dn="Z_E9E577B3_C457_4984_949A_B5AD6CE2E229_.wvu.Rows" sId="1"/>
  </rrc>
  <rrc rId="1556" sId="1" ref="A417:XFD417" action="insertRow">
    <undo index="65535" exp="area" ref3D="1" dr="$A$470:$XFD$473" dn="Z_E9E577B3_C457_4984_949A_B5AD6CE2E229_.wvu.Rows" sId="1"/>
    <undo index="65535" exp="area" ref3D="1" dr="$A$455:$XFD$458" dn="Z_E9E577B3_C457_4984_949A_B5AD6CE2E229_.wvu.Rows" sId="1"/>
    <undo index="65535" exp="area" ref3D="1" dr="$A$443:$XFD$446" dn="Z_E9E577B3_C457_4984_949A_B5AD6CE2E229_.wvu.Rows" sId="1"/>
    <undo index="65535" exp="area" ref3D="1" dr="$A$426:$XFD$427" dn="Z_E9E577B3_C457_4984_949A_B5AD6CE2E229_.wvu.Rows" sId="1"/>
  </rrc>
  <rfmt sheetId="1" sqref="A417:H420">
    <dxf>
      <fill>
        <patternFill>
          <bgColor theme="0"/>
        </patternFill>
      </fill>
    </dxf>
  </rfmt>
  <rcc rId="1557" sId="1">
    <oc r="A431" t="inlineStr">
      <is>
        <t>Предоставление мер социальной поддержки по оплате коммунальных услуг педагогическим работникам муниципальных образовательных организаций,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oc>
    <nc r="A431" t="inlineStr">
      <is>
    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nc>
  </rcc>
  <rm rId="1558" sheetId="1" source="A431:H432" destination="A419:H420" sourceSheetId="1">
    <rfmt sheetId="1" sqref="A419" start="0" length="0">
      <dxf>
        <font>
          <b/>
          <sz val="10"/>
          <color auto="1"/>
          <name val="Times New Roman"/>
          <family val="1"/>
          <charset val="204"/>
          <scheme val="none"/>
        </font>
        <fill>
          <patternFill patternType="solid">
            <bgColor theme="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19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9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9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19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9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19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9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20" start="0" length="0">
      <dxf>
        <font>
          <b/>
          <sz val="10"/>
          <color auto="1"/>
          <name val="Times New Roman"/>
          <family val="1"/>
          <charset val="204"/>
          <scheme val="none"/>
        </font>
        <fill>
          <patternFill patternType="solid">
            <bgColor theme="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20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20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20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20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0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20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0" start="0" length="0">
      <dxf>
        <font>
          <b/>
          <sz val="10"/>
          <color auto="1"/>
          <name val="Times New Roman"/>
          <family val="1"/>
          <charset val="204"/>
          <scheme val="none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559" sId="1" ref="A429:XFD429" action="deleteRow">
    <undo index="65535" exp="ref" v="1" dr="H429" r="H422" sId="1"/>
    <undo index="65535" exp="ref" v="1" dr="G429" r="G422" sId="1"/>
    <undo index="65535" exp="area" ref3D="1" dr="$A$471:$XFD$474" dn="Z_E9E577B3_C457_4984_949A_B5AD6CE2E229_.wvu.Rows" sId="1"/>
    <undo index="65535" exp="area" ref3D="1" dr="$A$456:$XFD$459" dn="Z_E9E577B3_C457_4984_949A_B5AD6CE2E229_.wvu.Rows" sId="1"/>
    <undo index="65535" exp="area" ref3D="1" dr="$A$444:$XFD$447" dn="Z_E9E577B3_C457_4984_949A_B5AD6CE2E229_.wvu.Rows" sId="1"/>
    <rfmt sheetId="1" xfDxf="1" sqref="A429:XFD429" start="0" length="0">
      <dxf>
        <font>
          <name val="Times New Roman CYR"/>
          <family val="1"/>
        </font>
        <alignment wrapText="1"/>
      </dxf>
    </rfmt>
    <rcc rId="0" sId="1" dxf="1">
      <nc r="A429" t="inlineStr">
        <is>
          <t xml:space="preserve">Непрограммные расходы 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9" t="inlineStr">
        <is>
          <t>975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9" t="inlineStr">
        <is>
          <t>10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9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9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9">
        <f>G430</f>
      </nc>
      <ndxf>
        <font>
          <b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29">
        <f>H430</f>
      </nc>
      <ndxf>
        <font>
          <b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60" sId="1" ref="A429:XFD429" action="deleteRow">
    <undo index="65535" exp="area" ref3D="1" dr="$A$470:$XFD$473" dn="Z_E9E577B3_C457_4984_949A_B5AD6CE2E229_.wvu.Rows" sId="1"/>
    <undo index="65535" exp="area" ref3D="1" dr="$A$455:$XFD$458" dn="Z_E9E577B3_C457_4984_949A_B5AD6CE2E229_.wvu.Rows" sId="1"/>
    <undo index="65535" exp="area" ref3D="1" dr="$A$443:$XFD$446" dn="Z_E9E577B3_C457_4984_949A_B5AD6CE2E229_.wvu.Rows" sId="1"/>
    <rfmt sheetId="1" xfDxf="1" sqref="A429:XFD429" start="0" length="0">
      <dxf>
        <font>
          <name val="Times New Roman CYR"/>
          <family val="1"/>
        </font>
        <alignment wrapText="1"/>
      </dxf>
    </rfmt>
    <rcc rId="0" sId="1" dxf="1">
      <nc r="A429" t="inlineStr">
        <is>
          <t>Предоставление мер социальной поддержки по оплате коммунальных услуг педагогическим работникам муниципальных образовательных организаций,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9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9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9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9" t="inlineStr">
        <is>
          <t>99900 73180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9">
        <f>G419</f>
      </nc>
      <ndxf>
        <font>
          <i/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29">
        <f>H419</f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61" sId="1" ref="A429:XFD429" action="deleteRow">
    <undo index="65535" exp="area" ref3D="1" dr="$A$469:$XFD$472" dn="Z_E9E577B3_C457_4984_949A_B5AD6CE2E229_.wvu.Rows" sId="1"/>
    <undo index="65535" exp="area" ref3D="1" dr="$A$454:$XFD$457" dn="Z_E9E577B3_C457_4984_949A_B5AD6CE2E229_.wvu.Rows" sId="1"/>
    <undo index="65535" exp="area" ref3D="1" dr="$A$442:$XFD$445" dn="Z_E9E577B3_C457_4984_949A_B5AD6CE2E229_.wvu.Rows" sId="1"/>
    <rfmt sheetId="1" xfDxf="1" sqref="A429:XFD429" start="0" length="0">
      <dxf>
        <font>
          <name val="Times New Roman CYR"/>
          <family val="1"/>
        </font>
        <alignment wrapText="1"/>
      </dxf>
    </rfmt>
  </rrc>
  <rrc rId="1562" sId="1" ref="A429:XFD429" action="deleteRow">
    <undo index="65535" exp="area" ref3D="1" dr="$A$468:$XFD$471" dn="Z_E9E577B3_C457_4984_949A_B5AD6CE2E229_.wvu.Rows" sId="1"/>
    <undo index="65535" exp="area" ref3D="1" dr="$A$453:$XFD$456" dn="Z_E9E577B3_C457_4984_949A_B5AD6CE2E229_.wvu.Rows" sId="1"/>
    <undo index="65535" exp="area" ref3D="1" dr="$A$441:$XFD$444" dn="Z_E9E577B3_C457_4984_949A_B5AD6CE2E229_.wvu.Rows" sId="1"/>
    <rfmt sheetId="1" xfDxf="1" sqref="A429:XFD429" start="0" length="0">
      <dxf>
        <font>
          <name val="Times New Roman CYR"/>
          <family val="1"/>
        </font>
        <alignment wrapText="1"/>
      </dxf>
    </rfmt>
  </rrc>
  <rcc rId="1563" sId="1" odxf="1" dxf="1">
    <nc r="A417" t="inlineStr">
      <is>
        <t>Социальное обеспечение населения</t>
      </is>
    </nc>
    <odxf>
      <fill>
        <patternFill>
          <bgColor theme="0"/>
        </patternFill>
      </fill>
      <alignment horizontal="left"/>
    </odxf>
    <ndxf>
      <fill>
        <patternFill>
          <bgColor indexed="41"/>
        </patternFill>
      </fill>
      <alignment horizontal="general"/>
    </ndxf>
  </rcc>
  <rcc rId="1564" sId="1" odxf="1" dxf="1">
    <nc r="B417" t="inlineStr">
      <is>
        <t>975</t>
      </is>
    </nc>
    <odxf>
      <fill>
        <patternFill>
          <bgColor theme="0"/>
        </patternFill>
      </fill>
    </odxf>
    <ndxf>
      <fill>
        <patternFill>
          <bgColor indexed="41"/>
        </patternFill>
      </fill>
    </ndxf>
  </rcc>
  <rcc rId="1565" sId="1" odxf="1" dxf="1">
    <nc r="C417" t="inlineStr">
      <is>
        <t>10</t>
      </is>
    </nc>
    <odxf>
      <fill>
        <patternFill>
          <bgColor theme="0"/>
        </patternFill>
      </fill>
    </odxf>
    <ndxf>
      <fill>
        <patternFill>
          <bgColor indexed="41"/>
        </patternFill>
      </fill>
    </ndxf>
  </rcc>
  <rcc rId="1566" sId="1" odxf="1" dxf="1">
    <nc r="D417" t="inlineStr">
      <is>
        <t>03</t>
      </is>
    </nc>
    <odxf>
      <fill>
        <patternFill>
          <bgColor theme="0"/>
        </patternFill>
      </fill>
    </odxf>
    <ndxf>
      <fill>
        <patternFill>
          <bgColor indexed="41"/>
        </patternFill>
      </fill>
    </ndxf>
  </rcc>
  <rfmt sheetId="1" sqref="E417" start="0" length="0">
    <dxf>
      <fill>
        <patternFill>
          <bgColor indexed="41"/>
        </patternFill>
      </fill>
    </dxf>
  </rfmt>
  <rfmt sheetId="1" sqref="F417" start="0" length="0">
    <dxf>
      <fill>
        <patternFill>
          <bgColor indexed="41"/>
        </patternFill>
      </fill>
    </dxf>
  </rfmt>
  <rcc rId="1567" sId="1" odxf="1" dxf="1">
    <nc r="G417">
      <f>G418</f>
    </nc>
    <odxf>
      <fill>
        <patternFill>
          <bgColor theme="0"/>
        </patternFill>
      </fill>
    </odxf>
    <ndxf>
      <fill>
        <patternFill>
          <bgColor indexed="41"/>
        </patternFill>
      </fill>
    </ndxf>
  </rcc>
  <rcc rId="1568" sId="1" odxf="1" dxf="1">
    <nc r="A418" t="inlineStr">
      <is>
        <t xml:space="preserve">Непрограммные расходы 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569" sId="1" odxf="1" dxf="1">
    <nc r="B418" t="inlineStr">
      <is>
        <t>975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570" sId="1" odxf="1" dxf="1">
    <nc r="C418" t="inlineStr">
      <is>
        <t>10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571" sId="1" odxf="1" dxf="1">
    <nc r="D418" t="inlineStr">
      <is>
        <t>03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572" sId="1" odxf="1" dxf="1">
    <nc r="E418" t="inlineStr">
      <is>
        <t>99900 00000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F418" start="0" length="0">
    <dxf>
      <fill>
        <patternFill patternType="none">
          <bgColor indexed="65"/>
        </patternFill>
      </fill>
    </dxf>
  </rfmt>
  <rcc rId="1573" sId="1" odxf="1" dxf="1">
    <nc r="G418">
      <f>G419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574" sId="1" odxf="1" dxf="1">
    <nc r="H417">
      <f>H418</f>
    </nc>
    <odxf>
      <fill>
        <patternFill>
          <bgColor theme="0"/>
        </patternFill>
      </fill>
    </odxf>
    <ndxf>
      <fill>
        <patternFill>
          <bgColor indexed="41"/>
        </patternFill>
      </fill>
    </ndxf>
  </rcc>
  <rcc rId="1575" sId="1" odxf="1" dxf="1">
    <nc r="H418">
      <f>H419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576" sId="1">
    <oc r="G416">
      <f>G421</f>
    </oc>
    <nc r="G416">
      <f>G421+G417</f>
    </nc>
  </rcc>
  <rcc rId="1577" sId="1">
    <oc r="H416">
      <f>H421</f>
    </oc>
    <nc r="H416">
      <f>H421+H417</f>
    </nc>
  </rcc>
  <rcc rId="1578" sId="1">
    <oc r="A425" t="inlineStr">
      <is>
        <t>Софинансирование на предоставление социальных выплат молодым семьям на приобретение (строительство) жилья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 на 2020 год</t>
      </is>
    </oc>
    <nc r="A425" t="inlineStr">
      <is>
        <t>Реализация мероприятий по обеспечению жильем молодых семей</t>
      </is>
    </nc>
  </rcc>
  <rcc rId="1579" sId="1">
    <oc r="A427" t="inlineStr">
      <is>
        <t>Предоставление мер социальной поддержки по оплате коммунальных услуг педагогическим работникам муниципальных образовательных организаций,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oc>
    <nc r="A427" t="inlineStr">
      <is>
    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nc>
  </rcc>
  <rrc rId="1580" sId="1" ref="A427:XFD427" action="deleteRow">
    <undo index="65535" exp="ref" v="1" dr="H427" r="H422" sId="1"/>
    <undo index="65535" exp="ref" v="1" dr="G427" r="G422" sId="1"/>
    <undo index="65535" exp="area" ref3D="1" dr="$A$467:$XFD$470" dn="Z_E9E577B3_C457_4984_949A_B5AD6CE2E229_.wvu.Rows" sId="1"/>
    <undo index="65535" exp="area" ref3D="1" dr="$A$452:$XFD$455" dn="Z_E9E577B3_C457_4984_949A_B5AD6CE2E229_.wvu.Rows" sId="1"/>
    <undo index="65535" exp="area" ref3D="1" dr="$A$440:$XFD$443" dn="Z_E9E577B3_C457_4984_949A_B5AD6CE2E229_.wvu.Rows" sId="1"/>
    <undo index="65535" exp="area" ref3D="1" dr="$A$427:$XFD$428" dn="Z_E9E577B3_C457_4984_949A_B5AD6CE2E229_.wvu.Rows" sId="1"/>
    <rfmt sheetId="1" xfDxf="1" sqref="A427:XFD427" start="0" length="0">
      <dxf>
        <font>
          <name val="Times New Roman CYR"/>
          <family val="1"/>
        </font>
        <alignment wrapText="1"/>
      </dxf>
    </rfmt>
    <rcc rId="0" sId="1" dxf="1">
      <nc r="A427" t="inlineStr">
        <is>
      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7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7" t="inlineStr">
        <is>
          <t>99900 73180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7">
        <f>G428</f>
      </nc>
      <ndxf>
        <font>
          <i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27">
        <f>H428</f>
      </nc>
      <ndxf>
        <font>
          <i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81" sId="1" ref="A427:XFD427" action="deleteRow">
    <undo index="65535" exp="ref" v="1" dr="H427" r="J450" sId="1"/>
    <undo index="65535" exp="ref" v="1" dr="G427" r="I450" sId="1"/>
    <undo index="65535" exp="area" ref3D="1" dr="$A$466:$XFD$469" dn="Z_E9E577B3_C457_4984_949A_B5AD6CE2E229_.wvu.Rows" sId="1"/>
    <undo index="65535" exp="area" ref3D="1" dr="$A$451:$XFD$454" dn="Z_E9E577B3_C457_4984_949A_B5AD6CE2E229_.wvu.Rows" sId="1"/>
    <undo index="65535" exp="area" ref3D="1" dr="$A$439:$XFD$442" dn="Z_E9E577B3_C457_4984_949A_B5AD6CE2E229_.wvu.Rows" sId="1"/>
    <undo index="65535" exp="area" ref3D="1" dr="$A$427:$XFD$427" dn="Z_E9E577B3_C457_4984_949A_B5AD6CE2E229_.wvu.Rows" sId="1"/>
    <rfmt sheetId="1" xfDxf="1" sqref="A427:XFD427" start="0" length="0">
      <dxf>
        <font>
          <name val="Times New Roman CYR"/>
          <family val="1"/>
        </font>
        <alignment wrapText="1"/>
      </dxf>
    </rfmt>
    <rcc rId="0" sId="1" dxf="1">
      <nc r="A427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7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7" t="inlineStr">
        <is>
          <t>99900 73180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27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27">
        <v>0</v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27">
        <v>0</v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582" sId="1">
    <oc r="G422">
      <f>G423+G427+#REF!</f>
    </oc>
    <nc r="G422">
      <f>G423</f>
    </nc>
  </rcc>
  <rcc rId="1583" sId="1">
    <oc r="H422">
      <f>H423+H427+#REF!</f>
    </oc>
    <nc r="H422">
      <f>H423</f>
    </nc>
  </rcc>
  <rrc rId="1584" sId="1" ref="A432:XFD432" action="insertRow">
    <undo index="65535" exp="area" ref3D="1" dr="$A$465:$XFD$468" dn="Z_E9E577B3_C457_4984_949A_B5AD6CE2E229_.wvu.Rows" sId="1"/>
    <undo index="65535" exp="area" ref3D="1" dr="$A$450:$XFD$453" dn="Z_E9E577B3_C457_4984_949A_B5AD6CE2E229_.wvu.Rows" sId="1"/>
    <undo index="65535" exp="area" ref3D="1" dr="$A$438:$XFD$441" dn="Z_E9E577B3_C457_4984_949A_B5AD6CE2E229_.wvu.Rows" sId="1"/>
  </rrc>
  <rcc rId="1585" sId="1" odxf="1" dxf="1">
    <nc r="A432" t="inlineStr">
      <is>
        <t>Иные выплаты персоналу учреждений, за исключением фонда оплаты труда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586" sId="1" odxf="1" dxf="1">
    <nc r="B432" t="inlineStr">
      <is>
        <t>975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587" sId="1" odxf="1" dxf="1">
    <nc r="C432" t="inlineStr">
      <is>
        <t>11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588" sId="1" odxf="1" dxf="1">
    <nc r="D432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589" sId="1" odxf="1" dxf="1">
    <nc r="E432" t="inlineStr">
      <is>
        <t>09101 82600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590" sId="1" odxf="1" dxf="1">
    <nc r="F432" t="inlineStr">
      <is>
        <t>112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591" sId="1" numFmtId="4">
    <nc r="G432">
      <v>0</v>
    </nc>
  </rcc>
  <rcc rId="1592" sId="1" numFmtId="4">
    <nc r="H432">
      <v>0</v>
    </nc>
  </rcc>
  <rfmt sheetId="1" sqref="G432:H432" start="0" length="2147483647">
    <dxf>
      <font>
        <i val="0"/>
      </font>
    </dxf>
  </rfmt>
  <rcc rId="1593" sId="1">
    <oc r="G431">
      <f>G433+G434</f>
    </oc>
    <nc r="G431">
      <f>G433+G434+G432</f>
    </nc>
  </rcc>
  <rcc rId="1594" sId="1">
    <oc r="H431">
      <f>H433+H434</f>
    </oc>
    <nc r="H431">
      <f>H433+H434+H432</f>
    </nc>
  </rcc>
  <rcc rId="1595" sId="1">
    <oc r="A436" t="inlineStr">
      <is>
        <t>Cодержание инструкторов по физической культуре и спорту</t>
      </is>
    </oc>
    <nc r="A436" t="inlineStr">
      <is>
        <t>Расходы на содержание инструкторов по физической культуре и спорту</t>
      </is>
    </nc>
  </rcc>
  <rrc rId="1596" sId="1" ref="A436:XFD436" action="insertRow">
    <undo index="65535" exp="area" ref3D="1" dr="$A$466:$XFD$469" dn="Z_E9E577B3_C457_4984_949A_B5AD6CE2E229_.wvu.Rows" sId="1"/>
    <undo index="65535" exp="area" ref3D="1" dr="$A$451:$XFD$454" dn="Z_E9E577B3_C457_4984_949A_B5AD6CE2E229_.wvu.Rows" sId="1"/>
    <undo index="65535" exp="area" ref3D="1" dr="$A$439:$XFD$442" dn="Z_E9E577B3_C457_4984_949A_B5AD6CE2E229_.wvu.Rows" sId="1"/>
  </rrc>
  <rcc rId="1597" sId="1" odxf="1" dxf="1">
    <nc r="A436" t="inlineStr">
      <is>
        <t>Основное мероприятие "Содержание инструкторов по физической культуре и спорта"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598" sId="1" odxf="1" dxf="1">
    <nc r="B436" t="inlineStr">
      <is>
        <t>975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599" sId="1" odxf="1" dxf="1">
    <nc r="C436" t="inlineStr">
      <is>
        <t>11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600" sId="1" odxf="1" dxf="1">
    <nc r="D436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601" sId="1" odxf="1" dxf="1">
    <nc r="E436" t="inlineStr">
      <is>
        <t>09201 00000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602" sId="1">
    <nc r="G436">
      <f>G437</f>
    </nc>
  </rcc>
  <rcc rId="1603" sId="1">
    <nc r="H436">
      <f>H437</f>
    </nc>
  </rcc>
  <rcc rId="1604" sId="1">
    <oc r="G435">
      <f>G437</f>
    </oc>
    <nc r="G435">
      <f>G436</f>
    </nc>
  </rcc>
  <rcc rId="1605" sId="1">
    <oc r="H435">
      <f>H437</f>
    </oc>
    <nc r="H435">
      <f>H436</f>
    </nc>
  </rcc>
  <rrc rId="1606" sId="1" ref="A450:XFD450" action="insertRow">
    <undo index="65535" exp="area" ref3D="1" dr="$A$467:$XFD$470" dn="Z_E9E577B3_C457_4984_949A_B5AD6CE2E229_.wvu.Rows" sId="1"/>
    <undo index="65535" exp="area" ref3D="1" dr="$A$452:$XFD$455" dn="Z_E9E577B3_C457_4984_949A_B5AD6CE2E229_.wvu.Rows" sId="1"/>
  </rrc>
  <rcc rId="1607" sId="1" odxf="1" dxf="1">
    <nc r="A450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1608" sId="1">
    <nc r="B450" t="inlineStr">
      <is>
        <t>975</t>
      </is>
    </nc>
  </rcc>
  <rcc rId="1609" sId="1">
    <nc r="C450" t="inlineStr">
      <is>
        <t>11</t>
      </is>
    </nc>
  </rcc>
  <rcc rId="1610" sId="1">
    <nc r="D450" t="inlineStr">
      <is>
        <t>03</t>
      </is>
    </nc>
  </rcc>
  <rcc rId="1611" sId="1">
    <nc r="E450" t="inlineStr">
      <is>
        <t>09301 83180</t>
      </is>
    </nc>
  </rcc>
  <rcc rId="1612" sId="1">
    <nc r="F450" t="inlineStr">
      <is>
        <t>612</t>
      </is>
    </nc>
  </rcc>
  <rcc rId="1613" sId="1">
    <oc r="G448">
      <f>G449</f>
    </oc>
    <nc r="G448">
      <f>G449+G450</f>
    </nc>
  </rcc>
  <rcc rId="1614" sId="1">
    <oc r="H448">
      <f>H449</f>
    </oc>
    <nc r="H448">
      <f>H449+H450</f>
    </nc>
  </rcc>
  <rrc rId="1615" sId="1" ref="A453:XFD453" action="deleteRow">
    <undo index="65535" exp="ref" v="1" dr="H453" r="H447" sId="1"/>
    <undo index="65535" exp="ref" v="1" dr="G453" r="G447" sId="1"/>
    <undo index="65535" exp="area" ref3D="1" dr="$A$468:$XFD$471" dn="Z_E9E577B3_C457_4984_949A_B5AD6CE2E229_.wvu.Rows" sId="1"/>
    <undo index="65535" exp="area" ref3D="1" dr="$A$453:$XFD$456" dn="Z_E9E577B3_C457_4984_949A_B5AD6CE2E229_.wvu.Rows" sId="1"/>
    <rfmt sheetId="1" xfDxf="1" sqref="A453:XFD453" start="0" length="0">
      <dxf>
        <font>
          <name val="Times New Roman CYR"/>
          <family val="1"/>
        </font>
        <alignment wrapText="1"/>
      </dxf>
    </rfmt>
    <rcc rId="0" sId="1" dxf="1">
      <nc r="A453" t="inlineStr">
        <is>
          <t>На государственную поддержку спортивных организаций, осуществляющих подготовку спортивного резерва для сборных команд Российской Федерации, в 2020 году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3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3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3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3" t="inlineStr">
        <is>
          <t>093P5 50810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53">
        <f>G454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3">
        <f>H454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16" sId="1" ref="A453:XFD453" action="deleteRow">
    <undo index="65535" exp="area" ref3D="1" dr="$A$467:$XFD$470" dn="Z_E9E577B3_C457_4984_949A_B5AD6CE2E229_.wvu.Rows" sId="1"/>
    <undo index="65535" exp="area" ref3D="1" dr="$A$453:$XFD$455" dn="Z_E9E577B3_C457_4984_949A_B5AD6CE2E229_.wvu.Rows" sId="1"/>
    <rfmt sheetId="1" xfDxf="1" sqref="A453:XFD453" start="0" length="0">
      <dxf>
        <font>
          <name val="Times New Roman CYR"/>
          <family val="1"/>
        </font>
        <alignment wrapText="1"/>
      </dxf>
    </rfmt>
    <rcc rId="0" sId="1" dxf="1">
      <nc r="A453" t="inlineStr">
        <is>
          <t>Субсидии бюджетным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3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3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3" t="inlineStr">
        <is>
          <t>093P5 50810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3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53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53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17" sId="1" ref="A453:XFD453" action="deleteRow">
    <undo index="65535" exp="ref" v="1" dr="H453" r="H447" sId="1"/>
    <undo index="65535" exp="ref" v="1" dr="G453" r="G447" sId="1"/>
    <undo index="65535" exp="area" ref3D="1" dr="$A$466:$XFD$469" dn="Z_E9E577B3_C457_4984_949A_B5AD6CE2E229_.wvu.Rows" sId="1"/>
    <undo index="65535" exp="area" ref3D="1" dr="$A$453:$XFD$454" dn="Z_E9E577B3_C457_4984_949A_B5AD6CE2E229_.wvu.Rows" sId="1"/>
    <rfmt sheetId="1" xfDxf="1" sqref="A453:XFD453" start="0" length="0">
      <dxf>
        <font>
          <name val="Times New Roman CYR"/>
          <family val="1"/>
        </font>
        <alignment wrapText="1"/>
      </dxf>
    </rfmt>
    <rcc rId="0" sId="1" dxf="1">
      <nc r="A453" t="inlineStr">
        <is>
          <t>Реализация федеральной целевой программы "Развитие физической культуры и спорта в Российской Федерации на 2016-2020 годы" в части закупки спортивного оборудования для спортивных школ олимпийского резерва в 2020 году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3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3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3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3" t="inlineStr">
        <is>
          <t>093P5 54950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3" t="inlineStr">
        <is>
          <t>612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3">
        <f>G454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3">
        <f>H454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K453" start="0" length="0">
      <dxf>
        <numFmt numFmtId="166" formatCode="0.00000"/>
      </dxf>
    </rfmt>
  </rrc>
  <rrc rId="1618" sId="1" ref="A453:XFD453" action="deleteRow">
    <undo index="65535" exp="area" ref3D="1" dr="$A$465:$XFD$468" dn="Z_E9E577B3_C457_4984_949A_B5AD6CE2E229_.wvu.Rows" sId="1"/>
    <undo index="65535" exp="area" ref3D="1" dr="$A$453:$XFD$453" dn="Z_E9E577B3_C457_4984_949A_B5AD6CE2E229_.wvu.Rows" sId="1"/>
    <rfmt sheetId="1" xfDxf="1" sqref="A453:XFD453" start="0" length="0">
      <dxf>
        <font>
          <name val="Times New Roman CYR"/>
          <family val="1"/>
        </font>
        <alignment wrapText="1"/>
      </dxf>
    </rfmt>
    <rcc rId="0" sId="1" dxf="1">
      <nc r="A453" t="inlineStr">
        <is>
          <t>Субсидии бюджетным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3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3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3" t="inlineStr">
        <is>
          <t>093P5 54950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3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53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53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K453" start="0" length="0">
      <dxf>
        <numFmt numFmtId="166" formatCode="0.00000"/>
      </dxf>
    </rfmt>
  </rrc>
  <rcc rId="1619" sId="1">
    <oc r="G447">
      <f>G448+G451+#REF!+#REF!</f>
    </oc>
    <nc r="G447">
      <f>G448+G451</f>
    </nc>
  </rcc>
  <rcc rId="1620" sId="1">
    <oc r="H447">
      <f>H448+H451+#REF!+#REF!</f>
    </oc>
    <nc r="H447">
      <f>H448+H451</f>
    </nc>
  </rcc>
  <rrc rId="1621" sId="1" ref="A468:XFD468" action="insertRow"/>
  <rcc rId="1622" sId="1">
    <nc r="A468" t="inlineStr">
      <is>
        <t>Уплата иных платежей</t>
      </is>
    </nc>
  </rcc>
  <rcc rId="1623" sId="1">
    <nc r="B468" t="inlineStr">
      <is>
        <t>975</t>
      </is>
    </nc>
  </rcc>
  <rcc rId="1624" sId="1">
    <nc r="C468" t="inlineStr">
      <is>
        <t>11</t>
      </is>
    </nc>
  </rcc>
  <rcc rId="1625" sId="1">
    <nc r="D468" t="inlineStr">
      <is>
        <t>05</t>
      </is>
    </nc>
  </rcc>
  <rcc rId="1626" sId="1">
    <nc r="E468" t="inlineStr">
      <is>
        <t>09401 83170</t>
      </is>
    </nc>
  </rcc>
  <rcc rId="1627" sId="1">
    <nc r="F468" t="inlineStr">
      <is>
        <t>853</t>
      </is>
    </nc>
  </rcc>
  <rcc rId="1628" sId="1">
    <oc r="G460">
      <f>SUM(G461:G467)</f>
    </oc>
    <nc r="G460">
      <f>SUM(G461:G468)</f>
    </nc>
  </rcc>
  <rcc rId="1629" sId="1">
    <oc r="H460">
      <f>SUM(H461:H467)</f>
    </oc>
    <nc r="H460">
      <f>SUM(H461:H468)</f>
    </nc>
  </rcc>
  <rcc rId="1630" sId="1">
    <oc r="E456" t="inlineStr">
      <is>
        <t>09400 00000</t>
      </is>
    </oc>
    <nc r="E456" t="inlineStr">
      <is>
        <t>09401 00000</t>
      </is>
    </nc>
  </rcc>
  <rcc rId="1631" sId="1">
    <oc r="A456" t="inlineStr">
      <is>
        <t>Основное мероприятие "Приобщение различных групп населения к систематическим занятиям физической культурой и спортом"</t>
      </is>
    </oc>
    <nc r="A456" t="inlineStr">
      <is>
        <t>Основное мероприятие "Расходы, связанные с выполнением деятельности учреждений физической культуры и спорта"</t>
      </is>
    </nc>
  </rcc>
  <rcc rId="1632" sId="1">
    <oc r="A451" t="inlineStr">
      <is>
        <t xml:space="preserve">Субсидии муниципальным учереждениям, реализующим программы спортивной подготовки на 2020 год   </t>
      </is>
    </oc>
    <nc r="A451" t="inlineStr">
      <is>
        <t>Субсидии муниципальным учреждениям, реализующим программы спортивной подготовки</t>
      </is>
    </nc>
  </rcc>
  <rrc rId="1633" sId="1" ref="A431:XFD431" action="insertRow">
    <undo index="65535" exp="area" ref3D="1" dr="$A$464:$XFD$467" dn="Z_E9E577B3_C457_4984_949A_B5AD6CE2E229_.wvu.Rows" sId="1"/>
    <undo index="65535" exp="area" ref3D="1" dr="$A$440:$XFD$443" dn="Z_E9E577B3_C457_4984_949A_B5AD6CE2E229_.wvu.Rows" sId="1"/>
  </rrc>
  <rcc rId="1634" sId="1" odxf="1" dxf="1">
    <nc r="A431" t="inlineStr">
      <is>
        <t>Основное мероприятие "Расходы на проведение мероприятий в области физической культуры и спорт"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635" sId="1" odxf="1" dxf="1">
    <nc r="B431" t="inlineStr">
      <is>
        <t>975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636" sId="1" odxf="1" dxf="1">
    <nc r="C431" t="inlineStr">
      <is>
        <t>11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637" sId="1" odxf="1" dxf="1">
    <nc r="D431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638" sId="1" odxf="1" dxf="1">
    <nc r="E431" t="inlineStr">
      <is>
        <t>09101 82600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639" sId="1">
    <nc r="G431">
      <f>G432</f>
    </nc>
  </rcc>
  <rfmt sheetId="1" sqref="G431" start="0" length="2147483647">
    <dxf>
      <font>
        <i val="0"/>
      </font>
    </dxf>
  </rfmt>
  <rfmt sheetId="1" sqref="G431" start="0" length="2147483647">
    <dxf>
      <font>
        <b val="0"/>
      </font>
    </dxf>
  </rfmt>
  <rfmt sheetId="1" sqref="G431" start="0" length="2147483647">
    <dxf>
      <font>
        <b/>
      </font>
    </dxf>
  </rfmt>
  <rfmt sheetId="1" sqref="G431" start="0" length="2147483647">
    <dxf>
      <font>
        <i/>
      </font>
    </dxf>
  </rfmt>
  <rfmt sheetId="1" sqref="G431" start="0" length="2147483647">
    <dxf>
      <font>
        <b val="0"/>
      </font>
    </dxf>
  </rfmt>
  <rcc rId="1640" sId="1" odxf="1" dxf="1">
    <nc r="H431">
      <f>H432</f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v guid="{E50FE2FB-E2CD-42FB-A643-54AB564D1B47}" action="delete"/>
  <rdn rId="0" localSheetId="1" customView="1" name="Z_E50FE2FB_E2CD_42FB_A643_54AB564D1B47_.wvu.PrintArea" hidden="1" oldHidden="1">
    <formula>Ведом.структура!$A$4:$H$493</formula>
    <oldFormula>Ведом.структура!$A$4:$H$493</oldFormula>
  </rdn>
  <rdn rId="0" localSheetId="1" customView="1" name="Z_E50FE2FB_E2CD_42FB_A643_54AB564D1B47_.wvu.FilterData" hidden="1" oldHidden="1">
    <formula>Ведом.структура!$A$21:$Q$496</formula>
    <oldFormula>Ведом.структура!$A$21:$Q$496</oldFormula>
  </rdn>
  <rcv guid="{E50FE2FB-E2CD-42FB-A643-54AB564D1B47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3" sId="1">
    <nc r="G128">
      <f>16733.39-590</f>
    </nc>
  </rcc>
  <rcc rId="1644" sId="1">
    <nc r="H128">
      <f>17764.55-590</f>
    </nc>
  </rcc>
  <rrc rId="1645" sId="1" ref="A323:XFD323" action="insertRow">
    <undo index="65535" exp="area" ref3D="1" dr="$A$465:$XFD$468" dn="Z_E9E577B3_C457_4984_949A_B5AD6CE2E229_.wvu.Rows" sId="1"/>
    <undo index="65535" exp="area" ref3D="1" dr="$A$441:$XFD$444" dn="Z_E9E577B3_C457_4984_949A_B5AD6CE2E229_.wvu.Rows" sId="1"/>
    <undo index="65535" exp="area" ref3D="1" dr="$A$393:$XFD$398" dn="Z_E9E577B3_C457_4984_949A_B5AD6CE2E229_.wvu.Rows" sId="1"/>
    <undo index="65535" exp="area" ref3D="1" dr="$A$387:$XFD$389" dn="Z_E9E577B3_C457_4984_949A_B5AD6CE2E229_.wvu.Rows" sId="1"/>
    <undo index="65535" exp="area" ref3D="1" dr="$A$382:$XFD$385" dn="Z_E9E577B3_C457_4984_949A_B5AD6CE2E229_.wvu.Rows" sId="1"/>
    <undo index="65535" exp="area" ref3D="1" dr="$A$380:$XFD$380" dn="Z_E9E577B3_C457_4984_949A_B5AD6CE2E229_.wvu.Rows" sId="1"/>
    <undo index="65535" exp="area" ref3D="1" dr="$A$362:$XFD$367" dn="Z_E9E577B3_C457_4984_949A_B5AD6CE2E229_.wvu.Rows" sId="1"/>
  </rrc>
  <rrc rId="1646" sId="1" ref="A323:XFD323" action="insertRow">
    <undo index="65535" exp="area" ref3D="1" dr="$A$466:$XFD$469" dn="Z_E9E577B3_C457_4984_949A_B5AD6CE2E229_.wvu.Rows" sId="1"/>
    <undo index="65535" exp="area" ref3D="1" dr="$A$442:$XFD$445" dn="Z_E9E577B3_C457_4984_949A_B5AD6CE2E229_.wvu.Rows" sId="1"/>
    <undo index="65535" exp="area" ref3D="1" dr="$A$394:$XFD$399" dn="Z_E9E577B3_C457_4984_949A_B5AD6CE2E229_.wvu.Rows" sId="1"/>
    <undo index="65535" exp="area" ref3D="1" dr="$A$388:$XFD$390" dn="Z_E9E577B3_C457_4984_949A_B5AD6CE2E229_.wvu.Rows" sId="1"/>
    <undo index="65535" exp="area" ref3D="1" dr="$A$383:$XFD$386" dn="Z_E9E577B3_C457_4984_949A_B5AD6CE2E229_.wvu.Rows" sId="1"/>
    <undo index="65535" exp="area" ref3D="1" dr="$A$381:$XFD$381" dn="Z_E9E577B3_C457_4984_949A_B5AD6CE2E229_.wvu.Rows" sId="1"/>
    <undo index="65535" exp="area" ref3D="1" dr="$A$363:$XFD$368" dn="Z_E9E577B3_C457_4984_949A_B5AD6CE2E229_.wvu.Rows" sId="1"/>
  </rrc>
  <rrc rId="1647" sId="1" ref="A323:XFD323" action="insertRow">
    <undo index="65535" exp="area" ref3D="1" dr="$A$467:$XFD$470" dn="Z_E9E577B3_C457_4984_949A_B5AD6CE2E229_.wvu.Rows" sId="1"/>
    <undo index="65535" exp="area" ref3D="1" dr="$A$443:$XFD$446" dn="Z_E9E577B3_C457_4984_949A_B5AD6CE2E229_.wvu.Rows" sId="1"/>
    <undo index="65535" exp="area" ref3D="1" dr="$A$395:$XFD$400" dn="Z_E9E577B3_C457_4984_949A_B5AD6CE2E229_.wvu.Rows" sId="1"/>
    <undo index="65535" exp="area" ref3D="1" dr="$A$389:$XFD$391" dn="Z_E9E577B3_C457_4984_949A_B5AD6CE2E229_.wvu.Rows" sId="1"/>
    <undo index="65535" exp="area" ref3D="1" dr="$A$384:$XFD$387" dn="Z_E9E577B3_C457_4984_949A_B5AD6CE2E229_.wvu.Rows" sId="1"/>
    <undo index="65535" exp="area" ref3D="1" dr="$A$382:$XFD$382" dn="Z_E9E577B3_C457_4984_949A_B5AD6CE2E229_.wvu.Rows" sId="1"/>
    <undo index="65535" exp="area" ref3D="1" dr="$A$364:$XFD$369" dn="Z_E9E577B3_C457_4984_949A_B5AD6CE2E229_.wvu.Rows" sId="1"/>
  </rrc>
  <rrc rId="1648" sId="1" ref="A324:XFD324" action="insertRow">
    <undo index="65535" exp="area" ref3D="1" dr="$A$468:$XFD$471" dn="Z_E9E577B3_C457_4984_949A_B5AD6CE2E229_.wvu.Rows" sId="1"/>
    <undo index="65535" exp="area" ref3D="1" dr="$A$444:$XFD$447" dn="Z_E9E577B3_C457_4984_949A_B5AD6CE2E229_.wvu.Rows" sId="1"/>
    <undo index="65535" exp="area" ref3D="1" dr="$A$396:$XFD$401" dn="Z_E9E577B3_C457_4984_949A_B5AD6CE2E229_.wvu.Rows" sId="1"/>
    <undo index="65535" exp="area" ref3D="1" dr="$A$390:$XFD$392" dn="Z_E9E577B3_C457_4984_949A_B5AD6CE2E229_.wvu.Rows" sId="1"/>
    <undo index="65535" exp="area" ref3D="1" dr="$A$385:$XFD$388" dn="Z_E9E577B3_C457_4984_949A_B5AD6CE2E229_.wvu.Rows" sId="1"/>
    <undo index="65535" exp="area" ref3D="1" dr="$A$383:$XFD$383" dn="Z_E9E577B3_C457_4984_949A_B5AD6CE2E229_.wvu.Rows" sId="1"/>
    <undo index="65535" exp="area" ref3D="1" dr="$A$365:$XFD$370" dn="Z_E9E577B3_C457_4984_949A_B5AD6CE2E229_.wvu.Rows" sId="1"/>
  </rrc>
  <rrc rId="1649" sId="1" ref="A325:XFD325" action="insertRow">
    <undo index="65535" exp="area" ref3D="1" dr="$A$469:$XFD$472" dn="Z_E9E577B3_C457_4984_949A_B5AD6CE2E229_.wvu.Rows" sId="1"/>
    <undo index="65535" exp="area" ref3D="1" dr="$A$445:$XFD$448" dn="Z_E9E577B3_C457_4984_949A_B5AD6CE2E229_.wvu.Rows" sId="1"/>
    <undo index="65535" exp="area" ref3D="1" dr="$A$397:$XFD$402" dn="Z_E9E577B3_C457_4984_949A_B5AD6CE2E229_.wvu.Rows" sId="1"/>
    <undo index="65535" exp="area" ref3D="1" dr="$A$391:$XFD$393" dn="Z_E9E577B3_C457_4984_949A_B5AD6CE2E229_.wvu.Rows" sId="1"/>
    <undo index="65535" exp="area" ref3D="1" dr="$A$386:$XFD$389" dn="Z_E9E577B3_C457_4984_949A_B5AD6CE2E229_.wvu.Rows" sId="1"/>
    <undo index="65535" exp="area" ref3D="1" dr="$A$384:$XFD$384" dn="Z_E9E577B3_C457_4984_949A_B5AD6CE2E229_.wvu.Rows" sId="1"/>
    <undo index="65535" exp="area" ref3D="1" dr="$A$366:$XFD$371" dn="Z_E9E577B3_C457_4984_949A_B5AD6CE2E229_.wvu.Rows" sId="1"/>
  </rrc>
  <rcv guid="{E50FE2FB-E2CD-42FB-A643-54AB564D1B47}" action="delete"/>
  <rdn rId="0" localSheetId="1" customView="1" name="Z_E50FE2FB_E2CD_42FB_A643_54AB564D1B47_.wvu.PrintArea" hidden="1" oldHidden="1">
    <formula>Ведом.структура!$A$4:$H$498</formula>
    <oldFormula>Ведом.структура!$A$4:$H$498</oldFormula>
  </rdn>
  <rdn rId="0" localSheetId="1" customView="1" name="Z_E50FE2FB_E2CD_42FB_A643_54AB564D1B47_.wvu.FilterData" hidden="1" oldHidden="1">
    <formula>Ведом.структура!$A$21:$Q$501</formula>
    <oldFormula>Ведом.структура!$A$21:$Q$501</oldFormula>
  </rdn>
  <rcv guid="{E50FE2FB-E2CD-42FB-A643-54AB564D1B47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52" sId="1" ref="A327:XFD327" action="insertRow">
    <undo index="65535" exp="area" ref3D="1" dr="$A$470:$XFD$473" dn="Z_E9E577B3_C457_4984_949A_B5AD6CE2E229_.wvu.Rows" sId="1"/>
    <undo index="65535" exp="area" ref3D="1" dr="$A$446:$XFD$449" dn="Z_E9E577B3_C457_4984_949A_B5AD6CE2E229_.wvu.Rows" sId="1"/>
    <undo index="65535" exp="area" ref3D="1" dr="$A$398:$XFD$403" dn="Z_E9E577B3_C457_4984_949A_B5AD6CE2E229_.wvu.Rows" sId="1"/>
    <undo index="65535" exp="area" ref3D="1" dr="$A$392:$XFD$394" dn="Z_E9E577B3_C457_4984_949A_B5AD6CE2E229_.wvu.Rows" sId="1"/>
    <undo index="65535" exp="area" ref3D="1" dr="$A$387:$XFD$390" dn="Z_E9E577B3_C457_4984_949A_B5AD6CE2E229_.wvu.Rows" sId="1"/>
    <undo index="65535" exp="area" ref3D="1" dr="$A$385:$XFD$385" dn="Z_E9E577B3_C457_4984_949A_B5AD6CE2E229_.wvu.Rows" sId="1"/>
    <undo index="65535" exp="area" ref3D="1" dr="$A$367:$XFD$372" dn="Z_E9E577B3_C457_4984_949A_B5AD6CE2E229_.wvu.Rows" sId="1"/>
  </rrc>
  <rcc rId="1653" sId="1" odxf="1" dxf="1">
    <nc r="A323" t="inlineStr">
      <is>
        <t>Дорожное хозяйство (дорожные фонды)</t>
      </is>
    </nc>
    <odxf>
      <fill>
        <patternFill>
          <bgColor indexed="15"/>
        </patternFill>
      </fill>
    </odxf>
    <ndxf>
      <fill>
        <patternFill>
          <bgColor rgb="FFCCFFFF"/>
        </patternFill>
      </fill>
    </ndxf>
  </rcc>
  <rcc rId="1654" sId="1" odxf="1" dxf="1">
    <nc r="B323" t="inlineStr">
      <is>
        <t>971</t>
      </is>
    </nc>
    <odxf>
      <fill>
        <patternFill>
          <bgColor indexed="15"/>
        </patternFill>
      </fill>
    </odxf>
    <ndxf>
      <fill>
        <patternFill>
          <bgColor rgb="FFCCFFFF"/>
        </patternFill>
      </fill>
    </ndxf>
  </rcc>
  <rcc rId="1655" sId="1" odxf="1" dxf="1">
    <nc r="C323" t="inlineStr">
      <is>
        <t>04</t>
      </is>
    </nc>
    <odxf>
      <fill>
        <patternFill>
          <bgColor indexed="15"/>
        </patternFill>
      </fill>
    </odxf>
    <ndxf>
      <fill>
        <patternFill>
          <bgColor rgb="FFCCFFFF"/>
        </patternFill>
      </fill>
    </ndxf>
  </rcc>
  <rcc rId="1656" sId="1" odxf="1" dxf="1">
    <nc r="D323" t="inlineStr">
      <is>
        <t>09</t>
      </is>
    </nc>
    <odxf>
      <fill>
        <patternFill>
          <bgColor indexed="15"/>
        </patternFill>
      </fill>
    </odxf>
    <ndxf>
      <fill>
        <patternFill>
          <bgColor rgb="FFCCFFFF"/>
        </patternFill>
      </fill>
    </ndxf>
  </rcc>
  <rfmt sheetId="1" sqref="E323" start="0" length="0">
    <dxf>
      <fill>
        <patternFill>
          <bgColor rgb="FFCCFFFF"/>
        </patternFill>
      </fill>
    </dxf>
  </rfmt>
  <rfmt sheetId="1" sqref="F323" start="0" length="0">
    <dxf>
      <fill>
        <patternFill>
          <bgColor rgb="FFCCFFFF"/>
        </patternFill>
      </fill>
    </dxf>
  </rfmt>
  <rcc rId="1657" sId="1" odxf="1" dxf="1">
    <nc r="G323">
      <f>G326</f>
    </nc>
    <odxf>
      <fill>
        <patternFill>
          <bgColor indexed="15"/>
        </patternFill>
      </fill>
    </odxf>
    <ndxf>
      <fill>
        <patternFill>
          <bgColor rgb="FFCCFFFF"/>
        </patternFill>
      </fill>
    </ndxf>
  </rcc>
  <rcc rId="1658" sId="1" odxf="1" dxf="1">
    <nc r="A324" t="inlineStr">
      <is>
        <t>Муниципальная программа «Развитие дорожной сети в Селенгинском районе на 2020 - 2024 годы»</t>
      </is>
    </nc>
    <odxf>
      <fill>
        <patternFill patternType="solid">
          <bgColor indexed="15"/>
        </patternFill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1659" sId="1" odxf="1" dxf="1" numFmtId="30">
    <nc r="B324">
      <v>968</v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cc rId="1660" sId="1" odxf="1" dxf="1">
    <nc r="C324" t="inlineStr">
      <is>
        <t>04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cc rId="1661" sId="1" odxf="1" dxf="1">
    <nc r="D324" t="inlineStr">
      <is>
        <t>09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cc rId="1662" sId="1" odxf="1" dxf="1">
    <nc r="E324" t="inlineStr">
      <is>
        <t>11000 00000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fmt sheetId="1" sqref="F324" start="0" length="0">
    <dxf>
      <fill>
        <patternFill patternType="none">
          <bgColor indexed="65"/>
        </patternFill>
      </fill>
    </dxf>
  </rfmt>
  <rcc rId="1663" sId="1" odxf="1" dxf="1">
    <nc r="G324">
      <f>G325</f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cc rId="1664" sId="1" odxf="1" dxf="1">
    <nc r="A325" t="inlineStr">
      <is>
        <t>Основное мероприятие "Реконструкция, строительство и содержание автомобильных дорог общего пользования местного значения"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1665" sId="1" odxf="1" dxf="1" numFmtId="30">
    <nc r="B325">
      <v>968</v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666" sId="1" odxf="1" dxf="1">
    <nc r="C325" t="inlineStr">
      <is>
        <t>04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667" sId="1" odxf="1" dxf="1">
    <nc r="D325" t="inlineStr">
      <is>
        <t>09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668" sId="1" odxf="1" dxf="1">
    <nc r="E325" t="inlineStr">
      <is>
        <t>11001 00000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F32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1669" sId="1" odxf="1" dxf="1">
    <nc r="G325">
      <f>G326</f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670" sId="1" odxf="1" dxf="1">
    <nc r="A326" t="inlineStr">
      <is>
        <t>Содержание автомобильных дорог общего пользования местного значения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671" sId="1" odxf="1" dxf="1">
    <nc r="B326" t="inlineStr">
      <is>
        <t>971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672" sId="1" odxf="1" dxf="1">
    <nc r="C326" t="inlineStr">
      <is>
        <t>04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673" sId="1" odxf="1" dxf="1">
    <nc r="D326" t="inlineStr">
      <is>
        <t>09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674" sId="1" odxf="1" dxf="1">
    <nc r="E326" t="inlineStr">
      <is>
        <t>11001 82200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F326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cc rId="1675" sId="1" odxf="1" dxf="1">
    <nc r="G326">
      <f>G327</f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676" sId="1" odxf="1" dxf="1">
    <nc r="A327" t="inlineStr">
      <is>
        <t>Закупка энергетических ресурсов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color indexed="8"/>
        <name val="Times New Roman"/>
        <family val="1"/>
      </font>
      <fill>
        <patternFill>
          <bgColor indexed="65"/>
        </patternFill>
      </fill>
    </ndxf>
  </rcc>
  <rcc rId="1677" sId="1" odxf="1" dxf="1">
    <nc r="B327" t="inlineStr">
      <is>
        <t>971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678" sId="1" odxf="1" dxf="1">
    <nc r="C327" t="inlineStr">
      <is>
        <t>04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679" sId="1" odxf="1" dxf="1">
    <nc r="D327" t="inlineStr">
      <is>
        <t>09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680" sId="1" odxf="1" dxf="1">
    <nc r="E327" t="inlineStr">
      <is>
        <t>11001 82200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681" sId="1" odxf="1" dxf="1">
    <nc r="F327" t="inlineStr">
      <is>
        <t>247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682" sId="1" odxf="1" dxf="1">
    <nc r="G327">
      <f>590</f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rc rId="1683" sId="1" ref="A328:XFD328" action="deleteRow">
    <undo index="65535" exp="area" ref3D="1" dr="$A$471:$XFD$474" dn="Z_E9E577B3_C457_4984_949A_B5AD6CE2E229_.wvu.Rows" sId="1"/>
    <undo index="65535" exp="area" ref3D="1" dr="$A$447:$XFD$450" dn="Z_E9E577B3_C457_4984_949A_B5AD6CE2E229_.wvu.Rows" sId="1"/>
    <undo index="65535" exp="area" ref3D="1" dr="$A$399:$XFD$404" dn="Z_E9E577B3_C457_4984_949A_B5AD6CE2E229_.wvu.Rows" sId="1"/>
    <undo index="65535" exp="area" ref3D="1" dr="$A$393:$XFD$395" dn="Z_E9E577B3_C457_4984_949A_B5AD6CE2E229_.wvu.Rows" sId="1"/>
    <undo index="65535" exp="area" ref3D="1" dr="$A$388:$XFD$391" dn="Z_E9E577B3_C457_4984_949A_B5AD6CE2E229_.wvu.Rows" sId="1"/>
    <undo index="65535" exp="area" ref3D="1" dr="$A$386:$XFD$386" dn="Z_E9E577B3_C457_4984_949A_B5AD6CE2E229_.wvu.Rows" sId="1"/>
    <undo index="65535" exp="area" ref3D="1" dr="$A$368:$XFD$373" dn="Z_E9E577B3_C457_4984_949A_B5AD6CE2E229_.wvu.Rows" sId="1"/>
    <rfmt sheetId="1" xfDxf="1" sqref="A328:XFD328" start="0" length="0">
      <dxf>
        <font>
          <name val="Times New Roman CYR"/>
          <family val="1"/>
        </font>
        <alignment wrapText="1"/>
      </dxf>
    </rfmt>
    <rfmt sheetId="1" sqref="A328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8" start="0" length="0">
      <dxf>
        <font>
          <b/>
          <name val="Times New Roman"/>
          <family val="1"/>
        </font>
        <numFmt numFmtId="166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8" start="0" length="0">
      <dxf>
        <font>
          <b/>
          <name val="Times New Roman"/>
          <family val="1"/>
        </font>
        <numFmt numFmtId="166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8" start="0" length="0">
      <dxf>
        <numFmt numFmtId="166" formatCode="0.00000"/>
      </dxf>
    </rfmt>
  </rrc>
  <rcc rId="1684" sId="1" odxf="1" dxf="1">
    <nc r="H323">
      <f>H326</f>
    </nc>
    <odxf>
      <fill>
        <patternFill>
          <bgColor indexed="15"/>
        </patternFill>
      </fill>
    </odxf>
    <ndxf>
      <fill>
        <patternFill>
          <bgColor rgb="FFCCFFFF"/>
        </patternFill>
      </fill>
    </ndxf>
  </rcc>
  <rcc rId="1685" sId="1" odxf="1" dxf="1">
    <nc r="H324">
      <f>H325</f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cc rId="1686" sId="1" odxf="1" dxf="1">
    <nc r="H325">
      <f>H326</f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687" sId="1" odxf="1" dxf="1">
    <nc r="H326">
      <f>H327</f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688" sId="1" odxf="1" dxf="1">
    <nc r="H327">
      <f>590</f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689" sId="1">
    <oc r="G322">
      <f>G328</f>
    </oc>
    <nc r="G322">
      <f>G328+G323</f>
    </nc>
  </rcc>
  <rcc rId="1690" sId="1">
    <oc r="H322">
      <f>H328</f>
    </oc>
    <nc r="H322">
      <f>H328+H323</f>
    </nc>
  </rcc>
  <rfmt sheetId="1" sqref="G306:H306">
    <dxf>
      <fill>
        <patternFill>
          <bgColor theme="0"/>
        </patternFill>
      </fill>
    </dxf>
  </rfmt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1" sId="1">
    <nc r="G304">
      <f>15693.3</f>
    </nc>
  </rcc>
  <rcc rId="1692" sId="1" numFmtId="4">
    <nc r="H304">
      <v>15974.1</v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3" sId="1" numFmtId="4">
    <oc r="G89">
      <v>505.4</v>
    </oc>
    <nc r="G89">
      <v>455.6</v>
    </nc>
  </rcc>
  <rcc rId="1694" sId="1" numFmtId="4">
    <oc r="G90">
      <v>152.6</v>
    </oc>
    <nc r="G90">
      <v>137.6</v>
    </nc>
  </rcc>
  <rcc rId="1695" sId="1" numFmtId="4">
    <oc r="G91">
      <v>31.1</v>
    </oc>
    <nc r="G91">
      <f>25+10</f>
    </nc>
  </rcc>
  <rcc rId="1696" sId="1" numFmtId="4">
    <oc r="G92">
      <v>41.5</v>
    </oc>
    <nc r="G92">
      <f>2.4+50+50</f>
    </nc>
  </rcc>
  <rcc rId="1697" sId="1" numFmtId="4">
    <oc r="H89">
      <v>505.4</v>
    </oc>
    <nc r="H89">
      <v>455.6</v>
    </nc>
  </rcc>
  <rcc rId="1698" sId="1" numFmtId="4">
    <oc r="H90">
      <v>152.6</v>
    </oc>
    <nc r="H90">
      <v>137.6</v>
    </nc>
  </rcc>
  <rcc rId="1699" sId="1" numFmtId="4">
    <oc r="H91">
      <v>31.1</v>
    </oc>
    <nc r="H91">
      <f>25+10</f>
    </nc>
  </rcc>
  <rcc rId="1700" sId="1" numFmtId="4">
    <oc r="H92">
      <v>41.5</v>
    </oc>
    <nc r="H92">
      <f>2.4+50+50</f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" sId="1" odxf="1" dxf="1">
    <nc r="I327" t="inlineStr">
      <is>
        <t>дор фонд</t>
      </is>
    </nc>
    <odxf>
      <font>
        <b val="0"/>
        <i val="0"/>
        <name val="Times New Roman CYR"/>
        <family val="1"/>
      </font>
      <numFmt numFmtId="166" formatCode="0.00000"/>
    </odxf>
    <ndxf>
      <font>
        <b/>
        <i/>
        <name val="Times New Roman CYR"/>
        <family val="1"/>
      </font>
      <numFmt numFmtId="0" formatCode="General"/>
    </ndxf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" sId="1" numFmtId="30">
    <oc r="B324">
      <v>968</v>
    </oc>
    <nc r="B324" t="inlineStr">
      <is>
        <t>971</t>
      </is>
    </nc>
  </rcc>
  <rcc rId="1703" sId="1" numFmtId="30">
    <oc r="B325">
      <v>968</v>
    </oc>
    <nc r="B325" t="inlineStr">
      <is>
        <t>971</t>
      </is>
    </nc>
  </rcc>
  <rcc rId="1704" sId="1" numFmtId="4">
    <oc r="G169">
      <v>30</v>
    </oc>
    <nc r="G169">
      <v>35.82</v>
    </nc>
  </rcc>
  <rcc rId="1705" sId="1" numFmtId="4">
    <oc r="G170">
      <v>38.82</v>
    </oc>
    <nc r="G170">
      <v>33</v>
    </nc>
  </rcc>
  <rcc rId="1706" sId="1" numFmtId="4">
    <oc r="H169">
      <v>30</v>
    </oc>
    <nc r="H169">
      <v>35.82</v>
    </nc>
  </rcc>
  <rcc rId="1707" sId="1" numFmtId="4">
    <oc r="H170">
      <v>38.82</v>
    </oc>
    <nc r="H170">
      <v>33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8" sId="1" numFmtId="4">
    <oc r="G84">
      <v>388</v>
    </oc>
    <nc r="G84">
      <v>403</v>
    </nc>
  </rcc>
  <rcc rId="1709" sId="1" numFmtId="4">
    <oc r="G85">
      <v>117.1</v>
    </oc>
    <nc r="G85">
      <v>121.8</v>
    </nc>
  </rcc>
  <rcc rId="1710" sId="1" numFmtId="4">
    <oc r="G86">
      <v>45.5</v>
    </oc>
    <nc r="G86">
      <v>30</v>
    </nc>
  </rcc>
  <rcc rId="1711" sId="1" numFmtId="4">
    <oc r="G87">
      <v>65.7</v>
    </oc>
    <nc r="G87">
      <v>61.5</v>
    </nc>
  </rcc>
  <rcc rId="1712" sId="1" numFmtId="4">
    <oc r="H84">
      <v>388</v>
    </oc>
    <nc r="H84">
      <v>403</v>
    </nc>
  </rcc>
  <rcc rId="1713" sId="1" numFmtId="4">
    <oc r="H85">
      <v>117.1</v>
    </oc>
    <nc r="H85">
      <v>121.8</v>
    </nc>
  </rcc>
  <rcc rId="1714" sId="1" numFmtId="4">
    <oc r="H86">
      <v>45.5</v>
    </oc>
    <nc r="H86">
      <v>30</v>
    </nc>
  </rcc>
  <rcc rId="1715" sId="1" numFmtId="4">
    <oc r="H87">
      <v>65.7</v>
    </oc>
    <nc r="H87">
      <v>61.5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6" sId="1" numFmtId="4">
    <nc r="G503">
      <v>15693.3</v>
    </nc>
  </rcc>
  <rcc rId="1717" sId="1" numFmtId="4">
    <nc r="H503">
      <v>15974.1</v>
    </nc>
  </rcc>
  <rcc rId="1718" sId="1">
    <nc r="G504">
      <f>G502-G503</f>
    </nc>
  </rcc>
  <rcc rId="1719" sId="1">
    <nc r="H504">
      <f>H502-H503</f>
    </nc>
  </rcc>
  <rcc rId="1720" sId="1" numFmtId="34">
    <oc r="G500">
      <v>946063.3</v>
    </oc>
    <nc r="G500">
      <f>946063.3+16733.39+15693.3</f>
    </nc>
  </rcc>
  <rcc rId="1721" sId="1" numFmtId="34">
    <oc r="H500">
      <v>980466.1</v>
    </oc>
    <nc r="H500">
      <f>980466.1+17764.55+15974.1</f>
    </nc>
  </rcc>
  <rcc rId="1722" sId="1">
    <nc r="G506">
      <f>G504-G505</f>
    </nc>
  </rcc>
  <rcc rId="1723" sId="1" numFmtId="4">
    <nc r="H505">
      <v>152526.79999999999</v>
    </nc>
  </rcc>
  <rcc rId="1724" sId="1">
    <nc r="H506">
      <f>H504-H505</f>
    </nc>
  </rcc>
  <rcc rId="1725" sId="1" numFmtId="4">
    <oc r="G321">
      <f>10869</f>
    </oc>
    <nc r="G321">
      <v>10869</v>
    </nc>
  </rcc>
  <rcc rId="1726" sId="1" numFmtId="4">
    <oc r="H321">
      <f>10869</f>
    </oc>
    <nc r="H321">
      <v>10869</v>
    </nc>
  </rcc>
  <rcc rId="1727" sId="1" numFmtId="4">
    <nc r="G505">
      <v>156391.1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6" sId="1" numFmtId="4">
    <oc r="G168">
      <v>1098.5</v>
    </oc>
    <nc r="G168">
      <v>1083.47</v>
    </nc>
  </rcc>
  <rcc rId="657" sId="1" numFmtId="4">
    <oc r="G169">
      <v>331.68</v>
    </oc>
    <nc r="G169">
      <v>346.71</v>
    </nc>
  </rcc>
  <rcc rId="658" sId="1" numFmtId="4">
    <oc r="H168">
      <v>1098.5</v>
    </oc>
    <nc r="H168">
      <v>1083.47</v>
    </nc>
  </rcc>
  <rcc rId="659" sId="1" numFmtId="4">
    <oc r="H169">
      <v>331.68</v>
    </oc>
    <nc r="H169">
      <v>346.71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8" sId="1">
    <nc r="J498">
      <v>822098.89</v>
    </nc>
  </rcc>
  <rcc rId="1729" sId="1">
    <nc r="K498">
      <v>861677.95</v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0" sId="1">
    <nc r="J499">
      <f>356090.65-16733.39-15693.3</f>
    </nc>
  </rcc>
  <rcc rId="1731" sId="1">
    <nc r="K499">
      <f>355207.51-17764.55-15974.1</f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2" sId="1" numFmtId="4">
    <nc r="G28">
      <v>1355.6</v>
    </nc>
  </rcc>
  <rcc rId="1733" sId="1" numFmtId="4">
    <nc r="G29">
      <v>409.4</v>
    </nc>
  </rcc>
  <rcc rId="1734" sId="1" numFmtId="4">
    <nc r="H28">
      <v>1355.6</v>
    </nc>
  </rcc>
  <rcc rId="1735" sId="1" numFmtId="4">
    <nc r="H29">
      <v>409.4</v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6" sId="1" numFmtId="4">
    <nc r="G31">
      <v>2079.6999999999998</v>
    </nc>
  </rcc>
  <rcc rId="1737" sId="1" numFmtId="4">
    <nc r="G32">
      <v>628.1</v>
    </nc>
  </rcc>
  <rcc rId="1738" sId="1" numFmtId="4">
    <nc r="H31">
      <v>2079.6999999999998</v>
    </nc>
  </rcc>
  <rcc rId="1739" sId="1" numFmtId="4">
    <nc r="H32">
      <v>628.1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40" sId="1" numFmtId="4">
    <nc r="G39">
      <v>2599.5</v>
    </nc>
  </rcc>
  <rcc rId="1741" sId="1" numFmtId="4">
    <nc r="G40">
      <v>533</v>
    </nc>
  </rcc>
  <rcc rId="1742" sId="1" numFmtId="4">
    <nc r="H39">
      <v>2599.5</v>
    </nc>
  </rcc>
  <rcc rId="1743" sId="1" numFmtId="4">
    <nc r="H40">
      <v>533</v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44" sId="1" numFmtId="4">
    <nc r="G45">
      <v>14164.5</v>
    </nc>
  </rcc>
  <rcc rId="1745" sId="1" numFmtId="4">
    <nc r="G46">
      <v>4277.7</v>
    </nc>
  </rcc>
  <rcc rId="1746" sId="1" numFmtId="4">
    <nc r="H45">
      <v>14164.5</v>
    </nc>
  </rcc>
  <rcc rId="1747" sId="1" numFmtId="4">
    <nc r="H46">
      <v>4277.7</v>
    </nc>
  </rcc>
  <rcc rId="1748" sId="1" numFmtId="4">
    <nc r="G54">
      <v>400</v>
    </nc>
  </rcc>
  <rcc rId="1749" sId="1" numFmtId="4">
    <nc r="H54">
      <v>400</v>
    </nc>
  </rcc>
  <rcc rId="1750" sId="1" numFmtId="4">
    <nc r="G59">
      <v>50</v>
    </nc>
  </rcc>
  <rcc rId="1751" sId="1" numFmtId="4">
    <nc r="H59">
      <v>50</v>
    </nc>
  </rcc>
  <rcc rId="1752" sId="1" numFmtId="4">
    <nc r="G65">
      <v>50</v>
    </nc>
  </rcc>
  <rcc rId="1753" sId="1" numFmtId="4">
    <nc r="H65">
      <v>50</v>
    </nc>
  </rcc>
  <rcc rId="1754" sId="1" numFmtId="4">
    <nc r="G69">
      <v>300</v>
    </nc>
  </rcc>
  <rcc rId="1755" sId="1" numFmtId="4">
    <nc r="H69">
      <v>300</v>
    </nc>
  </rcc>
  <rcc rId="1756" sId="1" numFmtId="4">
    <nc r="G73">
      <v>105</v>
    </nc>
  </rcc>
  <rcc rId="1757" sId="1" numFmtId="4">
    <nc r="H73">
      <v>105</v>
    </nc>
  </rcc>
  <rcc rId="1758" sId="1" numFmtId="4">
    <nc r="G77">
      <v>180</v>
    </nc>
  </rcc>
  <rcc rId="1759" sId="1" numFmtId="4">
    <nc r="H77">
      <v>180</v>
    </nc>
  </rcc>
  <rcc rId="1760" sId="1" numFmtId="4">
    <nc r="G81">
      <v>200</v>
    </nc>
  </rcc>
  <rcc rId="1761" sId="1" numFmtId="4">
    <nc r="H81">
      <v>200</v>
    </nc>
  </rcc>
  <rcc rId="1762" sId="1" numFmtId="4">
    <nc r="G99">
      <v>3429.5</v>
    </nc>
  </rcc>
  <rcc rId="1763" sId="1" numFmtId="4">
    <nc r="H99">
      <v>3429.5</v>
    </nc>
  </rcc>
  <rcc rId="1764" sId="1" numFmtId="4">
    <nc r="G102">
      <v>18344.5</v>
    </nc>
  </rcc>
  <rcc rId="1765" sId="1" numFmtId="4">
    <nc r="G103">
      <v>5540</v>
    </nc>
  </rcc>
  <rcc rId="1766" sId="1" numFmtId="4">
    <nc r="H102">
      <v>18344.5</v>
    </nc>
  </rcc>
  <rcc rId="1767" sId="1" numFmtId="4">
    <nc r="H103">
      <v>5540</v>
    </nc>
  </rcc>
  <rcc rId="1768" sId="1" numFmtId="4">
    <nc r="G113">
      <v>1000</v>
    </nc>
  </rcc>
  <rcc rId="1769" sId="1" numFmtId="4">
    <nc r="H113">
      <v>1000</v>
    </nc>
  </rcc>
  <rcc rId="1770" sId="1" numFmtId="4">
    <nc r="G136">
      <v>30</v>
    </nc>
  </rcc>
  <rcc rId="1771" sId="1" numFmtId="4">
    <nc r="H136">
      <v>30</v>
    </nc>
  </rcc>
  <rcc rId="1772" sId="1" numFmtId="4">
    <nc r="G140">
      <v>430</v>
    </nc>
  </rcc>
  <rcc rId="1773" sId="1" numFmtId="4">
    <nc r="H140">
      <v>430</v>
    </nc>
  </rcc>
  <rcc rId="1774" sId="1" numFmtId="4">
    <nc r="G144">
      <v>100</v>
    </nc>
  </rcc>
  <rcc rId="1775" sId="1" numFmtId="4">
    <nc r="H144">
      <v>100</v>
    </nc>
  </rcc>
  <rcc rId="1776" sId="1">
    <oc r="G157">
      <f>15755.6+315.1</f>
    </oc>
    <nc r="G157">
      <f>15755.6+315.1+16</f>
    </nc>
  </rcc>
  <rcc rId="1777" sId="1" numFmtId="4">
    <nc r="G163">
      <v>1500</v>
    </nc>
  </rcc>
  <rcc rId="1778" sId="1" numFmtId="4">
    <nc r="H163">
      <v>1500</v>
    </nc>
  </rcc>
  <rrc rId="1779" sId="1" ref="A192:XFD192" action="deleteRow">
    <undo index="65535" exp="ref" v="1" dr="H192" r="H190" sId="1"/>
    <undo index="65535" exp="ref" v="1" dr="G192" r="G190" sId="1"/>
    <undo index="65535" exp="area" ref3D="1" dr="$A$470:$XFD$473" dn="Z_E9E577B3_C457_4984_949A_B5AD6CE2E229_.wvu.Rows" sId="1"/>
    <undo index="65535" exp="area" ref3D="1" dr="$A$446:$XFD$449" dn="Z_E9E577B3_C457_4984_949A_B5AD6CE2E229_.wvu.Rows" sId="1"/>
    <undo index="65535" exp="area" ref3D="1" dr="$A$398:$XFD$403" dn="Z_E9E577B3_C457_4984_949A_B5AD6CE2E229_.wvu.Rows" sId="1"/>
    <undo index="65535" exp="area" ref3D="1" dr="$A$392:$XFD$394" dn="Z_E9E577B3_C457_4984_949A_B5AD6CE2E229_.wvu.Rows" sId="1"/>
    <undo index="65535" exp="area" ref3D="1" dr="$A$387:$XFD$390" dn="Z_E9E577B3_C457_4984_949A_B5AD6CE2E229_.wvu.Rows" sId="1"/>
    <undo index="65535" exp="area" ref3D="1" dr="$A$385:$XFD$385" dn="Z_E9E577B3_C457_4984_949A_B5AD6CE2E229_.wvu.Rows" sId="1"/>
    <undo index="65535" exp="area" ref3D="1" dr="$A$367:$XFD$372" dn="Z_E9E577B3_C457_4984_949A_B5AD6CE2E229_.wvu.Rows" sId="1"/>
    <undo index="65535" exp="area" ref3D="1" dr="$A$272:$XFD$276" dn="Z_E9E577B3_C457_4984_949A_B5AD6CE2E229_.wvu.Rows" sId="1"/>
    <undo index="65535" exp="area" ref3D="1" dr="$A$270:$XFD$270" dn="Z_E9E577B3_C457_4984_949A_B5AD6CE2E229_.wvu.Rows" sId="1"/>
    <undo index="65535" exp="area" ref3D="1" dr="$A$249:$XFD$249" dn="Z_E9E577B3_C457_4984_949A_B5AD6CE2E229_.wvu.Rows" sId="1"/>
    <undo index="65535" exp="area" ref3D="1" dr="$A$218:$XFD$220" dn="Z_E9E577B3_C457_4984_949A_B5AD6CE2E229_.wvu.Rows" sId="1"/>
    <undo index="1" exp="area" ref3D="1" dr="$A$212:$XFD$215" dn="Z_E9E577B3_C457_4984_949A_B5AD6CE2E229_.wvu.Rows" sId="1"/>
    <rfmt sheetId="1" xfDxf="1" sqref="A192:XFD192" start="0" length="0">
      <dxf>
        <font>
          <name val="Times New Roman CYR"/>
          <family val="1"/>
        </font>
        <alignment wrapText="1"/>
      </dxf>
    </rfmt>
    <rcc rId="0" sId="1" dxf="1">
      <nc r="A192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92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2" t="inlineStr">
        <is>
          <t>10101 83010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2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92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780" sId="1">
    <oc r="G190">
      <f>G191+#REF!</f>
    </oc>
    <nc r="G190">
      <f>G191</f>
    </nc>
  </rcc>
  <rcc rId="1781" sId="1">
    <oc r="H190">
      <f>H191+#REF!</f>
    </oc>
    <nc r="H190">
      <f>H191</f>
    </nc>
  </rcc>
  <rcc rId="1782" sId="1" numFmtId="4">
    <nc r="G191">
      <v>95559.5</v>
    </nc>
  </rcc>
  <rcc rId="1783" sId="1" numFmtId="4">
    <nc r="H191">
      <v>95559.5</v>
    </nc>
  </rcc>
  <rcc rId="1784" sId="1" numFmtId="4">
    <nc r="G201">
      <v>5715.8</v>
    </nc>
  </rcc>
  <rcc rId="1785" sId="1" numFmtId="4">
    <nc r="H201">
      <v>5715.8</v>
    </nc>
  </rcc>
  <rrc rId="1786" sId="1" ref="A202:XFD202" action="deleteRow">
    <undo index="65535" exp="ref" v="1" dr="H202" r="H200" sId="1"/>
    <undo index="65535" exp="ref" v="1" dr="G202" r="G200" sId="1"/>
    <undo index="65535" exp="area" ref3D="1" dr="$A$469:$XFD$472" dn="Z_E9E577B3_C457_4984_949A_B5AD6CE2E229_.wvu.Rows" sId="1"/>
    <undo index="65535" exp="area" ref3D="1" dr="$A$445:$XFD$448" dn="Z_E9E577B3_C457_4984_949A_B5AD6CE2E229_.wvu.Rows" sId="1"/>
    <undo index="65535" exp="area" ref3D="1" dr="$A$397:$XFD$402" dn="Z_E9E577B3_C457_4984_949A_B5AD6CE2E229_.wvu.Rows" sId="1"/>
    <undo index="65535" exp="area" ref3D="1" dr="$A$391:$XFD$393" dn="Z_E9E577B3_C457_4984_949A_B5AD6CE2E229_.wvu.Rows" sId="1"/>
    <undo index="65535" exp="area" ref3D="1" dr="$A$386:$XFD$389" dn="Z_E9E577B3_C457_4984_949A_B5AD6CE2E229_.wvu.Rows" sId="1"/>
    <undo index="65535" exp="area" ref3D="1" dr="$A$384:$XFD$384" dn="Z_E9E577B3_C457_4984_949A_B5AD6CE2E229_.wvu.Rows" sId="1"/>
    <undo index="65535" exp="area" ref3D="1" dr="$A$366:$XFD$371" dn="Z_E9E577B3_C457_4984_949A_B5AD6CE2E229_.wvu.Rows" sId="1"/>
    <undo index="65535" exp="area" ref3D="1" dr="$A$271:$XFD$275" dn="Z_E9E577B3_C457_4984_949A_B5AD6CE2E229_.wvu.Rows" sId="1"/>
    <undo index="65535" exp="area" ref3D="1" dr="$A$269:$XFD$269" dn="Z_E9E577B3_C457_4984_949A_B5AD6CE2E229_.wvu.Rows" sId="1"/>
    <undo index="65535" exp="area" ref3D="1" dr="$A$248:$XFD$248" dn="Z_E9E577B3_C457_4984_949A_B5AD6CE2E229_.wvu.Rows" sId="1"/>
    <undo index="65535" exp="area" ref3D="1" dr="$A$217:$XFD$219" dn="Z_E9E577B3_C457_4984_949A_B5AD6CE2E229_.wvu.Rows" sId="1"/>
    <undo index="1" exp="area" ref3D="1" dr="$A$211:$XFD$214" dn="Z_E9E577B3_C457_4984_949A_B5AD6CE2E229_.wvu.Rows" sId="1"/>
    <rfmt sheetId="1" xfDxf="1" sqref="A202:XFD202" start="0" length="0">
      <dxf>
        <font>
          <i/>
          <name val="Times New Roman CYR"/>
          <family val="1"/>
        </font>
        <alignment wrapText="1"/>
      </dxf>
    </rfmt>
    <rcc rId="0" sId="1" dxf="1">
      <nc r="A202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02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2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2" t="inlineStr">
        <is>
          <t>10201 83020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2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02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2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787" sId="1">
    <oc r="G200">
      <f>G201+#REF!</f>
    </oc>
    <nc r="G200">
      <f>G201</f>
    </nc>
  </rcc>
  <rcc rId="1788" sId="1">
    <oc r="H200">
      <f>H201+#REF!</f>
    </oc>
    <nc r="H200">
      <f>H201</f>
    </nc>
  </rcc>
  <rrc rId="1789" sId="1" ref="A204:XFD204" action="deleteRow">
    <undo index="65535" exp="ref" v="1" dr="H204" r="J256" sId="1"/>
    <undo index="65535" exp="ref" v="1" dr="G204" r="I256" sId="1"/>
    <undo index="65535" exp="ref" v="1" dr="H204" r="H195" sId="1"/>
    <undo index="65535" exp="ref" v="1" dr="G204" r="G195" sId="1"/>
    <undo index="65535" exp="area" ref3D="1" dr="$A$468:$XFD$471" dn="Z_E9E577B3_C457_4984_949A_B5AD6CE2E229_.wvu.Rows" sId="1"/>
    <undo index="65535" exp="area" ref3D="1" dr="$A$444:$XFD$447" dn="Z_E9E577B3_C457_4984_949A_B5AD6CE2E229_.wvu.Rows" sId="1"/>
    <undo index="65535" exp="area" ref3D="1" dr="$A$396:$XFD$401" dn="Z_E9E577B3_C457_4984_949A_B5AD6CE2E229_.wvu.Rows" sId="1"/>
    <undo index="65535" exp="area" ref3D="1" dr="$A$390:$XFD$392" dn="Z_E9E577B3_C457_4984_949A_B5AD6CE2E229_.wvu.Rows" sId="1"/>
    <undo index="65535" exp="area" ref3D="1" dr="$A$385:$XFD$388" dn="Z_E9E577B3_C457_4984_949A_B5AD6CE2E229_.wvu.Rows" sId="1"/>
    <undo index="65535" exp="area" ref3D="1" dr="$A$383:$XFD$383" dn="Z_E9E577B3_C457_4984_949A_B5AD6CE2E229_.wvu.Rows" sId="1"/>
    <undo index="65535" exp="area" ref3D="1" dr="$A$365:$XFD$370" dn="Z_E9E577B3_C457_4984_949A_B5AD6CE2E229_.wvu.Rows" sId="1"/>
    <undo index="65535" exp="area" ref3D="1" dr="$A$270:$XFD$274" dn="Z_E9E577B3_C457_4984_949A_B5AD6CE2E229_.wvu.Rows" sId="1"/>
    <undo index="65535" exp="area" ref3D="1" dr="$A$268:$XFD$268" dn="Z_E9E577B3_C457_4984_949A_B5AD6CE2E229_.wvu.Rows" sId="1"/>
    <undo index="65535" exp="area" ref3D="1" dr="$A$247:$XFD$247" dn="Z_E9E577B3_C457_4984_949A_B5AD6CE2E229_.wvu.Rows" sId="1"/>
    <undo index="65535" exp="area" ref3D="1" dr="$A$216:$XFD$218" dn="Z_E9E577B3_C457_4984_949A_B5AD6CE2E229_.wvu.Rows" sId="1"/>
    <undo index="1" exp="area" ref3D="1" dr="$A$210:$XFD$213" dn="Z_E9E577B3_C457_4984_949A_B5AD6CE2E229_.wvu.Rows" sId="1"/>
    <rfmt sheetId="1" xfDxf="1" sqref="A204:XFD204" start="0" length="0">
      <dxf>
        <font>
          <i/>
          <name val="Times New Roman CYR"/>
          <family val="1"/>
        </font>
        <alignment wrapText="1"/>
      </dxf>
    </rfmt>
    <rcc rId="0" sId="1" dxf="1">
      <nc r="A204" t="inlineStr">
        <is>
      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10201 74490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04">
        <f>G205</f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4">
        <f>H205</f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90" sId="1" ref="A204:XFD204" action="deleteRow">
    <undo index="65535" exp="ref" v="1" dr="G204" r="J186" sId="1"/>
    <undo index="65535" exp="area" ref3D="1" dr="$A$467:$XFD$470" dn="Z_E9E577B3_C457_4984_949A_B5AD6CE2E229_.wvu.Rows" sId="1"/>
    <undo index="65535" exp="area" ref3D="1" dr="$A$443:$XFD$446" dn="Z_E9E577B3_C457_4984_949A_B5AD6CE2E229_.wvu.Rows" sId="1"/>
    <undo index="65535" exp="area" ref3D="1" dr="$A$395:$XFD$400" dn="Z_E9E577B3_C457_4984_949A_B5AD6CE2E229_.wvu.Rows" sId="1"/>
    <undo index="65535" exp="area" ref3D="1" dr="$A$389:$XFD$391" dn="Z_E9E577B3_C457_4984_949A_B5AD6CE2E229_.wvu.Rows" sId="1"/>
    <undo index="65535" exp="area" ref3D="1" dr="$A$384:$XFD$387" dn="Z_E9E577B3_C457_4984_949A_B5AD6CE2E229_.wvu.Rows" sId="1"/>
    <undo index="65535" exp="area" ref3D="1" dr="$A$382:$XFD$382" dn="Z_E9E577B3_C457_4984_949A_B5AD6CE2E229_.wvu.Rows" sId="1"/>
    <undo index="65535" exp="area" ref3D="1" dr="$A$364:$XFD$369" dn="Z_E9E577B3_C457_4984_949A_B5AD6CE2E229_.wvu.Rows" sId="1"/>
    <undo index="65535" exp="area" ref3D="1" dr="$A$269:$XFD$273" dn="Z_E9E577B3_C457_4984_949A_B5AD6CE2E229_.wvu.Rows" sId="1"/>
    <undo index="65535" exp="area" ref3D="1" dr="$A$267:$XFD$267" dn="Z_E9E577B3_C457_4984_949A_B5AD6CE2E229_.wvu.Rows" sId="1"/>
    <undo index="65535" exp="area" ref3D="1" dr="$A$246:$XFD$246" dn="Z_E9E577B3_C457_4984_949A_B5AD6CE2E229_.wvu.Rows" sId="1"/>
    <undo index="65535" exp="area" ref3D="1" dr="$A$215:$XFD$217" dn="Z_E9E577B3_C457_4984_949A_B5AD6CE2E229_.wvu.Rows" sId="1"/>
    <undo index="1" exp="area" ref3D="1" dr="$A$209:$XFD$212" dn="Z_E9E577B3_C457_4984_949A_B5AD6CE2E229_.wvu.Rows" sId="1"/>
    <rfmt sheetId="1" xfDxf="1" sqref="A204:XFD204" start="0" length="0">
      <dxf>
        <font>
          <i/>
          <name val="Times New Roman CYR"/>
          <family val="1"/>
        </font>
        <alignment wrapText="1"/>
      </dxf>
    </rfmt>
    <rcc rId="0" sId="1" dxf="1">
      <nc r="A204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10201 74490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4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04" start="0" length="0">
      <dxf>
        <font>
          <i val="0"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4" start="0" length="0">
      <dxf>
        <font>
          <i val="0"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791" sId="1">
    <oc r="G195">
      <f>G196+G198+G200+#REF!+G204+G206+G210+G202+G208+G212</f>
    </oc>
    <nc r="G195">
      <f>G196+G198+G200+G204+G206+G210+G202+G208+G212</f>
    </nc>
  </rcc>
  <rcc rId="1792" sId="1">
    <oc r="H195">
      <f>H196+H198+H200+#REF!+H204+H206+H210+H202+H208+H212</f>
    </oc>
    <nc r="H195">
      <f>H196+H198+H200+H204+H206+H210+H202+H208+H212</f>
    </nc>
  </rcc>
  <rcc rId="1793" sId="1" numFmtId="4">
    <oc r="G219">
      <v>8280</v>
    </oc>
    <nc r="G219">
      <f>8280+414</f>
    </nc>
  </rcc>
  <rcc rId="1794" sId="1" numFmtId="4">
    <nc r="G225">
      <v>12754.7</v>
    </nc>
  </rcc>
  <rcc rId="1795" sId="1" numFmtId="4">
    <nc r="H225">
      <v>12754.7</v>
    </nc>
  </rcc>
  <rcc rId="1796" sId="1" numFmtId="4">
    <nc r="G226">
      <v>20925.5</v>
    </nc>
  </rcc>
  <rcc rId="1797" sId="1" numFmtId="4">
    <nc r="H226">
      <v>20925.5</v>
    </nc>
  </rcc>
  <rrc rId="1798" sId="1" ref="A242:XFD242" action="deleteRow">
    <undo index="0" exp="ref" v="1" dr="H242" r="H240" sId="1"/>
    <undo index="0" exp="ref" v="1" dr="G242" r="G240" sId="1"/>
    <undo index="65535" exp="area" ref3D="1" dr="$A$466:$XFD$469" dn="Z_E9E577B3_C457_4984_949A_B5AD6CE2E229_.wvu.Rows" sId="1"/>
    <undo index="65535" exp="area" ref3D="1" dr="$A$442:$XFD$445" dn="Z_E9E577B3_C457_4984_949A_B5AD6CE2E229_.wvu.Rows" sId="1"/>
    <undo index="65535" exp="area" ref3D="1" dr="$A$394:$XFD$399" dn="Z_E9E577B3_C457_4984_949A_B5AD6CE2E229_.wvu.Rows" sId="1"/>
    <undo index="65535" exp="area" ref3D="1" dr="$A$388:$XFD$390" dn="Z_E9E577B3_C457_4984_949A_B5AD6CE2E229_.wvu.Rows" sId="1"/>
    <undo index="65535" exp="area" ref3D="1" dr="$A$383:$XFD$386" dn="Z_E9E577B3_C457_4984_949A_B5AD6CE2E229_.wvu.Rows" sId="1"/>
    <undo index="65535" exp="area" ref3D="1" dr="$A$381:$XFD$381" dn="Z_E9E577B3_C457_4984_949A_B5AD6CE2E229_.wvu.Rows" sId="1"/>
    <undo index="65535" exp="area" ref3D="1" dr="$A$363:$XFD$368" dn="Z_E9E577B3_C457_4984_949A_B5AD6CE2E229_.wvu.Rows" sId="1"/>
    <undo index="65535" exp="area" ref3D="1" dr="$A$268:$XFD$272" dn="Z_E9E577B3_C457_4984_949A_B5AD6CE2E229_.wvu.Rows" sId="1"/>
    <undo index="65535" exp="area" ref3D="1" dr="$A$266:$XFD$266" dn="Z_E9E577B3_C457_4984_949A_B5AD6CE2E229_.wvu.Rows" sId="1"/>
    <undo index="65535" exp="area" ref3D="1" dr="$A$245:$XFD$245" dn="Z_E9E577B3_C457_4984_949A_B5AD6CE2E229_.wvu.Rows" sId="1"/>
    <rfmt sheetId="1" xfDxf="1" sqref="A242:XFD242" start="0" length="0">
      <dxf>
        <font>
          <i/>
          <name val="Times New Roman CYR"/>
          <family val="1"/>
        </font>
        <alignment wrapText="1"/>
      </dxf>
    </rfmt>
    <rcc rId="0" sId="1" dxf="1">
      <nc r="A242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42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2" t="inlineStr">
        <is>
          <t>10401 73050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2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42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2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799" sId="1">
    <oc r="G240">
      <f>#REF!+G241</f>
    </oc>
    <nc r="G240">
      <f>G241</f>
    </nc>
  </rcc>
  <rcc rId="1800" sId="1">
    <oc r="H240">
      <f>#REF!+H241</f>
    </oc>
    <nc r="H240">
      <f>H241</f>
    </nc>
  </rcc>
  <rrc rId="1801" sId="1" ref="A244:XFD244" action="deleteRow">
    <undo index="65535" exp="ref" v="1" dr="H244" r="H242" sId="1"/>
    <undo index="65535" exp="ref" v="1" dr="G244" r="G242" sId="1"/>
    <undo index="65535" exp="area" ref3D="1" dr="$A$465:$XFD$468" dn="Z_E9E577B3_C457_4984_949A_B5AD6CE2E229_.wvu.Rows" sId="1"/>
    <undo index="65535" exp="area" ref3D="1" dr="$A$441:$XFD$444" dn="Z_E9E577B3_C457_4984_949A_B5AD6CE2E229_.wvu.Rows" sId="1"/>
    <undo index="65535" exp="area" ref3D="1" dr="$A$393:$XFD$398" dn="Z_E9E577B3_C457_4984_949A_B5AD6CE2E229_.wvu.Rows" sId="1"/>
    <undo index="65535" exp="area" ref3D="1" dr="$A$387:$XFD$389" dn="Z_E9E577B3_C457_4984_949A_B5AD6CE2E229_.wvu.Rows" sId="1"/>
    <undo index="65535" exp="area" ref3D="1" dr="$A$382:$XFD$385" dn="Z_E9E577B3_C457_4984_949A_B5AD6CE2E229_.wvu.Rows" sId="1"/>
    <undo index="65535" exp="area" ref3D="1" dr="$A$380:$XFD$380" dn="Z_E9E577B3_C457_4984_949A_B5AD6CE2E229_.wvu.Rows" sId="1"/>
    <undo index="65535" exp="area" ref3D="1" dr="$A$362:$XFD$367" dn="Z_E9E577B3_C457_4984_949A_B5AD6CE2E229_.wvu.Rows" sId="1"/>
    <undo index="65535" exp="area" ref3D="1" dr="$A$267:$XFD$271" dn="Z_E9E577B3_C457_4984_949A_B5AD6CE2E229_.wvu.Rows" sId="1"/>
    <undo index="65535" exp="area" ref3D="1" dr="$A$265:$XFD$265" dn="Z_E9E577B3_C457_4984_949A_B5AD6CE2E229_.wvu.Rows" sId="1"/>
    <undo index="65535" exp="area" ref3D="1" dr="$A$244:$XFD$244" dn="Z_E9E577B3_C457_4984_949A_B5AD6CE2E229_.wvu.Rows" sId="1"/>
    <rfmt sheetId="1" xfDxf="1" sqref="A244:XFD244" start="0" length="0">
      <dxf>
        <font>
          <i/>
          <name val="Times New Roman CYR"/>
          <family val="1"/>
        </font>
        <alignment wrapText="1"/>
      </dxf>
    </rfmt>
    <rcc rId="0" sId="1" dxf="1">
      <nc r="A244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44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4" t="inlineStr">
        <is>
          <t>10401 73140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4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44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4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802" sId="1">
    <oc r="G242">
      <f>G243+#REF!</f>
    </oc>
    <nc r="G242">
      <f>G243</f>
    </nc>
  </rcc>
  <rcc rId="1803" sId="1">
    <oc r="H242">
      <f>H243+#REF!</f>
    </oc>
    <nc r="H242">
      <f>H243</f>
    </nc>
  </rcc>
  <rcc rId="1804" sId="1" numFmtId="4">
    <nc r="G259">
      <v>815.4</v>
    </nc>
  </rcc>
  <rcc rId="1805" sId="1" numFmtId="4">
    <nc r="G260">
      <v>291.60000000000002</v>
    </nc>
  </rcc>
  <rcc rId="1806" sId="1" numFmtId="4">
    <nc r="H259">
      <v>815.4</v>
    </nc>
  </rcc>
  <rcc rId="1807" sId="1" numFmtId="4">
    <nc r="H260">
      <v>291.60000000000002</v>
    </nc>
  </rcc>
  <rcc rId="1808" sId="1" numFmtId="4">
    <nc r="G262">
      <v>20822.2</v>
    </nc>
  </rcc>
  <rcc rId="1809" sId="1" numFmtId="4">
    <nc r="G263">
      <v>6288.4</v>
    </nc>
  </rcc>
  <rcc rId="1810" sId="1" numFmtId="4">
    <nc r="H262">
      <v>20822.2</v>
    </nc>
  </rcc>
  <rcc rId="1811" sId="1" numFmtId="4">
    <nc r="H263">
      <v>6288.4</v>
    </nc>
  </rcc>
  <rcc rId="1812" sId="1" numFmtId="4">
    <nc r="G274">
      <v>200</v>
    </nc>
  </rcc>
  <rcc rId="1813" sId="1" numFmtId="4">
    <nc r="H274">
      <v>200</v>
    </nc>
  </rcc>
  <rcc rId="1814" sId="1" numFmtId="4">
    <nc r="G277">
      <v>98</v>
    </nc>
  </rcc>
  <rcc rId="1815" sId="1" numFmtId="4">
    <nc r="H277">
      <v>98</v>
    </nc>
  </rcc>
  <rcc rId="1816" sId="1" numFmtId="4">
    <nc r="G290">
      <v>6560.8</v>
    </nc>
  </rcc>
  <rcc rId="1817" sId="1" numFmtId="4">
    <nc r="G291">
      <v>1981.4</v>
    </nc>
  </rcc>
  <rcc rId="1818" sId="1" numFmtId="4">
    <nc r="H290">
      <v>6560.8</v>
    </nc>
  </rcc>
  <rcc rId="1819" sId="1" numFmtId="4">
    <nc r="H291">
      <v>1981.4</v>
    </nc>
  </rcc>
  <rcc rId="1820" sId="1" numFmtId="4">
    <nc r="G308">
      <v>5719.6</v>
    </nc>
  </rcc>
  <rcc rId="1821" sId="1" numFmtId="4">
    <nc r="G309">
      <v>1727.3</v>
    </nc>
  </rcc>
  <rcc rId="1822" sId="1" numFmtId="4">
    <nc r="H308">
      <v>5719.6</v>
    </nc>
  </rcc>
  <rcc rId="1823" sId="1" numFmtId="4">
    <nc r="H309">
      <v>1727.3</v>
    </nc>
  </rcc>
  <rcc rId="1824" sId="1" numFmtId="4">
    <nc r="G312">
      <v>100</v>
    </nc>
  </rcc>
  <rcc rId="1825" sId="1" numFmtId="4">
    <nc r="H312">
      <v>100</v>
    </nc>
  </rcc>
  <rcc rId="1826" sId="1">
    <oc r="G329">
      <f>120</f>
    </oc>
    <nc r="G329">
      <f>120+30</f>
    </nc>
  </rcc>
  <rcc rId="1827" sId="1">
    <oc r="H329">
      <f>120</f>
    </oc>
    <nc r="H329">
      <f>120+30</f>
    </nc>
  </rcc>
  <rcc rId="1828" sId="1" numFmtId="4">
    <nc r="G337">
      <f>11977.8+3617.3</f>
    </nc>
  </rcc>
  <rcc rId="1829" sId="1" numFmtId="4">
    <nc r="H337">
      <f>11977.8+3617.3</f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0" sId="1" numFmtId="4">
    <nc r="G344">
      <v>105.6</v>
    </nc>
  </rcc>
  <rcc rId="1831" sId="1" numFmtId="4">
    <nc r="H344">
      <v>105.6</v>
    </nc>
  </rcc>
  <rcc rId="1832" sId="1" numFmtId="4">
    <nc r="G353">
      <v>10806.6</v>
    </nc>
  </rcc>
  <rcc rId="1833" sId="1" numFmtId="4">
    <nc r="H353">
      <v>10806.6</v>
    </nc>
  </rcc>
  <rcc rId="1834" sId="1" numFmtId="4">
    <nc r="G359">
      <v>17459.2</v>
    </nc>
  </rcc>
  <rcc rId="1835" sId="1" numFmtId="4">
    <nc r="H359">
      <v>17459.2</v>
    </nc>
  </rcc>
  <rrc rId="1836" sId="1" ref="A360:XFD360" action="deleteRow">
    <undo index="65535" exp="area" dr="H359:H360" r="H358" sId="1"/>
    <undo index="65535" exp="area" dr="G359:G360" r="G358" sId="1"/>
    <undo index="65535" exp="area" ref3D="1" dr="$A$464:$XFD$467" dn="Z_E9E577B3_C457_4984_949A_B5AD6CE2E229_.wvu.Rows" sId="1"/>
    <undo index="65535" exp="area" ref3D="1" dr="$A$440:$XFD$443" dn="Z_E9E577B3_C457_4984_949A_B5AD6CE2E229_.wvu.Rows" sId="1"/>
    <undo index="65535" exp="area" ref3D="1" dr="$A$392:$XFD$397" dn="Z_E9E577B3_C457_4984_949A_B5AD6CE2E229_.wvu.Rows" sId="1"/>
    <undo index="65535" exp="area" ref3D="1" dr="$A$386:$XFD$388" dn="Z_E9E577B3_C457_4984_949A_B5AD6CE2E229_.wvu.Rows" sId="1"/>
    <undo index="65535" exp="area" ref3D="1" dr="$A$381:$XFD$384" dn="Z_E9E577B3_C457_4984_949A_B5AD6CE2E229_.wvu.Rows" sId="1"/>
    <undo index="65535" exp="area" ref3D="1" dr="$A$379:$XFD$379" dn="Z_E9E577B3_C457_4984_949A_B5AD6CE2E229_.wvu.Rows" sId="1"/>
    <undo index="65535" exp="area" ref3D="1" dr="$A$361:$XFD$366" dn="Z_E9E577B3_C457_4984_949A_B5AD6CE2E229_.wvu.Rows" sId="1"/>
    <rfmt sheetId="1" xfDxf="1" sqref="A360:XFD360" start="0" length="0">
      <dxf>
        <font>
          <name val="Times New Roman CYR"/>
          <family val="1"/>
        </font>
        <alignment wrapText="1"/>
      </dxf>
    </rfmt>
    <rcc rId="0" sId="1" dxf="1">
      <nc r="A360" t="inlineStr">
        <is>
          <t>Субсидии автономным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0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0" t="inlineStr">
        <is>
          <t>08201 83110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0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0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0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837" sId="1">
    <oc r="G358">
      <f>SUM(G359:G359)</f>
    </oc>
    <nc r="G358">
      <f>SUM(G359:G359)</f>
    </nc>
  </rcc>
  <rcc rId="1838" sId="1" numFmtId="4">
    <oc r="G364">
      <v>0</v>
    </oc>
    <nc r="G364">
      <v>150</v>
    </nc>
  </rcc>
  <rcc rId="1839" sId="1" numFmtId="4">
    <oc r="H364">
      <v>0</v>
    </oc>
    <nc r="H364">
      <v>150</v>
    </nc>
  </rcc>
  <rcc rId="1840" sId="1" numFmtId="4">
    <nc r="G374">
      <v>853.1</v>
    </nc>
  </rcc>
  <rcc rId="1841" sId="1" numFmtId="4">
    <nc r="H374">
      <v>853.1</v>
    </nc>
  </rcc>
  <rcc rId="1842" sId="1" numFmtId="4">
    <nc r="G375">
      <v>257.60000000000002</v>
    </nc>
  </rcc>
  <rcc rId="1843" sId="1" numFmtId="4">
    <nc r="H375">
      <v>257.60000000000002</v>
    </nc>
  </rcc>
  <rcc rId="1844" sId="1" numFmtId="4">
    <nc r="G377">
      <v>9105.1</v>
    </nc>
  </rcc>
  <rcc rId="1845" sId="1" numFmtId="4">
    <nc r="G379">
      <v>2749.7</v>
    </nc>
  </rcc>
  <rcc rId="1846" sId="1" numFmtId="4">
    <nc r="H377">
      <v>9105.1</v>
    </nc>
  </rcc>
  <rcc rId="1847" sId="1" numFmtId="4">
    <nc r="H379">
      <v>2749.7</v>
    </nc>
  </rcc>
  <rcc rId="1848" sId="1" numFmtId="4">
    <nc r="G390">
      <v>151</v>
    </nc>
  </rcc>
  <rcc rId="1849" sId="1" numFmtId="4">
    <nc r="H390">
      <v>151</v>
    </nc>
  </rcc>
  <rcc rId="1850" sId="1" numFmtId="4">
    <nc r="G413">
      <v>1355.2</v>
    </nc>
  </rcc>
  <rcc rId="1851" sId="1" numFmtId="4">
    <nc r="H413">
      <v>1355.2</v>
    </nc>
  </rcc>
  <rcc rId="1852" sId="1" numFmtId="4">
    <oc r="G432">
      <v>0</v>
    </oc>
    <nc r="G432">
      <v>150</v>
    </nc>
  </rcc>
  <rcc rId="1853" sId="1" numFmtId="4">
    <oc r="H432">
      <v>0</v>
    </oc>
    <nc r="H432">
      <v>150</v>
    </nc>
  </rcc>
  <rcc rId="1854" sId="1" numFmtId="4">
    <oc r="G437">
      <v>676.8</v>
    </oc>
    <nc r="G437">
      <f>676.8+1954.4</f>
    </nc>
  </rcc>
  <rcc rId="1855" sId="1" numFmtId="4">
    <oc r="G438">
      <v>204.4</v>
    </oc>
    <nc r="G438">
      <f>204.4+590.2</f>
    </nc>
  </rcc>
  <rcc rId="1856" sId="1" numFmtId="4">
    <oc r="H437">
      <v>676.8</v>
    </oc>
    <nc r="H437">
      <f>676.8+1954.4</f>
    </nc>
  </rcc>
  <rcc rId="1857" sId="1" numFmtId="4">
    <oc r="H438">
      <v>204.4</v>
    </oc>
    <nc r="H438">
      <f>204.4+590.2</f>
    </nc>
  </rcc>
  <rrc rId="1858" sId="1" ref="A439:XFD439" action="deleteRow">
    <undo index="65535" exp="ref" v="1" dr="H439" r="H426" sId="1"/>
    <undo index="65535" exp="ref" v="1" dr="G439" r="G426" sId="1"/>
    <undo index="65535" exp="area" ref3D="1" dr="$A$463:$XFD$466" dn="Z_E9E577B3_C457_4984_949A_B5AD6CE2E229_.wvu.Rows" sId="1"/>
    <undo index="65535" exp="area" ref3D="1" dr="$A$439:$XFD$442" dn="Z_E9E577B3_C457_4984_949A_B5AD6CE2E229_.wvu.Rows" sId="1"/>
    <rfmt sheetId="1" xfDxf="1" sqref="A439:XFD439" start="0" length="0">
      <dxf>
        <font>
          <name val="Times New Roman CYR"/>
          <family val="1"/>
        </font>
        <alignment wrapText="1"/>
      </dxf>
    </rfmt>
    <rcc rId="0" sId="1" dxf="1">
      <nc r="A439" t="inlineStr">
        <is>
          <t>Муниципальная программа «Старшее поколение на 2020-2024 годы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9" t="inlineStr">
        <is>
          <t>975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9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9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9" t="inlineStr">
        <is>
          <t>12000 00000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39">
        <f>G440</f>
      </nc>
      <ndxf>
        <font>
          <b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39">
        <f>H440</f>
      </nc>
      <ndxf>
        <font>
          <b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59" sId="1" ref="A439:XFD439" action="deleteRow">
    <undo index="65535" exp="area" ref3D="1" dr="$A$462:$XFD$465" dn="Z_E9E577B3_C457_4984_949A_B5AD6CE2E229_.wvu.Rows" sId="1"/>
    <undo index="65535" exp="area" ref3D="1" dr="$A$439:$XFD$441" dn="Z_E9E577B3_C457_4984_949A_B5AD6CE2E229_.wvu.Rows" sId="1"/>
    <rfmt sheetId="1" xfDxf="1" sqref="A439:XFD439" start="0" length="0">
      <dxf>
        <font>
          <name val="Times New Roman CYR"/>
          <family val="1"/>
        </font>
        <alignment wrapText="1"/>
      </dxf>
    </rfmt>
    <rcc rId="0" sId="1" dxf="1">
      <nc r="A439" t="inlineStr">
        <is>
          <t>Основное мероприятие «Проведение спортивных мероприятий»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9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9" t="inlineStr">
        <is>
          <t>12003 00000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39">
        <f>G440</f>
      </nc>
      <ndxf>
        <font>
          <i/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39">
        <f>H440</f>
      </nc>
      <ndxf>
        <font>
          <i/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60" sId="1" ref="A439:XFD439" action="deleteRow">
    <undo index="65535" exp="area" ref3D="1" dr="$A$461:$XFD$464" dn="Z_E9E577B3_C457_4984_949A_B5AD6CE2E229_.wvu.Rows" sId="1"/>
    <undo index="65535" exp="area" ref3D="1" dr="$A$439:$XFD$440" dn="Z_E9E577B3_C457_4984_949A_B5AD6CE2E229_.wvu.Rows" sId="1"/>
    <rfmt sheetId="1" xfDxf="1" sqref="A439:XFD439" start="0" length="0">
      <dxf>
        <font>
          <name val="Times New Roman CYR"/>
          <family val="1"/>
        </font>
        <alignment wrapText="1"/>
      </dxf>
    </rfmt>
    <rcc rId="0" sId="1" dxf="1">
      <nc r="A439" t="inlineStr">
        <is>
          <t>Прочие мероприятия, связанные с выполнением обязательств ОМСУ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9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9" t="inlineStr">
        <is>
          <t>12003 82900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39">
        <f>G440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39">
        <f>H440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61" sId="1" ref="A439:XFD439" action="deleteRow">
    <undo index="65535" exp="area" ref3D="1" dr="$A$460:$XFD$463" dn="Z_E9E577B3_C457_4984_949A_B5AD6CE2E229_.wvu.Rows" sId="1"/>
    <undo index="65535" exp="area" ref3D="1" dr="$A$439:$XFD$439" dn="Z_E9E577B3_C457_4984_949A_B5AD6CE2E229_.wvu.Rows" sId="1"/>
    <rfmt sheetId="1" xfDxf="1" sqref="A439:XFD439" start="0" length="0">
      <dxf>
        <font>
          <name val="Times New Roman CYR"/>
          <family val="1"/>
        </font>
        <alignment wrapText="1"/>
      </dxf>
    </rfmt>
    <rcc rId="0" sId="1" dxf="1">
      <nc r="A439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9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9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9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9" t="inlineStr">
        <is>
          <t>12003 82900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39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39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862" sId="1">
    <oc r="G426">
      <f>G427+#REF!</f>
    </oc>
    <nc r="G426">
      <f>G427</f>
    </nc>
  </rcc>
  <rcc rId="1863" sId="1">
    <oc r="H426">
      <f>H427+#REF!</f>
    </oc>
    <nc r="H426">
      <f>H427</f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4" sId="1" numFmtId="4">
    <nc r="G444">
      <v>30881.1</v>
    </nc>
  </rcc>
  <rcc rId="1865" sId="1" numFmtId="4">
    <nc r="H444">
      <v>30881.1</v>
    </nc>
  </rcc>
  <rrc rId="1866" sId="1" ref="A445:XFD445" action="deleteRow">
    <undo index="65535" exp="ref" v="1" dr="H445" r="H443" sId="1"/>
    <undo index="65535" exp="ref" v="1" dr="G445" r="G443" sId="1"/>
    <undo index="65535" exp="area" ref3D="1" dr="$A$459:$XFD$462" dn="Z_E9E577B3_C457_4984_949A_B5AD6CE2E229_.wvu.Rows" sId="1"/>
    <rfmt sheetId="1" xfDxf="1" sqref="A445:XFD445" start="0" length="0">
      <dxf>
        <font>
          <name val="Times New Roman CYR"/>
          <family val="1"/>
        </font>
        <alignment wrapText="1"/>
      </dxf>
    </rfmt>
    <rcc rId="0" sId="1" dxf="1">
      <nc r="A445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5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5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5" t="inlineStr">
        <is>
          <t>09301 83180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5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5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45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867" sId="1">
    <oc r="G443">
      <f>G444+#REF!</f>
    </oc>
    <nc r="G443">
      <f>G444</f>
    </nc>
  </rcc>
  <rcc rId="1868" sId="1">
    <oc r="H443">
      <f>H444+#REF!</f>
    </oc>
    <nc r="H443">
      <f>H444</f>
    </nc>
  </rcc>
  <rcc rId="1869" sId="1" numFmtId="4">
    <nc r="G452">
      <v>829.2</v>
    </nc>
  </rcc>
  <rcc rId="1870" sId="1" numFmtId="4">
    <nc r="H452">
      <v>829.2</v>
    </nc>
  </rcc>
  <rcc rId="1871" sId="1" numFmtId="4">
    <nc r="G453">
      <v>250.4</v>
    </nc>
  </rcc>
  <rcc rId="1872" sId="1" numFmtId="4">
    <nc r="H453">
      <v>250.4</v>
    </nc>
  </rcc>
  <rcc rId="1873" sId="1" numFmtId="4">
    <nc r="G455">
      <v>2462.9</v>
    </nc>
  </rcc>
  <rcc rId="1874" sId="1" numFmtId="4">
    <nc r="G457">
      <v>743.8</v>
    </nc>
  </rcc>
  <rcc rId="1875" sId="1" numFmtId="4">
    <nc r="H455">
      <v>2462.9</v>
    </nc>
  </rcc>
  <rcc rId="1876" sId="1" numFmtId="4">
    <nc r="H457">
      <v>743.8</v>
    </nc>
  </rcc>
  <rcc rId="1877" sId="1" numFmtId="4">
    <nc r="G469">
      <v>50</v>
    </nc>
  </rcc>
  <rcc rId="1878" sId="1" numFmtId="4">
    <nc r="H469">
      <v>50</v>
    </nc>
  </rcc>
  <rcc rId="1879" sId="1" numFmtId="4">
    <nc r="G483">
      <v>1839</v>
    </nc>
  </rcc>
  <rcc rId="1880" sId="1" numFmtId="4">
    <nc r="G484">
      <v>555.4</v>
    </nc>
  </rcc>
  <rcc rId="1881" sId="1" numFmtId="4">
    <nc r="H483">
      <v>1839</v>
    </nc>
  </rcc>
  <rcc rId="1882" sId="1" numFmtId="4">
    <nc r="H484">
      <v>555.4</v>
    </nc>
  </rcc>
  <rcc rId="1883" sId="1">
    <nc r="J490">
      <v>1302153.95</v>
    </nc>
  </rcc>
  <rcc rId="1884" sId="1">
    <nc r="K490">
      <v>1335673.6100000001</v>
    </nc>
  </rcc>
  <rcc rId="1885" sId="1" odxf="1" dxf="1">
    <nc r="J492">
      <f>G486-J490</f>
    </nc>
    <odxf>
      <numFmt numFmtId="0" formatCode="General"/>
    </odxf>
    <ndxf>
      <numFmt numFmtId="168" formatCode="_-* #,##0.00000\ _₽_-;\-* #,##0.00000\ _₽_-;_-* &quot;-&quot;?????\ _₽_-;_-@_-"/>
    </ndxf>
  </rcc>
  <rcc rId="1886" sId="1" odxf="1" dxf="1">
    <nc r="K492">
      <f>H486-K490</f>
    </nc>
    <odxf>
      <numFmt numFmtId="0" formatCode="General"/>
    </odxf>
    <ndxf>
      <numFmt numFmtId="168" formatCode="_-* #,##0.00000\ _₽_-;\-* #,##0.00000\ _₽_-;_-* &quot;-&quot;?????\ _₽_-;_-@_-"/>
    </ndxf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">
    <oc r="G62">
      <f>208</f>
    </oc>
    <nc r="G62">
      <f>208+208</f>
    </nc>
  </rcc>
  <rcc rId="1888" sId="1">
    <oc r="H62">
      <f>208</f>
    </oc>
    <nc r="H62">
      <f>208+208</f>
    </nc>
  </rcc>
  <rcc rId="1889" sId="1" numFmtId="4">
    <nc r="G104">
      <v>100</v>
    </nc>
  </rcc>
  <rcc rId="1890" sId="1" numFmtId="4">
    <nc r="H104">
      <v>100</v>
    </nc>
  </rcc>
  <rcc rId="1891" sId="1" numFmtId="4">
    <nc r="G105">
      <v>2000</v>
    </nc>
  </rcc>
  <rcc rId="1892" sId="1" numFmtId="4">
    <nc r="H105">
      <v>2000</v>
    </nc>
  </rcc>
  <rcc rId="1893" sId="1" numFmtId="4">
    <nc r="G106">
      <v>20</v>
    </nc>
  </rcc>
  <rcc rId="1894" sId="1" numFmtId="4">
    <nc r="G107">
      <v>50</v>
    </nc>
  </rcc>
  <rcc rId="1895" sId="1" numFmtId="4">
    <nc r="H106">
      <v>20</v>
    </nc>
  </rcc>
  <rcc rId="1896" sId="1" numFmtId="4">
    <nc r="H107">
      <v>50</v>
    </nc>
  </rcc>
  <rcc rId="1897" sId="1">
    <oc r="G101">
      <f>SUM(G102:G107)</f>
    </oc>
    <nc r="G101">
      <f>SUM(G102:G107)</f>
    </nc>
  </rcc>
  <rrc rId="1898" sId="1" ref="A149:XFD149" action="deleteRow">
    <undo index="0" exp="ref" v="1" dr="H149" r="H148" sId="1"/>
    <undo index="0" exp="ref" v="1" dr="G149" r="G148" sId="1"/>
    <undo index="65535" exp="area" ref3D="1" dr="$A$458:$XFD$461" dn="Z_E9E577B3_C457_4984_949A_B5AD6CE2E229_.wvu.Rows" sId="1"/>
    <undo index="65535" exp="area" ref3D="1" dr="$A$391:$XFD$396" dn="Z_E9E577B3_C457_4984_949A_B5AD6CE2E229_.wvu.Rows" sId="1"/>
    <undo index="65535" exp="area" ref3D="1" dr="$A$385:$XFD$387" dn="Z_E9E577B3_C457_4984_949A_B5AD6CE2E229_.wvu.Rows" sId="1"/>
    <undo index="65535" exp="area" ref3D="1" dr="$A$380:$XFD$383" dn="Z_E9E577B3_C457_4984_949A_B5AD6CE2E229_.wvu.Rows" sId="1"/>
    <undo index="65535" exp="area" ref3D="1" dr="$A$378:$XFD$378" dn="Z_E9E577B3_C457_4984_949A_B5AD6CE2E229_.wvu.Rows" sId="1"/>
    <undo index="65535" exp="area" ref3D="1" dr="$A$360:$XFD$365" dn="Z_E9E577B3_C457_4984_949A_B5AD6CE2E229_.wvu.Rows" sId="1"/>
    <undo index="65535" exp="area" ref3D="1" dr="$A$266:$XFD$270" dn="Z_E9E577B3_C457_4984_949A_B5AD6CE2E229_.wvu.Rows" sId="1"/>
    <undo index="65535" exp="area" ref3D="1" dr="$A$264:$XFD$264" dn="Z_E9E577B3_C457_4984_949A_B5AD6CE2E229_.wvu.Rows" sId="1"/>
    <undo index="65535" exp="area" ref3D="1" dr="$A$214:$XFD$216" dn="Z_E9E577B3_C457_4984_949A_B5AD6CE2E229_.wvu.Rows" sId="1"/>
    <undo index="1" exp="area" ref3D="1" dr="$A$208:$XFD$211" dn="Z_E9E577B3_C457_4984_949A_B5AD6CE2E229_.wvu.Rows" sId="1"/>
    <rfmt sheetId="1" xfDxf="1" sqref="A149:XFD149" start="0" length="0">
      <dxf>
        <font>
          <name val="Times New Roman CYR"/>
          <family val="1"/>
        </font>
        <alignment wrapText="1"/>
      </dxf>
    </rfmt>
    <rcc rId="0" sId="1" dxf="1">
      <nc r="A149" t="inlineStr">
        <is>
          <t>Коммунальное хозяйство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9" t="inlineStr">
        <is>
          <t>968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9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9" t="inlineStr">
        <is>
          <t>02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4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9">
        <f>G150</f>
      </nc>
      <ndxf>
        <font>
          <b/>
          <name val="Times New Roman"/>
          <family val="1"/>
        </font>
        <numFmt numFmtId="166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9">
        <f>H150</f>
      </nc>
      <ndxf>
        <font>
          <b/>
          <name val="Times New Roman"/>
          <family val="1"/>
        </font>
        <numFmt numFmtId="166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99" sId="1" ref="A149:XFD149" action="deleteRow">
    <undo index="65535" exp="area" ref3D="1" dr="$A$457:$XFD$460" dn="Z_E9E577B3_C457_4984_949A_B5AD6CE2E229_.wvu.Rows" sId="1"/>
    <undo index="65535" exp="area" ref3D="1" dr="$A$390:$XFD$395" dn="Z_E9E577B3_C457_4984_949A_B5AD6CE2E229_.wvu.Rows" sId="1"/>
    <undo index="65535" exp="area" ref3D="1" dr="$A$384:$XFD$386" dn="Z_E9E577B3_C457_4984_949A_B5AD6CE2E229_.wvu.Rows" sId="1"/>
    <undo index="65535" exp="area" ref3D="1" dr="$A$379:$XFD$382" dn="Z_E9E577B3_C457_4984_949A_B5AD6CE2E229_.wvu.Rows" sId="1"/>
    <undo index="65535" exp="area" ref3D="1" dr="$A$377:$XFD$377" dn="Z_E9E577B3_C457_4984_949A_B5AD6CE2E229_.wvu.Rows" sId="1"/>
    <undo index="65535" exp="area" ref3D="1" dr="$A$359:$XFD$364" dn="Z_E9E577B3_C457_4984_949A_B5AD6CE2E229_.wvu.Rows" sId="1"/>
    <undo index="65535" exp="area" ref3D="1" dr="$A$265:$XFD$269" dn="Z_E9E577B3_C457_4984_949A_B5AD6CE2E229_.wvu.Rows" sId="1"/>
    <undo index="65535" exp="area" ref3D="1" dr="$A$263:$XFD$263" dn="Z_E9E577B3_C457_4984_949A_B5AD6CE2E229_.wvu.Rows" sId="1"/>
    <undo index="65535" exp="area" ref3D="1" dr="$A$213:$XFD$215" dn="Z_E9E577B3_C457_4984_949A_B5AD6CE2E229_.wvu.Rows" sId="1"/>
    <undo index="1" exp="area" ref3D="1" dr="$A$207:$XFD$210" dn="Z_E9E577B3_C457_4984_949A_B5AD6CE2E229_.wvu.Rows" sId="1"/>
    <rfmt sheetId="1" xfDxf="1" sqref="A149:XFD149" start="0" length="0">
      <dxf>
        <font>
          <i/>
          <name val="Times New Roman CYR"/>
          <family val="1"/>
        </font>
        <alignment wrapText="1"/>
      </dxf>
    </rfmt>
    <rcc rId="0" sId="1" dxf="1">
      <nc r="A149" t="inlineStr">
        <is>
          <t>Непрограммные расходы</t>
        </is>
      </nc>
      <ndxf>
        <font>
          <b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9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9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9" t="inlineStr">
        <is>
          <t>02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9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9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9">
        <f>G150</f>
      </nc>
      <ndxf>
        <font>
          <b/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9">
        <f>H150</f>
      </nc>
      <ndxf>
        <font>
          <b/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900" sId="1" ref="A149:XFD149" action="deleteRow">
    <undo index="65535" exp="area" ref3D="1" dr="$A$456:$XFD$459" dn="Z_E9E577B3_C457_4984_949A_B5AD6CE2E229_.wvu.Rows" sId="1"/>
    <undo index="65535" exp="area" ref3D="1" dr="$A$389:$XFD$394" dn="Z_E9E577B3_C457_4984_949A_B5AD6CE2E229_.wvu.Rows" sId="1"/>
    <undo index="65535" exp="area" ref3D="1" dr="$A$383:$XFD$385" dn="Z_E9E577B3_C457_4984_949A_B5AD6CE2E229_.wvu.Rows" sId="1"/>
    <undo index="65535" exp="area" ref3D="1" dr="$A$378:$XFD$381" dn="Z_E9E577B3_C457_4984_949A_B5AD6CE2E229_.wvu.Rows" sId="1"/>
    <undo index="65535" exp="area" ref3D="1" dr="$A$376:$XFD$376" dn="Z_E9E577B3_C457_4984_949A_B5AD6CE2E229_.wvu.Rows" sId="1"/>
    <undo index="65535" exp="area" ref3D="1" dr="$A$358:$XFD$363" dn="Z_E9E577B3_C457_4984_949A_B5AD6CE2E229_.wvu.Rows" sId="1"/>
    <undo index="65535" exp="area" ref3D="1" dr="$A$264:$XFD$268" dn="Z_E9E577B3_C457_4984_949A_B5AD6CE2E229_.wvu.Rows" sId="1"/>
    <undo index="65535" exp="area" ref3D="1" dr="$A$262:$XFD$262" dn="Z_E9E577B3_C457_4984_949A_B5AD6CE2E229_.wvu.Rows" sId="1"/>
    <undo index="65535" exp="area" ref3D="1" dr="$A$212:$XFD$214" dn="Z_E9E577B3_C457_4984_949A_B5AD6CE2E229_.wvu.Rows" sId="1"/>
    <undo index="1" exp="area" ref3D="1" dr="$A$206:$XFD$209" dn="Z_E9E577B3_C457_4984_949A_B5AD6CE2E229_.wvu.Rows" sId="1"/>
    <rfmt sheetId="1" xfDxf="1" sqref="A149:XFD149" start="0" length="0">
      <dxf>
        <font>
          <i/>
          <name val="Times New Roman CYR"/>
          <family val="1"/>
        </font>
        <alignment wrapText="1"/>
      </dxf>
    </rfmt>
    <rcc rId="0" sId="1" dxf="1">
      <nc r="A149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9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9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9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9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9">
        <f>SUM(G150:G150)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9">
        <f>SUM(H150:H150)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901" sId="1" ref="A149:XFD149" action="deleteRow">
    <undo index="65535" exp="ref" v="1" dr="H149" r="K470" sId="1"/>
    <undo index="65535" exp="ref" v="1" dr="G149" r="J470" sId="1"/>
    <undo index="65535" exp="area" ref3D="1" dr="$A$455:$XFD$458" dn="Z_E9E577B3_C457_4984_949A_B5AD6CE2E229_.wvu.Rows" sId="1"/>
    <undo index="65535" exp="area" ref3D="1" dr="$A$388:$XFD$393" dn="Z_E9E577B3_C457_4984_949A_B5AD6CE2E229_.wvu.Rows" sId="1"/>
    <undo index="65535" exp="area" ref3D="1" dr="$A$382:$XFD$384" dn="Z_E9E577B3_C457_4984_949A_B5AD6CE2E229_.wvu.Rows" sId="1"/>
    <undo index="65535" exp="area" ref3D="1" dr="$A$377:$XFD$380" dn="Z_E9E577B3_C457_4984_949A_B5AD6CE2E229_.wvu.Rows" sId="1"/>
    <undo index="65535" exp="area" ref3D="1" dr="$A$375:$XFD$375" dn="Z_E9E577B3_C457_4984_949A_B5AD6CE2E229_.wvu.Rows" sId="1"/>
    <undo index="65535" exp="area" ref3D="1" dr="$A$357:$XFD$362" dn="Z_E9E577B3_C457_4984_949A_B5AD6CE2E229_.wvu.Rows" sId="1"/>
    <undo index="65535" exp="area" ref3D="1" dr="$A$263:$XFD$267" dn="Z_E9E577B3_C457_4984_949A_B5AD6CE2E229_.wvu.Rows" sId="1"/>
    <undo index="65535" exp="area" ref3D="1" dr="$A$261:$XFD$261" dn="Z_E9E577B3_C457_4984_949A_B5AD6CE2E229_.wvu.Rows" sId="1"/>
    <undo index="65535" exp="area" ref3D="1" dr="$A$211:$XFD$213" dn="Z_E9E577B3_C457_4984_949A_B5AD6CE2E229_.wvu.Rows" sId="1"/>
    <undo index="1" exp="area" ref3D="1" dr="$A$205:$XFD$208" dn="Z_E9E577B3_C457_4984_949A_B5AD6CE2E229_.wvu.Rows" sId="1"/>
    <rfmt sheetId="1" xfDxf="1" sqref="A149:XFD149" start="0" length="0">
      <dxf>
        <font>
          <i/>
          <name val="Times New Roman CYR"/>
          <family val="1"/>
        </font>
        <alignment wrapText="1"/>
      </dxf>
    </rfmt>
    <rcc rId="0" sId="1" dxf="1">
      <nc r="A149" t="inlineStr">
        <is>
          <t>Прочие закупки товаров, работ и услуг для государственных (муниципальных) нужд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9" t="inlineStr">
        <is>
          <t>968</t>
        </is>
      </nc>
      <ndxf>
        <font>
          <i val="0"/>
          <color indexed="8"/>
          <name val="Times New Roman"/>
          <family val="1"/>
        </font>
        <numFmt numFmtId="30" formatCode="@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9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9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9" t="inlineStr">
        <is>
          <t>99900 82900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9" t="inlineStr">
        <is>
          <t>244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9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9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902" sId="1">
    <oc r="G148">
      <f>#REF!+G149</f>
    </oc>
    <nc r="G148">
      <f>G149</f>
    </nc>
  </rcc>
  <rcc rId="1903" sId="1">
    <oc r="H148">
      <f>#REF!+H149</f>
    </oc>
    <nc r="H148">
      <f>H149</f>
    </nc>
  </rcc>
  <rcc rId="1904" sId="1" numFmtId="4">
    <oc r="G144">
      <v>100</v>
    </oc>
    <nc r="G144">
      <v>181</v>
    </nc>
  </rcc>
  <rcc rId="1905" sId="1" numFmtId="4">
    <oc r="H144">
      <v>100</v>
    </oc>
    <nc r="H144">
      <v>181</v>
    </nc>
  </rcc>
  <rcc rId="1906" sId="1" numFmtId="4">
    <oc r="G159">
      <v>1500</v>
    </oc>
    <nc r="G159">
      <v>4847.5</v>
    </nc>
  </rcc>
  <rcc rId="1907" sId="1" numFmtId="4">
    <oc r="H159">
      <v>1500</v>
    </oc>
    <nc r="H159">
      <v>4847.5</v>
    </nc>
  </rcc>
  <rcc rId="1908" sId="1" numFmtId="4">
    <oc r="G197">
      <v>5715.8</v>
    </oc>
    <nc r="G197">
      <f>5715.8+54187</f>
    </nc>
  </rcc>
  <rcc rId="1909" sId="1" numFmtId="4">
    <oc r="H197">
      <v>5715.8</v>
    </oc>
    <nc r="H197">
      <f>5715.8+54187</f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0" sId="1" numFmtId="4">
    <oc r="G199">
      <v>28457.8</v>
    </oc>
    <nc r="G199">
      <f>28457.8+284.6</f>
    </nc>
  </rcc>
  <rcc rId="1911" sId="1" numFmtId="4">
    <oc r="H199">
      <v>28280.1</v>
    </oc>
    <nc r="H199">
      <f>28457.8+284.6</f>
    </nc>
  </rcc>
  <rcc rId="1912" sId="1">
    <oc r="G201">
      <f>12253.1</f>
    </oc>
    <nc r="G201">
      <f>12253.1+12253.1</f>
    </nc>
  </rcc>
  <rcc rId="1913" sId="1">
    <oc r="H201">
      <f>12415.2</f>
    </oc>
    <nc r="H201">
      <f>12415.2+12415.2</f>
    </nc>
  </rcc>
  <rcc rId="1914" sId="1">
    <oc r="G197">
      <f>5715.8+54187</f>
    </oc>
    <nc r="G197">
      <f>54187</f>
    </nc>
  </rcc>
  <rcc rId="1915" sId="1">
    <oc r="H197">
      <f>5715.8+54187</f>
    </oc>
    <nc r="H197">
      <f>54187</f>
    </nc>
  </rcc>
  <rcc rId="1916" sId="1">
    <oc r="G203">
      <f>103849.1</f>
    </oc>
    <nc r="G203">
      <f>103849.1+5715.8</f>
    </nc>
  </rcc>
  <rcc rId="1917" sId="1">
    <oc r="H203">
      <f>103744.8</f>
    </oc>
    <nc r="H203">
      <f>103744.8+5715.8</f>
    </nc>
  </rcc>
  <rrc rId="1918" sId="1" ref="A204:XFD204" action="deleteRow">
    <undo index="65535" exp="ref" v="1" dr="H204" r="H191" sId="1"/>
    <undo index="65535" exp="ref" v="1" dr="G204" r="G191" sId="1"/>
    <undo index="65535" exp="area" ref3D="1" dr="$A$454:$XFD$457" dn="Z_E9E577B3_C457_4984_949A_B5AD6CE2E229_.wvu.Rows" sId="1"/>
    <undo index="65535" exp="area" ref3D="1" dr="$A$387:$XFD$392" dn="Z_E9E577B3_C457_4984_949A_B5AD6CE2E229_.wvu.Rows" sId="1"/>
    <undo index="65535" exp="area" ref3D="1" dr="$A$381:$XFD$383" dn="Z_E9E577B3_C457_4984_949A_B5AD6CE2E229_.wvu.Rows" sId="1"/>
    <undo index="65535" exp="area" ref3D="1" dr="$A$376:$XFD$379" dn="Z_E9E577B3_C457_4984_949A_B5AD6CE2E229_.wvu.Rows" sId="1"/>
    <undo index="65535" exp="area" ref3D="1" dr="$A$374:$XFD$374" dn="Z_E9E577B3_C457_4984_949A_B5AD6CE2E229_.wvu.Rows" sId="1"/>
    <undo index="65535" exp="area" ref3D="1" dr="$A$356:$XFD$361" dn="Z_E9E577B3_C457_4984_949A_B5AD6CE2E229_.wvu.Rows" sId="1"/>
    <undo index="65535" exp="area" ref3D="1" dr="$A$262:$XFD$266" dn="Z_E9E577B3_C457_4984_949A_B5AD6CE2E229_.wvu.Rows" sId="1"/>
    <undo index="65535" exp="area" ref3D="1" dr="$A$260:$XFD$260" dn="Z_E9E577B3_C457_4984_949A_B5AD6CE2E229_.wvu.Rows" sId="1"/>
    <undo index="65535" exp="area" ref3D="1" dr="$A$210:$XFD$212" dn="Z_E9E577B3_C457_4984_949A_B5AD6CE2E229_.wvu.Rows" sId="1"/>
    <undo index="1" exp="area" ref3D="1" dr="$A$204:$XFD$207" dn="Z_E9E577B3_C457_4984_949A_B5AD6CE2E229_.wvu.Rows" sId="1"/>
    <rfmt sheetId="1" xfDxf="1" sqref="A204:XFD204" start="0" length="0">
      <dxf>
        <font>
          <i/>
          <name val="Times New Roman CYR"/>
          <family val="1"/>
        </font>
        <alignment wrapText="1"/>
      </dxf>
    </rfmt>
    <rcc rId="0" sId="1" dxf="1">
      <nc r="A204" t="inlineStr">
        <is>
          <t>Обеспечение сбалансированности местных бюджетов по социально значимым и первоочередным расходам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04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10201 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04">
        <f>G205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4">
        <f>H205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919" sId="1" ref="A204:XFD204" action="deleteRow">
    <undo index="65535" exp="area" ref3D="1" dr="$A$453:$XFD$456" dn="Z_E9E577B3_C457_4984_949A_B5AD6CE2E229_.wvu.Rows" sId="1"/>
    <undo index="65535" exp="area" ref3D="1" dr="$A$386:$XFD$391" dn="Z_E9E577B3_C457_4984_949A_B5AD6CE2E229_.wvu.Rows" sId="1"/>
    <undo index="65535" exp="area" ref3D="1" dr="$A$380:$XFD$382" dn="Z_E9E577B3_C457_4984_949A_B5AD6CE2E229_.wvu.Rows" sId="1"/>
    <undo index="65535" exp="area" ref3D="1" dr="$A$375:$XFD$378" dn="Z_E9E577B3_C457_4984_949A_B5AD6CE2E229_.wvu.Rows" sId="1"/>
    <undo index="65535" exp="area" ref3D="1" dr="$A$373:$XFD$373" dn="Z_E9E577B3_C457_4984_949A_B5AD6CE2E229_.wvu.Rows" sId="1"/>
    <undo index="65535" exp="area" ref3D="1" dr="$A$355:$XFD$360" dn="Z_E9E577B3_C457_4984_949A_B5AD6CE2E229_.wvu.Rows" sId="1"/>
    <undo index="65535" exp="area" ref3D="1" dr="$A$261:$XFD$265" dn="Z_E9E577B3_C457_4984_949A_B5AD6CE2E229_.wvu.Rows" sId="1"/>
    <undo index="65535" exp="area" ref3D="1" dr="$A$259:$XFD$259" dn="Z_E9E577B3_C457_4984_949A_B5AD6CE2E229_.wvu.Rows" sId="1"/>
    <undo index="65535" exp="area" ref3D="1" dr="$A$209:$XFD$211" dn="Z_E9E577B3_C457_4984_949A_B5AD6CE2E229_.wvu.Rows" sId="1"/>
    <undo index="1" exp="area" ref3D="1" dr="$A$204:$XFD$206" dn="Z_E9E577B3_C457_4984_949A_B5AD6CE2E229_.wvu.Rows" sId="1"/>
    <rfmt sheetId="1" xfDxf="1" sqref="A204:XFD204" start="0" length="0">
      <dxf>
        <font>
          <i/>
          <name val="Times New Roman CYR"/>
          <family val="1"/>
        </font>
        <alignment wrapText="1"/>
      </dxf>
    </rfmt>
    <rcc rId="0" sId="1" dxf="1">
      <nc r="A204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04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10201 S2В60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4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04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4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920" sId="1" ref="A204:XFD204" action="deleteRow">
    <undo index="65535" exp="ref" v="1" dr="H204" r="H191" sId="1"/>
    <undo index="65535" exp="ref" v="1" dr="G204" r="G191" sId="1"/>
    <undo index="65535" exp="area" ref3D="1" dr="$A$452:$XFD$455" dn="Z_E9E577B3_C457_4984_949A_B5AD6CE2E229_.wvu.Rows" sId="1"/>
    <undo index="65535" exp="area" ref3D="1" dr="$A$385:$XFD$390" dn="Z_E9E577B3_C457_4984_949A_B5AD6CE2E229_.wvu.Rows" sId="1"/>
    <undo index="65535" exp="area" ref3D="1" dr="$A$379:$XFD$381" dn="Z_E9E577B3_C457_4984_949A_B5AD6CE2E229_.wvu.Rows" sId="1"/>
    <undo index="65535" exp="area" ref3D="1" dr="$A$374:$XFD$377" dn="Z_E9E577B3_C457_4984_949A_B5AD6CE2E229_.wvu.Rows" sId="1"/>
    <undo index="65535" exp="area" ref3D="1" dr="$A$372:$XFD$372" dn="Z_E9E577B3_C457_4984_949A_B5AD6CE2E229_.wvu.Rows" sId="1"/>
    <undo index="65535" exp="area" ref3D="1" dr="$A$354:$XFD$359" dn="Z_E9E577B3_C457_4984_949A_B5AD6CE2E229_.wvu.Rows" sId="1"/>
    <undo index="65535" exp="area" ref3D="1" dr="$A$260:$XFD$264" dn="Z_E9E577B3_C457_4984_949A_B5AD6CE2E229_.wvu.Rows" sId="1"/>
    <undo index="65535" exp="area" ref3D="1" dr="$A$258:$XFD$258" dn="Z_E9E577B3_C457_4984_949A_B5AD6CE2E229_.wvu.Rows" sId="1"/>
    <undo index="65535" exp="area" ref3D="1" dr="$A$208:$XFD$210" dn="Z_E9E577B3_C457_4984_949A_B5AD6CE2E229_.wvu.Rows" sId="1"/>
    <undo index="1" exp="area" ref3D="1" dr="$A$204:$XFD$205" dn="Z_E9E577B3_C457_4984_949A_B5AD6CE2E229_.wvu.Rows" sId="1"/>
    <rfmt sheetId="1" xfDxf="1" sqref="A204:XFD204" start="0" length="0">
      <dxf>
        <font>
          <i/>
          <name val="Times New Roman CYR"/>
          <family val="1"/>
        </font>
        <alignment wrapText="1"/>
      </dxf>
    </rfmt>
    <rcc rId="0" sId="1" dxf="1">
      <nc r="A204" t="inlineStr">
        <is>
          <t>Организация бесплатного горячего питания обучающихся, получающих начальное общее образование в муниципальных образовательных организациях на 2020 год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10201 S2Л10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04">
        <f>G205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4">
        <f>H205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921" sId="1" ref="A204:XFD204" action="deleteRow">
    <undo index="65535" exp="area" ref3D="1" dr="$A$451:$XFD$454" dn="Z_E9E577B3_C457_4984_949A_B5AD6CE2E229_.wvu.Rows" sId="1"/>
    <undo index="65535" exp="area" ref3D="1" dr="$A$384:$XFD$389" dn="Z_E9E577B3_C457_4984_949A_B5AD6CE2E229_.wvu.Rows" sId="1"/>
    <undo index="65535" exp="area" ref3D="1" dr="$A$378:$XFD$380" dn="Z_E9E577B3_C457_4984_949A_B5AD6CE2E229_.wvu.Rows" sId="1"/>
    <undo index="65535" exp="area" ref3D="1" dr="$A$373:$XFD$376" dn="Z_E9E577B3_C457_4984_949A_B5AD6CE2E229_.wvu.Rows" sId="1"/>
    <undo index="65535" exp="area" ref3D="1" dr="$A$371:$XFD$371" dn="Z_E9E577B3_C457_4984_949A_B5AD6CE2E229_.wvu.Rows" sId="1"/>
    <undo index="65535" exp="area" ref3D="1" dr="$A$353:$XFD$358" dn="Z_E9E577B3_C457_4984_949A_B5AD6CE2E229_.wvu.Rows" sId="1"/>
    <undo index="65535" exp="area" ref3D="1" dr="$A$259:$XFD$263" dn="Z_E9E577B3_C457_4984_949A_B5AD6CE2E229_.wvu.Rows" sId="1"/>
    <undo index="65535" exp="area" ref3D="1" dr="$A$257:$XFD$257" dn="Z_E9E577B3_C457_4984_949A_B5AD6CE2E229_.wvu.Rows" sId="1"/>
    <undo index="65535" exp="area" ref3D="1" dr="$A$207:$XFD$209" dn="Z_E9E577B3_C457_4984_949A_B5AD6CE2E229_.wvu.Rows" sId="1"/>
    <undo index="1" exp="area" ref3D="1" dr="$A$204:$XFD$204" dn="Z_E9E577B3_C457_4984_949A_B5AD6CE2E229_.wvu.Rows" sId="1"/>
    <rfmt sheetId="1" xfDxf="1" sqref="A204:XFD204" start="0" length="0">
      <dxf>
        <font>
          <i/>
          <name val="Times New Roman CYR"/>
          <family val="1"/>
        </font>
        <alignment wrapText="1"/>
      </dxf>
    </rfmt>
    <rcc rId="0" sId="1" dxf="1">
      <nc r="A204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10201 S2Л10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4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04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4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922" sId="1">
    <oc r="G191">
      <f>G192+G194+G196+G200+G202+#REF!+G198+#REF!+G204</f>
    </oc>
    <nc r="G191">
      <f>G192+G194+G196+G200+G202+G198+G204</f>
    </nc>
  </rcc>
  <rcc rId="1923" sId="1">
    <oc r="H191">
      <f>H192+H194+H196+H200+H202+#REF!+H198+#REF!+H204</f>
    </oc>
    <nc r="H191">
      <f>H192+H194+H196+H200+H202+H198+H204</f>
    </nc>
  </rcc>
  <rcc rId="1924" sId="1">
    <oc r="G205">
      <f>427.2</f>
    </oc>
    <nc r="G205">
      <f>427.2+8.5</f>
    </nc>
  </rcc>
  <rcc rId="1925" sId="1">
    <oc r="H205">
      <f>402.1</f>
    </oc>
    <nc r="H205">
      <f>402.1+8</f>
    </nc>
  </rcc>
  <rcc rId="1926" sId="1" numFmtId="4">
    <nc r="G208">
      <v>255.2</v>
    </nc>
  </rcc>
  <rcc rId="1927" sId="1" numFmtId="4">
    <nc r="H208">
      <v>255.2</v>
    </nc>
  </rcc>
  <rcc rId="1928" sId="1">
    <oc r="G220">
      <f>10159.152</f>
    </oc>
    <nc r="G220">
      <f>10159.152+12754.7</f>
    </nc>
  </rcc>
  <rcc rId="1929" sId="1">
    <oc r="H220">
      <f>10159.152</f>
    </oc>
    <nc r="H220">
      <f>10159.152+12754.7</f>
    </nc>
  </rcc>
  <rcc rId="1930" sId="1">
    <oc r="G221">
      <f>32170.648</f>
    </oc>
    <nc r="G221">
      <f>32170.648+20925.5</f>
    </nc>
  </rcc>
  <rcc rId="1931" sId="1">
    <oc r="H221">
      <f>32170.648</f>
    </oc>
    <nc r="H221">
      <f>32170.648+20925.5</f>
    </nc>
  </rcc>
  <rcc rId="1932" sId="1">
    <oc r="G218">
      <v>20925.5</v>
    </oc>
    <nc r="G218">
      <f>957.5</f>
    </nc>
  </rcc>
  <rcc rId="1933" sId="1" numFmtId="4">
    <oc r="H218">
      <v>20925.5</v>
    </oc>
    <nc r="H218">
      <v>957.5</v>
    </nc>
  </rcc>
  <rcc rId="1934" sId="1" numFmtId="4">
    <oc r="G217">
      <v>12754.7</v>
    </oc>
    <nc r="G217">
      <v>564</v>
    </nc>
  </rcc>
  <rcc rId="1935" sId="1" numFmtId="4">
    <oc r="H217">
      <v>12754.7</v>
    </oc>
    <nc r="H217">
      <v>564</v>
    </nc>
  </rcc>
  <rcc rId="1936" sId="1">
    <oc r="G227">
      <f>386</f>
    </oc>
    <nc r="G227">
      <f>386+7.7</f>
    </nc>
  </rcc>
  <rcc rId="1937" sId="1">
    <oc r="H227">
      <f>386</f>
    </oc>
    <nc r="H227">
      <f>386+7.7</f>
    </nc>
  </rcc>
  <rrc rId="1938" sId="1" ref="A257:XFD257" action="insertRow">
    <undo index="65535" exp="area" ref3D="1" dr="$A$450:$XFD$453" dn="Z_E9E577B3_C457_4984_949A_B5AD6CE2E229_.wvu.Rows" sId="1"/>
    <undo index="65535" exp="area" ref3D="1" dr="$A$383:$XFD$388" dn="Z_E9E577B3_C457_4984_949A_B5AD6CE2E229_.wvu.Rows" sId="1"/>
    <undo index="65535" exp="area" ref3D="1" dr="$A$377:$XFD$379" dn="Z_E9E577B3_C457_4984_949A_B5AD6CE2E229_.wvu.Rows" sId="1"/>
    <undo index="65535" exp="area" ref3D="1" dr="$A$372:$XFD$375" dn="Z_E9E577B3_C457_4984_949A_B5AD6CE2E229_.wvu.Rows" sId="1"/>
    <undo index="65535" exp="area" ref3D="1" dr="$A$370:$XFD$370" dn="Z_E9E577B3_C457_4984_949A_B5AD6CE2E229_.wvu.Rows" sId="1"/>
    <undo index="65535" exp="area" ref3D="1" dr="$A$352:$XFD$357" dn="Z_E9E577B3_C457_4984_949A_B5AD6CE2E229_.wvu.Rows" sId="1"/>
    <undo index="65535" exp="area" ref3D="1" dr="$A$258:$XFD$262" dn="Z_E9E577B3_C457_4984_949A_B5AD6CE2E229_.wvu.Rows" sId="1"/>
  </rrc>
  <rcc rId="1939" sId="1" numFmtId="30">
    <nc r="B257">
      <v>969</v>
    </nc>
  </rcc>
  <rcc rId="1940" sId="1">
    <nc r="C257" t="inlineStr">
      <is>
        <t>07</t>
      </is>
    </nc>
  </rcc>
  <rcc rId="1941" sId="1">
    <nc r="D257" t="inlineStr">
      <is>
        <t>09</t>
      </is>
    </nc>
  </rcc>
  <rcc rId="1942" sId="1">
    <nc r="E257" t="inlineStr">
      <is>
        <t>10501 83040</t>
      </is>
    </nc>
  </rcc>
  <rcc rId="1943" sId="1">
    <nc r="F257" t="inlineStr">
      <is>
        <t>244</t>
      </is>
    </nc>
  </rcc>
  <rcc rId="1944" sId="1">
    <nc r="A257" t="inlineStr">
      <is>
        <t>Прочие закупки товаров, работ и услуг для государственных (муниципальных) нужд</t>
      </is>
    </nc>
  </rcc>
  <rcc rId="1945" sId="1" numFmtId="4">
    <nc r="G257">
      <v>13.8</v>
    </nc>
  </rcc>
  <rcc rId="1946" sId="1" numFmtId="4">
    <nc r="G258">
      <v>842</v>
    </nc>
  </rcc>
  <rcc rId="1947" sId="1" numFmtId="4">
    <nc r="H257">
      <v>13.8</v>
    </nc>
  </rcc>
  <rcc rId="1948" sId="1" numFmtId="4">
    <nc r="H258">
      <v>842</v>
    </nc>
  </rcc>
  <rrc rId="1949" sId="1" ref="A259:XFD259" action="deleteRow">
    <undo index="65535" exp="area" ref3D="1" dr="$A$451:$XFD$454" dn="Z_E9E577B3_C457_4984_949A_B5AD6CE2E229_.wvu.Rows" sId="1"/>
    <undo index="65535" exp="area" ref3D="1" dr="$A$384:$XFD$389" dn="Z_E9E577B3_C457_4984_949A_B5AD6CE2E229_.wvu.Rows" sId="1"/>
    <undo index="65535" exp="area" ref3D="1" dr="$A$378:$XFD$380" dn="Z_E9E577B3_C457_4984_949A_B5AD6CE2E229_.wvu.Rows" sId="1"/>
    <undo index="65535" exp="area" ref3D="1" dr="$A$373:$XFD$376" dn="Z_E9E577B3_C457_4984_949A_B5AD6CE2E229_.wvu.Rows" sId="1"/>
    <undo index="65535" exp="area" ref3D="1" dr="$A$371:$XFD$371" dn="Z_E9E577B3_C457_4984_949A_B5AD6CE2E229_.wvu.Rows" sId="1"/>
    <undo index="65535" exp="area" ref3D="1" dr="$A$353:$XFD$358" dn="Z_E9E577B3_C457_4984_949A_B5AD6CE2E229_.wvu.Rows" sId="1"/>
    <undo index="65535" exp="area" ref3D="1" dr="$A$259:$XFD$263" dn="Z_E9E577B3_C457_4984_949A_B5AD6CE2E229_.wvu.Rows" sId="1"/>
    <rfmt sheetId="1" xfDxf="1" sqref="A259:XFD259" start="0" length="0">
      <dxf>
        <font>
          <name val="Times New Roman CYR"/>
          <family val="1"/>
        </font>
        <alignment wrapText="1"/>
      </dxf>
    </rfmt>
    <rcc rId="0" sId="1" dxf="1">
      <nc r="A259" t="inlineStr">
        <is>
          <t>Пособия, компенсации и иные социальные выплаты гражданам, кроме публичных нормативных обязательств</t>
        </is>
      </nc>
      <ndxf>
        <font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59">
        <v>969</v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9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9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9" t="inlineStr">
        <is>
          <t>10501 83040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9" t="inlineStr">
        <is>
          <t>321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59" start="0" length="0">
      <dxf>
        <font>
          <name val="Times New Roman"/>
          <family val="1"/>
        </font>
        <numFmt numFmtId="166" formatCode="0.00000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9" start="0" length="0">
      <dxf>
        <font>
          <name val="Times New Roman"/>
          <family val="1"/>
        </font>
        <numFmt numFmtId="166" formatCode="0.00000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950" sId="1" ref="A259:XFD259" action="deleteRow">
    <undo index="65535" exp="area" ref3D="1" dr="$A$450:$XFD$453" dn="Z_E9E577B3_C457_4984_949A_B5AD6CE2E229_.wvu.Rows" sId="1"/>
    <undo index="65535" exp="area" ref3D="1" dr="$A$383:$XFD$388" dn="Z_E9E577B3_C457_4984_949A_B5AD6CE2E229_.wvu.Rows" sId="1"/>
    <undo index="65535" exp="area" ref3D="1" dr="$A$377:$XFD$379" dn="Z_E9E577B3_C457_4984_949A_B5AD6CE2E229_.wvu.Rows" sId="1"/>
    <undo index="65535" exp="area" ref3D="1" dr="$A$372:$XFD$375" dn="Z_E9E577B3_C457_4984_949A_B5AD6CE2E229_.wvu.Rows" sId="1"/>
    <undo index="65535" exp="area" ref3D="1" dr="$A$370:$XFD$370" dn="Z_E9E577B3_C457_4984_949A_B5AD6CE2E229_.wvu.Rows" sId="1"/>
    <undo index="65535" exp="area" ref3D="1" dr="$A$352:$XFD$357" dn="Z_E9E577B3_C457_4984_949A_B5AD6CE2E229_.wvu.Rows" sId="1"/>
    <undo index="65535" exp="area" ref3D="1" dr="$A$259:$XFD$262" dn="Z_E9E577B3_C457_4984_949A_B5AD6CE2E229_.wvu.Rows" sId="1"/>
    <rfmt sheetId="1" xfDxf="1" sqref="A259:XFD259" start="0" length="0">
      <dxf>
        <font>
          <name val="Times New Roman CYR"/>
          <family val="1"/>
        </font>
        <alignment wrapText="1"/>
      </dxf>
    </rfmt>
    <rcc rId="0" sId="1" dxf="1">
      <nc r="A259" t="inlineStr">
        <is>
      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      </is>
      </nc>
      <ndxf>
        <font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59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9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9" t="inlineStr">
        <is>
          <t>10501 83040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9" t="inlineStr">
        <is>
          <t>831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59" start="0" length="0">
      <dxf>
        <font>
          <name val="Times New Roman"/>
          <family val="1"/>
        </font>
        <numFmt numFmtId="166" formatCode="0.00000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9" start="0" length="0">
      <dxf>
        <font>
          <name val="Times New Roman"/>
          <family val="1"/>
        </font>
        <numFmt numFmtId="166" formatCode="0.00000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951" sId="1" numFmtId="4">
    <nc r="G259">
      <v>25.6</v>
    </nc>
  </rcc>
  <rcc rId="1952" sId="1" numFmtId="4">
    <nc r="G260">
      <v>48.5</v>
    </nc>
  </rcc>
  <rrc rId="1953" sId="1" ref="A261:XFD261" action="deleteRow">
    <undo index="65535" exp="area" dr="H254:H261" r="H253" sId="1"/>
    <undo index="65535" exp="area" dr="G254:G261" r="G253" sId="1"/>
    <undo index="65535" exp="area" ref3D="1" dr="$A$449:$XFD$452" dn="Z_E9E577B3_C457_4984_949A_B5AD6CE2E229_.wvu.Rows" sId="1"/>
    <undo index="65535" exp="area" ref3D="1" dr="$A$382:$XFD$387" dn="Z_E9E577B3_C457_4984_949A_B5AD6CE2E229_.wvu.Rows" sId="1"/>
    <undo index="65535" exp="area" ref3D="1" dr="$A$376:$XFD$378" dn="Z_E9E577B3_C457_4984_949A_B5AD6CE2E229_.wvu.Rows" sId="1"/>
    <undo index="65535" exp="area" ref3D="1" dr="$A$371:$XFD$374" dn="Z_E9E577B3_C457_4984_949A_B5AD6CE2E229_.wvu.Rows" sId="1"/>
    <undo index="65535" exp="area" ref3D="1" dr="$A$369:$XFD$369" dn="Z_E9E577B3_C457_4984_949A_B5AD6CE2E229_.wvu.Rows" sId="1"/>
    <undo index="65535" exp="area" ref3D="1" dr="$A$351:$XFD$356" dn="Z_E9E577B3_C457_4984_949A_B5AD6CE2E229_.wvu.Rows" sId="1"/>
    <undo index="65535" exp="area" ref3D="1" dr="$A$259:$XFD$261" dn="Z_E9E577B3_C457_4984_949A_B5AD6CE2E229_.wvu.Rows" sId="1"/>
    <rfmt sheetId="1" xfDxf="1" sqref="A261:XFD261" start="0" length="0">
      <dxf>
        <font>
          <name val="Times New Roman CYR"/>
          <family val="1"/>
        </font>
        <alignment wrapText="1"/>
      </dxf>
    </rfmt>
    <rcc rId="0" sId="1" dxf="1">
      <nc r="A261" t="inlineStr">
        <is>
          <t>Уплата иных платежей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61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1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1" t="inlineStr">
        <is>
          <t>10501 83040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1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61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1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61" start="0" length="0">
      <dxf>
        <numFmt numFmtId="166" formatCode="0.00000"/>
      </dxf>
    </rfmt>
  </rrc>
  <rcc rId="1954" sId="1" numFmtId="4">
    <nc r="H259">
      <v>25.6</v>
    </nc>
  </rcc>
  <rcc rId="1955" sId="1" numFmtId="4">
    <nc r="H260">
      <v>48.5</v>
    </nc>
  </rcc>
  <rcc rId="1956" sId="1" numFmtId="4">
    <oc r="G302">
      <v>100</v>
    </oc>
    <nc r="G302">
      <v>350</v>
    </nc>
  </rcc>
  <rcc rId="1957" sId="1" numFmtId="4">
    <oc r="H302">
      <v>100</v>
    </oc>
    <nc r="H302">
      <v>350</v>
    </nc>
  </rcc>
  <rcc rId="1958" sId="1" numFmtId="4">
    <oc r="G305">
      <v>10869</v>
    </oc>
    <nc r="G305">
      <f>10869+1207.7</f>
    </nc>
  </rcc>
  <rcc rId="1959" sId="1" numFmtId="4">
    <oc r="H305">
      <v>10869</v>
    </oc>
    <nc r="H305">
      <f>10869+1207.7</f>
    </nc>
  </rcc>
  <rcc rId="1960" sId="1">
    <oc r="H317">
      <f>608+38.8</f>
    </oc>
    <nc r="H317">
      <f>608+30.4</f>
    </nc>
  </rcc>
  <rcc rId="1961" sId="1" numFmtId="4">
    <oc r="G355">
      <v>0</v>
    </oc>
    <nc r="G355">
      <v>100</v>
    </nc>
  </rcc>
  <rcc rId="1962" sId="1" numFmtId="4">
    <oc r="H355">
      <v>0</v>
    </oc>
    <nc r="H355">
      <v>100</v>
    </nc>
  </rcc>
  <rcc rId="1963" sId="1" numFmtId="4">
    <oc r="G353">
      <v>0</v>
    </oc>
    <nc r="G353">
      <v>50</v>
    </nc>
  </rcc>
  <rcc rId="1964" sId="1" numFmtId="4">
    <oc r="H353">
      <v>0</v>
    </oc>
    <nc r="H353">
      <v>50</v>
    </nc>
  </rcc>
  <rrc rId="1965" sId="1" ref="A368:XFD368" action="deleteRow">
    <undo index="65535" exp="area" ref3D="1" dr="$A$448:$XFD$451" dn="Z_E9E577B3_C457_4984_949A_B5AD6CE2E229_.wvu.Rows" sId="1"/>
    <undo index="65535" exp="area" ref3D="1" dr="$A$381:$XFD$386" dn="Z_E9E577B3_C457_4984_949A_B5AD6CE2E229_.wvu.Rows" sId="1"/>
    <undo index="65535" exp="area" ref3D="1" dr="$A$375:$XFD$377" dn="Z_E9E577B3_C457_4984_949A_B5AD6CE2E229_.wvu.Rows" sId="1"/>
    <undo index="65535" exp="area" ref3D="1" dr="$A$370:$XFD$373" dn="Z_E9E577B3_C457_4984_949A_B5AD6CE2E229_.wvu.Rows" sId="1"/>
    <undo index="65535" exp="area" ref3D="1" dr="$A$368:$XFD$368" dn="Z_E9E577B3_C457_4984_949A_B5AD6CE2E229_.wvu.Rows" sId="1"/>
    <rfmt sheetId="1" xfDxf="1" sqref="A368:XFD368" start="0" length="0">
      <dxf>
        <font>
          <name val="Times New Roman CYR"/>
          <family val="1"/>
        </font>
        <alignment wrapText="1"/>
      </dxf>
    </rfmt>
    <rcc rId="0" sId="1" dxf="1">
      <nc r="A368" t="inlineStr">
        <is>
          <t>Иные выплаты персоналу учреждений, за исключением фонда оплаты труда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8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8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8" t="inlineStr">
        <is>
          <t>08402 83160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8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8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8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68" start="0" length="0">
      <dxf>
        <numFmt numFmtId="166" formatCode="0.00000"/>
      </dxf>
    </rfmt>
  </rrc>
  <rcc rId="1966" sId="1" numFmtId="4">
    <nc r="G372">
      <v>6.5</v>
    </nc>
  </rcc>
  <rcc rId="1967" sId="1" numFmtId="4">
    <nc r="H372">
      <v>6.5</v>
    </nc>
  </rcc>
  <rrc rId="1968" sId="1" ref="A369:XFD369" action="deleteRow">
    <undo index="65535" exp="area" ref3D="1" dr="$A$447:$XFD$450" dn="Z_E9E577B3_C457_4984_949A_B5AD6CE2E229_.wvu.Rows" sId="1"/>
    <undo index="65535" exp="area" ref3D="1" dr="$A$380:$XFD$385" dn="Z_E9E577B3_C457_4984_949A_B5AD6CE2E229_.wvu.Rows" sId="1"/>
    <undo index="65535" exp="area" ref3D="1" dr="$A$374:$XFD$376" dn="Z_E9E577B3_C457_4984_949A_B5AD6CE2E229_.wvu.Rows" sId="1"/>
    <undo index="65535" exp="area" ref3D="1" dr="$A$369:$XFD$372" dn="Z_E9E577B3_C457_4984_949A_B5AD6CE2E229_.wvu.Rows" sId="1"/>
    <rfmt sheetId="1" xfDxf="1" sqref="A369:XFD369" start="0" length="0">
      <dxf>
        <font>
          <name val="Times New Roman CYR"/>
          <family val="1"/>
        </font>
        <alignment wrapText="1"/>
      </dxf>
    </rfmt>
    <rcc rId="0" sId="1" dxf="1">
      <nc r="A369" t="inlineStr">
        <is>
          <t>Закупка товаров, работ, услуг в сфере информационно-коммуникационных технологий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08402 83160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9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9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9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69" start="0" length="0">
      <dxf>
        <numFmt numFmtId="166" formatCode="0.00000"/>
      </dxf>
    </rfmt>
  </rrc>
  <rrc rId="1969" sId="1" ref="A369:XFD369" action="deleteRow">
    <undo index="65535" exp="area" ref3D="1" dr="$A$446:$XFD$449" dn="Z_E9E577B3_C457_4984_949A_B5AD6CE2E229_.wvu.Rows" sId="1"/>
    <undo index="65535" exp="area" ref3D="1" dr="$A$379:$XFD$384" dn="Z_E9E577B3_C457_4984_949A_B5AD6CE2E229_.wvu.Rows" sId="1"/>
    <undo index="65535" exp="area" ref3D="1" dr="$A$373:$XFD$375" dn="Z_E9E577B3_C457_4984_949A_B5AD6CE2E229_.wvu.Rows" sId="1"/>
    <undo index="65535" exp="area" ref3D="1" dr="$A$369:$XFD$371" dn="Z_E9E577B3_C457_4984_949A_B5AD6CE2E229_.wvu.Rows" sId="1"/>
    <rfmt sheetId="1" xfDxf="1" sqref="A369:XFD369" start="0" length="0">
      <dxf>
        <font>
          <name val="Times New Roman CYR"/>
          <family val="1"/>
        </font>
        <alignment wrapText="1"/>
      </dxf>
    </rfmt>
    <rcc rId="0" sId="1" dxf="1">
      <nc r="A369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08402 83160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9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9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69" start="0" length="0">
      <dxf>
        <numFmt numFmtId="166" formatCode="0.00000"/>
      </dxf>
    </rfmt>
  </rrc>
  <rrc rId="1970" sId="1" ref="A369:XFD369" action="deleteRow">
    <undo index="65535" exp="area" ref3D="1" dr="$A$445:$XFD$448" dn="Z_E9E577B3_C457_4984_949A_B5AD6CE2E229_.wvu.Rows" sId="1"/>
    <undo index="65535" exp="area" ref3D="1" dr="$A$378:$XFD$383" dn="Z_E9E577B3_C457_4984_949A_B5AD6CE2E229_.wvu.Rows" sId="1"/>
    <undo index="65535" exp="area" ref3D="1" dr="$A$372:$XFD$374" dn="Z_E9E577B3_C457_4984_949A_B5AD6CE2E229_.wvu.Rows" sId="1"/>
    <undo index="65535" exp="area" ref3D="1" dr="$A$369:$XFD$370" dn="Z_E9E577B3_C457_4984_949A_B5AD6CE2E229_.wvu.Rows" sId="1"/>
    <rfmt sheetId="1" xfDxf="1" sqref="A369:XFD369" start="0" length="0">
      <dxf>
        <font>
          <name val="Times New Roman CYR"/>
          <family val="1"/>
        </font>
        <alignment wrapText="1"/>
      </dxf>
    </rfmt>
    <rcc rId="0" sId="1" dxf="1">
      <nc r="A369" t="inlineStr">
        <is>
          <t>Уплата налога на имущество организаций и земельного налога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08402 83160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9" t="inlineStr">
        <is>
          <t>851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9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9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69" start="0" length="0">
      <dxf>
        <numFmt numFmtId="166" formatCode="0.00000"/>
      </dxf>
    </rfmt>
  </rrc>
  <rrc rId="1971" sId="1" ref="A371:XFD371" action="deleteRow">
    <undo index="0" exp="ref" v="1" dr="H371" r="H370" sId="1"/>
    <undo index="0" exp="ref" v="1" dr="G371" r="G370" sId="1"/>
    <undo index="65535" exp="area" ref3D="1" dr="$A$444:$XFD$447" dn="Z_E9E577B3_C457_4984_949A_B5AD6CE2E229_.wvu.Rows" sId="1"/>
    <undo index="65535" exp="area" ref3D="1" dr="$A$377:$XFD$382" dn="Z_E9E577B3_C457_4984_949A_B5AD6CE2E229_.wvu.Rows" sId="1"/>
    <undo index="65535" exp="area" ref3D="1" dr="$A$371:$XFD$373" dn="Z_E9E577B3_C457_4984_949A_B5AD6CE2E229_.wvu.Rows" sId="1"/>
    <rfmt sheetId="1" xfDxf="1" sqref="A371:XFD371" start="0" length="0">
      <dxf>
        <font>
          <name val="Times New Roman CYR"/>
          <family val="1"/>
        </font>
        <alignment wrapText="1"/>
      </dxf>
    </rfmt>
    <rcc rId="0" sId="1" dxf="1">
      <nc r="A371" t="inlineStr">
        <is>
          <t>Основное мероприятие «Чевствование юбиляров и долгожителей района»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1" t="inlineStr">
        <is>
          <t>12001 00000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1">
        <f>G372</f>
      </nc>
      <ndxf>
        <font>
          <i/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71">
        <f>H372</f>
      </nc>
      <ndxf>
        <font>
          <i/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972" sId="1" ref="A371:XFD371" action="deleteRow">
    <undo index="65535" exp="area" ref3D="1" dr="$A$443:$XFD$446" dn="Z_E9E577B3_C457_4984_949A_B5AD6CE2E229_.wvu.Rows" sId="1"/>
    <undo index="65535" exp="area" ref3D="1" dr="$A$376:$XFD$381" dn="Z_E9E577B3_C457_4984_949A_B5AD6CE2E229_.wvu.Rows" sId="1"/>
    <undo index="65535" exp="area" ref3D="1" dr="$A$371:$XFD$372" dn="Z_E9E577B3_C457_4984_949A_B5AD6CE2E229_.wvu.Rows" sId="1"/>
    <rfmt sheetId="1" xfDxf="1" sqref="A371:XFD371" start="0" length="0">
      <dxf>
        <font>
          <name val="Times New Roman CYR"/>
          <family val="1"/>
        </font>
        <alignment wrapText="1"/>
      </dxf>
    </rfmt>
    <rcc rId="0" sId="1" dxf="1">
      <nc r="A371" t="inlineStr">
        <is>
          <t>Прочие мероприятия, связанные с выполнением обязательств ОМСУ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1" t="inlineStr">
        <is>
          <t>12001 82900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1">
        <f>G372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71">
        <f>H372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973" sId="1" ref="A371:XFD371" action="deleteRow">
    <undo index="65535" exp="area" ref3D="1" dr="$A$442:$XFD$445" dn="Z_E9E577B3_C457_4984_949A_B5AD6CE2E229_.wvu.Rows" sId="1"/>
    <undo index="65535" exp="area" ref3D="1" dr="$A$375:$XFD$380" dn="Z_E9E577B3_C457_4984_949A_B5AD6CE2E229_.wvu.Rows" sId="1"/>
    <undo index="65535" exp="area" ref3D="1" dr="$A$371:$XFD$371" dn="Z_E9E577B3_C457_4984_949A_B5AD6CE2E229_.wvu.Rows" sId="1"/>
    <rfmt sheetId="1" xfDxf="1" sqref="A371:XFD371" start="0" length="0">
      <dxf>
        <font>
          <name val="Times New Roman CYR"/>
          <family val="1"/>
        </font>
        <alignment wrapText="1"/>
      </dxf>
    </rfmt>
    <rcc rId="0" sId="1" dxf="1">
      <nc r="A371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1" t="inlineStr">
        <is>
          <t>12001 82900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1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71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71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974" sId="1" ref="A374:XFD374" action="deleteRow">
    <undo index="65535" exp="ref" v="1" dr="H374" r="H370" sId="1"/>
    <undo index="65535" exp="ref" v="1" dr="G374" r="G370" sId="1"/>
    <undo index="65535" exp="area" ref3D="1" dr="$A$441:$XFD$444" dn="Z_E9E577B3_C457_4984_949A_B5AD6CE2E229_.wvu.Rows" sId="1"/>
    <undo index="65535" exp="area" ref3D="1" dr="$A$374:$XFD$379" dn="Z_E9E577B3_C457_4984_949A_B5AD6CE2E229_.wvu.Rows" sId="1"/>
    <rfmt sheetId="1" xfDxf="1" sqref="A374:XFD374" start="0" length="0">
      <dxf>
        <font>
          <name val="Times New Roman CYR"/>
          <family val="1"/>
        </font>
        <alignment wrapText="1"/>
      </dxf>
    </rfmt>
    <rcc rId="0" sId="1" dxf="1">
      <nc r="A374" t="inlineStr">
        <is>
          <t>Основное мероприятие «Мероприятия, посвященные Дню пожилого человека»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12004 00000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4">
        <f>G375</f>
      </nc>
      <ndxf>
        <font>
          <i/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74">
        <f>H375</f>
      </nc>
      <ndxf>
        <font>
          <i/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975" sId="1" ref="A374:XFD374" action="deleteRow">
    <undo index="65535" exp="area" ref3D="1" dr="$A$440:$XFD$443" dn="Z_E9E577B3_C457_4984_949A_B5AD6CE2E229_.wvu.Rows" sId="1"/>
    <undo index="65535" exp="area" ref3D="1" dr="$A$374:$XFD$378" dn="Z_E9E577B3_C457_4984_949A_B5AD6CE2E229_.wvu.Rows" sId="1"/>
    <rfmt sheetId="1" xfDxf="1" sqref="A374:XFD374" start="0" length="0">
      <dxf>
        <font>
          <b/>
          <i/>
          <name val="Times New Roman CYR"/>
          <family val="1"/>
        </font>
        <alignment wrapText="1"/>
      </dxf>
    </rfmt>
    <rcc rId="0" sId="1" dxf="1">
      <nc r="A374" t="inlineStr">
        <is>
          <t>Прочие мероприятия, связанные с выполнением обязательств ОМСУ</t>
        </is>
      </nc>
      <ndxf>
        <font>
          <b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12004 82900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4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4">
        <f>G375</f>
      </nc>
      <ndxf>
        <font>
          <b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74">
        <f>H375</f>
      </nc>
      <ndxf>
        <font>
          <b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976" sId="1" ref="A374:XFD374" action="deleteRow">
    <undo index="65535" exp="area" ref3D="1" dr="$A$439:$XFD$442" dn="Z_E9E577B3_C457_4984_949A_B5AD6CE2E229_.wvu.Rows" sId="1"/>
    <undo index="65535" exp="area" ref3D="1" dr="$A$374:$XFD$377" dn="Z_E9E577B3_C457_4984_949A_B5AD6CE2E229_.wvu.Rows" sId="1"/>
    <rfmt sheetId="1" xfDxf="1" sqref="A374:XFD374" start="0" length="0">
      <dxf>
        <font>
          <i/>
          <name val="Times New Roman CYR"/>
          <family val="1"/>
        </font>
        <alignment wrapText="1"/>
      </dxf>
    </rfmt>
    <rcc rId="0" sId="1" dxf="1">
      <nc r="A374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i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12004 82900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4" t="inlineStr">
        <is>
          <t>244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74">
        <v>0</v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74">
        <v>0</v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977" sId="1" ref="A374:XFD374" action="deleteRow">
    <undo index="65535" exp="ref" v="1" dr="H374" r="H370" sId="1"/>
    <undo index="65535" exp="ref" v="1" dr="G374" r="G370" sId="1"/>
    <undo index="65535" exp="area" ref3D="1" dr="$A$438:$XFD$441" dn="Z_E9E577B3_C457_4984_949A_B5AD6CE2E229_.wvu.Rows" sId="1"/>
    <undo index="65535" exp="area" ref3D="1" dr="$A$374:$XFD$376" dn="Z_E9E577B3_C457_4984_949A_B5AD6CE2E229_.wvu.Rows" sId="1"/>
    <rfmt sheetId="1" xfDxf="1" sqref="A374:XFD374" start="0" length="0">
      <dxf>
        <font>
          <i/>
          <name val="Times New Roman CYR"/>
          <family val="1"/>
        </font>
        <alignment wrapText="1"/>
      </dxf>
    </rfmt>
    <rcc rId="0" sId="1" dxf="1">
      <nc r="A374" t="inlineStr">
        <is>
          <t>Основное мероприятие «Мероприятия, посвященные Дню Памяти жертв политических репрессий»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12005 00000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4">
        <f>G375</f>
      </nc>
      <ndxf>
        <font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74">
        <f>H375</f>
      </nc>
      <ndxf>
        <font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978" sId="1" ref="A374:XFD374" action="deleteRow">
    <undo index="65535" exp="area" ref3D="1" dr="$A$437:$XFD$440" dn="Z_E9E577B3_C457_4984_949A_B5AD6CE2E229_.wvu.Rows" sId="1"/>
    <undo index="65535" exp="area" ref3D="1" dr="$A$374:$XFD$375" dn="Z_E9E577B3_C457_4984_949A_B5AD6CE2E229_.wvu.Rows" sId="1"/>
    <rfmt sheetId="1" xfDxf="1" sqref="A374:XFD374" start="0" length="0">
      <dxf>
        <font>
          <name val="Times New Roman CYR"/>
          <family val="1"/>
        </font>
        <alignment wrapText="1"/>
      </dxf>
    </rfmt>
    <rcc rId="0" sId="1" dxf="1">
      <nc r="A374" t="inlineStr">
        <is>
          <t>Прочие мероприятия, связанные с выполнением обязательств ОМСУ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12005 82900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4">
        <f>G375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74">
        <f>H375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979" sId="1" ref="A374:XFD374" action="deleteRow">
    <undo index="65535" exp="area" ref3D="1" dr="$A$436:$XFD$439" dn="Z_E9E577B3_C457_4984_949A_B5AD6CE2E229_.wvu.Rows" sId="1"/>
    <undo index="65535" exp="area" ref3D="1" dr="$A$374:$XFD$374" dn="Z_E9E577B3_C457_4984_949A_B5AD6CE2E229_.wvu.Rows" sId="1"/>
    <rfmt sheetId="1" xfDxf="1" sqref="A374:XFD374" start="0" length="0">
      <dxf>
        <font>
          <i/>
          <name val="Times New Roman CYR"/>
          <family val="1"/>
        </font>
        <alignment wrapText="1"/>
      </dxf>
    </rfmt>
    <rcc rId="0" sId="1" dxf="1">
      <nc r="A374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i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12005 82900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4" t="inlineStr">
        <is>
          <t>244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74">
        <v>0</v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74">
        <v>0</v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980" sId="1">
    <oc r="G370">
      <f>#REF!+G371+#REF!+#REF!</f>
    </oc>
    <nc r="G370">
      <f>G371</f>
    </nc>
  </rcc>
  <rcc rId="1981" sId="1">
    <oc r="H370">
      <f>#REF!+H371+#REF!+#REF!</f>
    </oc>
    <nc r="H370">
      <f>H371</f>
    </nc>
  </rcc>
  <rcc rId="1982" sId="1" numFmtId="4">
    <oc r="G401">
      <v>1746.2</v>
    </oc>
    <nc r="G401">
      <f>1746.2+350</f>
    </nc>
  </rcc>
  <rcc rId="1983" sId="1" numFmtId="4">
    <oc r="H401">
      <v>1746.2</v>
    </oc>
    <nc r="H401">
      <f>1746.2+350</f>
    </nc>
  </rcc>
  <rcc rId="1984" sId="1" numFmtId="4">
    <oc r="G408">
      <v>0</v>
    </oc>
    <nc r="G408">
      <v>50</v>
    </nc>
  </rcc>
  <rcc rId="1985" sId="1" numFmtId="4">
    <oc r="H408">
      <v>0</v>
    </oc>
    <nc r="H408">
      <v>50</v>
    </nc>
  </rcc>
  <rcc rId="1986" sId="1" numFmtId="4">
    <oc r="G410">
      <v>0</v>
    </oc>
    <nc r="G410">
      <v>100</v>
    </nc>
  </rcc>
  <rcc rId="1987" sId="1" numFmtId="4">
    <oc r="H410">
      <v>0</v>
    </oc>
    <nc r="H410">
      <v>100</v>
    </nc>
  </rcc>
  <rrc rId="1988" sId="1" ref="A433:XFD433" action="deleteRow">
    <undo index="65535" exp="area" ref3D="1" dr="$A$435:$XFD$438" dn="Z_E9E577B3_C457_4984_949A_B5AD6CE2E229_.wvu.Rows" sId="1"/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Иные выплаты персоналу учреждений, за исключением фонда оплаты труда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09401 83170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3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3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3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33" start="0" length="0">
      <dxf>
        <numFmt numFmtId="166" formatCode="0.00000"/>
      </dxf>
    </rfmt>
  </rrc>
  <rcc rId="1989" sId="1" numFmtId="4">
    <nc r="G437">
      <v>4</v>
    </nc>
  </rcc>
  <rcc rId="1990" sId="1" numFmtId="4">
    <nc r="H437">
      <v>4</v>
    </nc>
  </rcc>
  <rrc rId="1991" sId="1" ref="A434:XFD434" action="deleteRow">
    <undo index="65535" exp="area" ref3D="1" dr="$A$434:$XFD$437" dn="Z_E9E577B3_C457_4984_949A_B5AD6CE2E229_.wvu.Rows" sId="1"/>
    <rfmt sheetId="1" xfDxf="1" sqref="A434:XFD434" start="0" length="0">
      <dxf>
        <font>
          <name val="Times New Roman CYR"/>
          <family val="1"/>
        </font>
        <alignment wrapText="1"/>
      </dxf>
    </rfmt>
    <rcc rId="0" sId="1" dxf="1">
      <nc r="A434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4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4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4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4" t="inlineStr">
        <is>
          <t>09401 83170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4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4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4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992" sId="1" ref="A434:XFD434" action="deleteRow">
    <undo index="65535" exp="area" ref3D="1" dr="$A$434:$XFD$436" dn="Z_E9E577B3_C457_4984_949A_B5AD6CE2E229_.wvu.Rows" sId="1"/>
    <rfmt sheetId="1" xfDxf="1" sqref="A434:XFD434" start="0" length="0">
      <dxf>
        <font>
          <name val="Times New Roman CYR"/>
          <family val="1"/>
        </font>
        <alignment wrapText="1"/>
      </dxf>
    </rfmt>
    <rcc rId="0" sId="1" dxf="1">
      <nc r="A434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4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4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4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4" t="inlineStr">
        <is>
          <t>09401 83170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4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4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4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993" sId="1" ref="A434:XFD434" action="deleteRow">
    <undo index="65535" exp="area" ref3D="1" dr="$A$434:$XFD$435" dn="Z_E9E577B3_C457_4984_949A_B5AD6CE2E229_.wvu.Rows" sId="1"/>
    <rfmt sheetId="1" xfDxf="1" sqref="A434:XFD434" start="0" length="0">
      <dxf>
        <font>
          <name val="Times New Roman CYR"/>
          <family val="1"/>
        </font>
        <alignment wrapText="1"/>
      </dxf>
    </rfmt>
    <rcc rId="0" sId="1" dxf="1">
      <nc r="A434" t="inlineStr">
        <is>
          <t>Уплата налога на имущество организаций и земельного налога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4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4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4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4" t="inlineStr">
        <is>
          <t>09401 83170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4" t="inlineStr">
        <is>
          <t>851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4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4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994" sId="1" ref="A435:XFD435" action="deleteRow">
    <undo index="65535" exp="area" dr="H432:H435" r="H431" sId="1"/>
    <undo index="65535" exp="area" dr="G432:G435" r="G431" sId="1"/>
    <rfmt sheetId="1" xfDxf="1" sqref="A435:XFD435" start="0" length="0">
      <dxf>
        <font>
          <name val="Times New Roman CYR"/>
          <family val="1"/>
        </font>
        <alignment wrapText="1"/>
      </dxf>
    </rfmt>
    <rcc rId="0" sId="1" dxf="1">
      <nc r="A435" t="inlineStr">
        <is>
          <t>Уплата иных платежей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5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5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5" t="inlineStr">
        <is>
          <t>09401 83170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5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5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5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35" start="0" length="0">
      <dxf>
        <numFmt numFmtId="166" formatCode="0.00000"/>
      </dxf>
    </rfmt>
  </rrc>
  <rcc rId="1995" sId="1">
    <oc r="G431">
      <f>SUM(G432:G434)</f>
    </oc>
    <nc r="G431">
      <f>SUM(G432:G434)</f>
    </nc>
  </rcc>
  <rcc rId="1996" sId="1" numFmtId="4">
    <oc r="G441">
      <v>50</v>
    </oc>
    <nc r="G441">
      <v>100</v>
    </nc>
  </rcc>
  <rcc rId="1997" sId="1" numFmtId="4">
    <oc r="H441">
      <v>50</v>
    </oc>
    <nc r="H441">
      <v>100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" sId="1">
    <oc r="G508">
      <v>889310.4</v>
    </oc>
    <nc r="G508">
      <v>1309371.03</v>
    </nc>
  </rcc>
  <rcc rId="661" sId="1">
    <oc r="G509">
      <f>G507-G506</f>
    </oc>
    <nc r="G509">
      <f>G507-G508</f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8" sId="1" numFmtId="4">
    <oc r="G343">
      <v>10806.6</v>
    </oc>
    <nc r="G343">
      <f>10806.6+305.3</f>
    </nc>
  </rcc>
  <rcc rId="1999" sId="1" numFmtId="4">
    <oc r="H343">
      <v>10806.6</v>
    </oc>
    <nc r="H343">
      <f>10806.6+305.3</f>
    </nc>
  </rcc>
  <rcc rId="2000" sId="1" numFmtId="4">
    <oc r="G349">
      <v>17459.2</v>
    </oc>
    <nc r="G349">
      <f>17459.2+1251.5</f>
    </nc>
  </rcc>
  <rcc rId="2001" sId="1" numFmtId="4">
    <oc r="H349">
      <v>17459.2</v>
    </oc>
    <nc r="H349">
      <f>17459.2+1251.5</f>
    </nc>
  </rcc>
  <rcc rId="2002" sId="1">
    <oc r="G327">
      <f>11977.8+3617.3</f>
    </oc>
    <nc r="G327">
      <f>11977.8+3617.3+917.9</f>
    </nc>
  </rcc>
  <rcc rId="2003" sId="1">
    <oc r="H327">
      <f>11977.8+3617.3</f>
    </oc>
    <nc r="H327">
      <f>11977.8+3617.3+917.9</f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04" sId="1" numFmtId="4">
    <oc r="G390">
      <v>1355.2</v>
    </oc>
    <nc r="G390">
      <f>1355.2+174.4</f>
    </nc>
  </rcc>
  <rcc rId="2005" sId="1" numFmtId="4">
    <oc r="H390">
      <v>1355.2</v>
    </oc>
    <nc r="H390">
      <f>1355.2+174.4</f>
    </nc>
  </rcc>
  <rcc rId="2006" sId="1" numFmtId="4">
    <oc r="G421">
      <v>30881.1</v>
    </oc>
    <nc r="G421">
      <f>1750+30881.1</f>
    </nc>
  </rcc>
  <rcc rId="2007" sId="1" numFmtId="4">
    <oc r="H421">
      <v>30881.1</v>
    </oc>
    <nc r="H421">
      <f>1750+30881.1</f>
    </nc>
  </rcc>
  <rcc rId="2008" sId="1" numFmtId="4">
    <oc r="G187">
      <v>95559.5</v>
    </oc>
    <nc r="G187">
      <f>95559.5+22560.5</f>
    </nc>
  </rcc>
  <rcc rId="2009" sId="1" numFmtId="4">
    <oc r="H187">
      <v>95559.5</v>
    </oc>
    <nc r="H187">
      <f>95559.5+22560.5</f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0" sId="1">
    <oc r="J462">
      <v>1302153.95</v>
    </oc>
    <nc r="J462">
      <v>1145762.8500000001</v>
    </nc>
  </rcc>
  <rcc rId="2011" sId="1">
    <oc r="K462">
      <v>1335673.6100000001</v>
    </oc>
    <nc r="K462">
      <v>1183146.81</v>
    </nc>
  </rcc>
  <rcv guid="{E50FE2FB-E2CD-42FB-A643-54AB564D1B47}" action="delete"/>
  <rdn rId="0" localSheetId="1" customView="1" name="Z_E50FE2FB_E2CD_42FB_A643_54AB564D1B47_.wvu.PrintArea" hidden="1" oldHidden="1">
    <formula>Ведом.структура!$A$1:$H$458</formula>
    <oldFormula>Ведом.структура!$A$4:$H$458</oldFormula>
  </rdn>
  <rdn rId="0" localSheetId="1" customView="1" name="Z_E50FE2FB_E2CD_42FB_A643_54AB564D1B47_.wvu.FilterData" hidden="1" oldHidden="1">
    <formula>Ведом.структура!$A$21:$Q$461</formula>
    <oldFormula>Ведом.структура!$A$21:$Q$461</oldFormula>
  </rdn>
  <rcv guid="{E50FE2FB-E2CD-42FB-A643-54AB564D1B47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4" sId="1">
    <oc r="G421">
      <f>1750+30881.1</f>
    </oc>
    <nc r="G421">
      <f>30881.1</f>
    </nc>
  </rcc>
  <rcc rId="2015" sId="1">
    <oc r="H421">
      <f>1750+30881.1</f>
    </oc>
    <nc r="H421">
      <f>30881.1</f>
    </nc>
  </rcc>
  <rcc rId="2016" sId="1" numFmtId="4">
    <oc r="G408">
      <v>50</v>
    </oc>
    <nc r="G408"/>
  </rcc>
  <rcc rId="2017" sId="1" numFmtId="4">
    <oc r="G410">
      <v>100</v>
    </oc>
    <nc r="G410"/>
  </rcc>
  <rcc rId="2018" sId="1" numFmtId="4">
    <oc r="H408">
      <v>50</v>
    </oc>
    <nc r="H408"/>
  </rcc>
  <rcc rId="2019" sId="1" numFmtId="4">
    <oc r="H410">
      <v>100</v>
    </oc>
    <nc r="H410"/>
  </rcc>
  <rcc rId="2020" sId="1">
    <oc r="G390">
      <f>1355.2+174.4</f>
    </oc>
    <nc r="G390">
      <f>1355.2</f>
    </nc>
  </rcc>
  <rcc rId="2021" sId="1">
    <oc r="H390">
      <f>1355.2+174.4</f>
    </oc>
    <nc r="H390">
      <f>1355.2</f>
    </nc>
  </rcc>
  <rcc rId="2022" sId="1" numFmtId="4">
    <oc r="G353">
      <v>50</v>
    </oc>
    <nc r="G353"/>
  </rcc>
  <rcc rId="2023" sId="1" numFmtId="4">
    <oc r="H353">
      <v>50</v>
    </oc>
    <nc r="H353"/>
  </rcc>
  <rcc rId="2024" sId="1" numFmtId="4">
    <oc r="G355">
      <v>100</v>
    </oc>
    <nc r="G355"/>
  </rcc>
  <rcc rId="2025" sId="1" numFmtId="4">
    <oc r="H355">
      <v>100</v>
    </oc>
    <nc r="H355"/>
  </rcc>
  <rcc rId="2026" sId="1">
    <oc r="G349">
      <f>17459.2+1251.5</f>
    </oc>
    <nc r="G349">
      <f>17459.2</f>
    </nc>
  </rcc>
  <rcc rId="2027" sId="1">
    <oc r="H349">
      <f>17459.2+1251.5</f>
    </oc>
    <nc r="H349">
      <f>17459.2</f>
    </nc>
  </rcc>
  <rcc rId="2028" sId="1">
    <oc r="G343">
      <f>10806.6+305.3</f>
    </oc>
    <nc r="G343">
      <f>10806.6</f>
    </nc>
  </rcc>
  <rcc rId="2029" sId="1">
    <oc r="H343">
      <f>10806.6+305.3</f>
    </oc>
    <nc r="H343">
      <f>10806.6</f>
    </nc>
  </rcc>
  <rcc rId="2030" sId="1">
    <oc r="G327">
      <f>11977.8+3617.3+917.9</f>
    </oc>
    <nc r="G327">
      <f>11977.8+3617.3</f>
    </nc>
  </rcc>
  <rcc rId="2031" sId="1">
    <oc r="H327">
      <f>11977.8+3617.3+917.9</f>
    </oc>
    <nc r="H327">
      <f>11977.8+3617.3</f>
    </nc>
  </rcc>
  <rcc rId="2032" sId="1" numFmtId="4">
    <oc r="G197">
      <f>54187</f>
    </oc>
    <nc r="G197">
      <v>32512</v>
    </nc>
  </rcc>
  <rcc rId="2033" sId="1" numFmtId="4">
    <oc r="H197">
      <f>54187</f>
    </oc>
    <nc r="H197">
      <v>32512</v>
    </nc>
  </rcc>
  <rcc rId="2034" sId="1">
    <oc r="G187">
      <f>95559.5+22560.5</f>
    </oc>
    <nc r="G187">
      <f>95559.5</f>
    </nc>
  </rcc>
  <rcc rId="2035" sId="1">
    <oc r="H187">
      <f>95559.5+22560.5</f>
    </oc>
    <nc r="H187">
      <f>95559.5</f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6" sId="1" numFmtId="4">
    <oc r="G28">
      <v>1355.6</v>
    </oc>
    <nc r="G28">
      <v>1559.8</v>
    </nc>
  </rcc>
  <rcc rId="2037" sId="1" numFmtId="4">
    <oc r="G31">
      <v>2079.6999999999998</v>
    </oc>
    <nc r="G31">
      <v>1016.7</v>
    </nc>
  </rcc>
  <rcc rId="2038" sId="1" numFmtId="4">
    <oc r="G29">
      <v>409.4</v>
    </oc>
    <nc r="G29">
      <v>471.1</v>
    </nc>
  </rcc>
  <rcc rId="2039" sId="1" numFmtId="4">
    <oc r="G32">
      <v>628.1</v>
    </oc>
    <nc r="G32">
      <v>307</v>
    </nc>
  </rcc>
  <rcc rId="2040" sId="1" numFmtId="4">
    <oc r="H28">
      <v>1355.6</v>
    </oc>
    <nc r="H28">
      <v>1559.8</v>
    </nc>
  </rcc>
  <rcc rId="2041" sId="1" numFmtId="4">
    <oc r="H29">
      <v>409.4</v>
    </oc>
    <nc r="H29">
      <v>471.1</v>
    </nc>
  </rcc>
  <rcc rId="2042" sId="1" numFmtId="4">
    <oc r="H31">
      <v>2079.6999999999998</v>
    </oc>
    <nc r="H31">
      <v>1016.7</v>
    </nc>
  </rcc>
  <rcc rId="2043" sId="1" numFmtId="4">
    <oc r="H32">
      <v>628.1</v>
    </oc>
    <nc r="H32">
      <v>307</v>
    </nc>
  </rcc>
  <rcc rId="2044" sId="1" numFmtId="4">
    <oc r="G39">
      <v>2599.5</v>
    </oc>
    <nc r="G39">
      <v>1949.6</v>
    </nc>
  </rcc>
  <rcc rId="2045" sId="1" numFmtId="4">
    <oc r="H39">
      <v>2599.5</v>
    </oc>
    <nc r="H39">
      <v>1949.6</v>
    </nc>
  </rcc>
  <rcc rId="2046" sId="1" numFmtId="4">
    <oc r="G40">
      <v>533</v>
    </oc>
    <nc r="G40">
      <v>588.79999999999995</v>
    </nc>
  </rcc>
  <rcc rId="2047" sId="1" numFmtId="4">
    <oc r="H40">
      <v>533</v>
    </oc>
    <nc r="H40">
      <v>588.79999999999995</v>
    </nc>
  </rcc>
  <rcc rId="2048" sId="1" numFmtId="4">
    <oc r="G45">
      <v>14164.5</v>
    </oc>
    <nc r="G45">
      <v>10623.4</v>
    </nc>
  </rcc>
  <rcc rId="2049" sId="1" numFmtId="4">
    <oc r="H45">
      <v>14164.5</v>
    </oc>
    <nc r="H45">
      <v>10623.4</v>
    </nc>
  </rcc>
  <rcc rId="2050" sId="1" numFmtId="4">
    <oc r="G46">
      <v>4277.7</v>
    </oc>
    <nc r="G46">
      <v>3208.3</v>
    </nc>
  </rcc>
  <rcc rId="2051" sId="1" numFmtId="4">
    <oc r="H46">
      <v>4277.7</v>
    </oc>
    <nc r="H46">
      <v>3208.3</v>
    </nc>
  </rcc>
  <rcc rId="2052" sId="1" numFmtId="4">
    <oc r="G102">
      <v>18344.5</v>
    </oc>
    <nc r="G102">
      <v>13758.4</v>
    </nc>
  </rcc>
  <rcc rId="2053" sId="1" numFmtId="4">
    <oc r="H102">
      <v>18344.5</v>
    </oc>
    <nc r="H102">
      <v>13758.4</v>
    </nc>
  </rcc>
  <rcc rId="2054" sId="1" numFmtId="4">
    <oc r="G103">
      <v>5540</v>
    </oc>
    <nc r="G103">
      <v>4155</v>
    </nc>
  </rcc>
  <rcc rId="2055" sId="1" numFmtId="4">
    <oc r="H103">
      <v>5540</v>
    </oc>
    <nc r="H103">
      <v>4155</v>
    </nc>
  </rcc>
  <rcc rId="2056" sId="1" numFmtId="4">
    <oc r="G104">
      <v>100</v>
    </oc>
    <nc r="G104">
      <v>60</v>
    </nc>
  </rcc>
  <rcc rId="2057" sId="1" numFmtId="4">
    <oc r="H104">
      <v>100</v>
    </oc>
    <nc r="H104">
      <v>60</v>
    </nc>
  </rcc>
  <rcc rId="2058" sId="1" numFmtId="4">
    <oc r="G105">
      <v>2000</v>
    </oc>
    <nc r="G105">
      <v>1266</v>
    </nc>
  </rcc>
  <rcc rId="2059" sId="1" numFmtId="4">
    <oc r="H105">
      <v>2000</v>
    </oc>
    <nc r="H105">
      <v>1266</v>
    </nc>
  </rcc>
  <rcc rId="2060" sId="1">
    <oc r="G187">
      <f>95559.5</f>
    </oc>
    <nc r="G187">
      <f>71669.6+13536.3</f>
    </nc>
  </rcc>
  <rcc rId="2061" sId="1">
    <oc r="H187">
      <f>95559.5</f>
    </oc>
    <nc r="H187">
      <f>71669.6+13536.3</f>
    </nc>
  </rcc>
  <rcc rId="2062" sId="1" numFmtId="4">
    <oc r="G217">
      <v>564</v>
    </oc>
    <nc r="G217">
      <v>282</v>
    </nc>
  </rcc>
  <rcc rId="2063" sId="1" numFmtId="4">
    <oc r="H217">
      <v>564</v>
    </oc>
    <nc r="H217">
      <v>282</v>
    </nc>
  </rcc>
  <rcc rId="2064" sId="1" numFmtId="4">
    <oc r="G218">
      <f>957.5</f>
    </oc>
    <nc r="G218">
      <v>574.5</v>
    </nc>
  </rcc>
  <rcc rId="2065" sId="1" numFmtId="4">
    <oc r="H218">
      <v>957.5</v>
    </oc>
    <nc r="H218">
      <v>574.5</v>
    </nc>
  </rcc>
  <rcc rId="2066" sId="1" numFmtId="4">
    <oc r="G251">
      <v>815.4</v>
    </oc>
    <nc r="G251">
      <v>611.6</v>
    </nc>
  </rcc>
  <rcc rId="2067" sId="1" numFmtId="4">
    <oc r="G252">
      <v>291.60000000000002</v>
    </oc>
    <nc r="G252">
      <v>218.7</v>
    </nc>
  </rcc>
  <rcc rId="2068" sId="1" numFmtId="4">
    <oc r="H251">
      <v>815.4</v>
    </oc>
    <nc r="H251">
      <v>611.6</v>
    </nc>
  </rcc>
  <rcc rId="2069" sId="1" numFmtId="4">
    <oc r="H252">
      <v>291.60000000000002</v>
    </oc>
    <nc r="H252">
      <v>218.7</v>
    </nc>
  </rcc>
  <rcc rId="2070" sId="1" numFmtId="4">
    <oc r="G257">
      <v>13.8</v>
    </oc>
    <nc r="G257">
      <v>8.3000000000000007</v>
    </nc>
  </rcc>
  <rcc rId="2071" sId="1" numFmtId="4">
    <oc r="H257">
      <v>13.8</v>
    </oc>
    <nc r="H257">
      <v>8.3000000000000007</v>
    </nc>
  </rcc>
  <rcc rId="2072" sId="1" numFmtId="4">
    <oc r="G258">
      <v>842</v>
    </oc>
    <nc r="G258">
      <v>505.2</v>
    </nc>
  </rcc>
  <rcc rId="2073" sId="1" numFmtId="4">
    <oc r="H258">
      <v>842</v>
    </oc>
    <nc r="H258">
      <v>505.2</v>
    </nc>
  </rcc>
  <rcc rId="2074" sId="1" numFmtId="4">
    <oc r="G280">
      <v>6560.8</v>
    </oc>
    <nc r="G280">
      <v>4920.6000000000004</v>
    </nc>
  </rcc>
  <rcc rId="2075" sId="1" numFmtId="4">
    <oc r="G281">
      <v>1981.4</v>
    </oc>
    <nc r="G281">
      <v>1486</v>
    </nc>
  </rcc>
  <rcc rId="2076" sId="1" numFmtId="4">
    <oc r="H280">
      <v>6560.8</v>
    </oc>
    <nc r="H280">
      <v>4920.6000000000004</v>
    </nc>
  </rcc>
  <rcc rId="2077" sId="1" numFmtId="4">
    <oc r="H281">
      <v>1981.4</v>
    </oc>
    <nc r="H281">
      <v>1486</v>
    </nc>
  </rcc>
  <rcc rId="2078" sId="1" numFmtId="4">
    <oc r="G298">
      <v>5719.6</v>
    </oc>
    <nc r="G298">
      <v>4289.7</v>
    </nc>
  </rcc>
  <rcc rId="2079" sId="1" numFmtId="4">
    <oc r="G299">
      <v>1727.3</v>
    </oc>
    <nc r="G299">
      <v>1295.5</v>
    </nc>
  </rcc>
  <rcc rId="2080" sId="1" numFmtId="4">
    <oc r="H298">
      <v>5719.6</v>
    </oc>
    <nc r="H298">
      <v>4289.7</v>
    </nc>
  </rcc>
  <rcc rId="2081" sId="1" numFmtId="4">
    <oc r="H299">
      <v>1727.3</v>
    </oc>
    <nc r="H299">
      <v>1295.5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2" sId="1">
    <oc r="G327">
      <f>11977.8+3617.3</f>
    </oc>
    <nc r="G327">
      <f>11696.3+550.8</f>
    </nc>
  </rcc>
  <rcc rId="2083" sId="1">
    <oc r="H327">
      <f>11977.8+3617.3</f>
    </oc>
    <nc r="H327">
      <f>11696.3+550.8</f>
    </nc>
  </rcc>
  <rcc rId="2084" sId="1">
    <oc r="G343">
      <f>10806.6</f>
    </oc>
    <nc r="G343">
      <f>8104.9+183.2</f>
    </nc>
  </rcc>
  <rcc rId="2085" sId="1">
    <oc r="H343">
      <f>10806.6</f>
    </oc>
    <nc r="H343">
      <f>8104.9+183.2</f>
    </nc>
  </rcc>
  <rcc rId="2086" sId="1">
    <oc r="G349">
      <f>17459.2</f>
    </oc>
    <nc r="G349">
      <f>13094.4+750.9</f>
    </nc>
  </rcc>
  <rcc rId="2087" sId="1" numFmtId="4">
    <oc r="G364">
      <v>853.1</v>
    </oc>
    <nc r="G364">
      <v>639.79999999999995</v>
    </nc>
  </rcc>
  <rcc rId="2088" sId="1" numFmtId="4">
    <oc r="G365">
      <v>257.60000000000002</v>
    </oc>
    <nc r="G365">
      <v>193.2</v>
    </nc>
  </rcc>
  <rcc rId="2089" sId="1" numFmtId="4">
    <oc r="H364">
      <v>853.1</v>
    </oc>
    <nc r="H364">
      <v>639.79999999999995</v>
    </nc>
  </rcc>
  <rcc rId="2090" sId="1" numFmtId="4">
    <oc r="H365">
      <v>257.60000000000002</v>
    </oc>
    <nc r="H365">
      <v>193.2</v>
    </nc>
  </rcc>
  <rcc rId="2091" sId="1" numFmtId="4">
    <oc r="G367">
      <v>9105.1</v>
    </oc>
    <nc r="G367">
      <v>6828.8</v>
    </nc>
  </rcc>
  <rcc rId="2092" sId="1" numFmtId="4">
    <oc r="G368">
      <v>2749.7</v>
    </oc>
    <nc r="G368">
      <v>2062.3000000000002</v>
    </nc>
  </rcc>
  <rcc rId="2093" sId="1" numFmtId="4">
    <oc r="H367">
      <v>9105.1</v>
    </oc>
    <nc r="H367">
      <v>6828.8</v>
    </nc>
  </rcc>
  <rcc rId="2094" sId="1" numFmtId="4">
    <oc r="H368">
      <v>2749.7</v>
    </oc>
    <nc r="H368">
      <v>2062.3000000000002</v>
    </nc>
  </rcc>
  <rcc rId="2095" sId="1">
    <oc r="G390">
      <f>1355.2</f>
    </oc>
    <nc r="G390">
      <f>1016.4+104.6</f>
    </nc>
  </rcc>
  <rcc rId="2096" sId="1">
    <oc r="H390">
      <f>1355.2</f>
    </oc>
    <nc r="H390">
      <f>1016.4+104.6</f>
    </nc>
  </rcc>
  <rcc rId="2097" sId="1">
    <oc r="G421">
      <f>30881.1</f>
    </oc>
    <nc r="G421">
      <f>17788.7+1050</f>
    </nc>
  </rcc>
  <rcc rId="2098" sId="1">
    <oc r="H421">
      <f>30881.1</f>
    </oc>
    <nc r="H421">
      <f>17788.7+1050</f>
    </nc>
  </rcc>
  <rcc rId="2099" sId="1" numFmtId="4">
    <oc r="G429">
      <v>829.2</v>
    </oc>
    <nc r="G429">
      <v>621.9</v>
    </nc>
  </rcc>
  <rcc rId="2100" sId="1" numFmtId="4">
    <oc r="G430">
      <v>250.4</v>
    </oc>
    <nc r="G430">
      <v>187.8</v>
    </nc>
  </rcc>
  <rcc rId="2101" sId="1" numFmtId="4">
    <oc r="H429">
      <v>829.2</v>
    </oc>
    <nc r="H429">
      <v>621.9</v>
    </nc>
  </rcc>
  <rcc rId="2102" sId="1" numFmtId="4">
    <oc r="H430">
      <v>250.4</v>
    </oc>
    <nc r="H430">
      <v>187.8</v>
    </nc>
  </rcc>
  <rcc rId="2103" sId="1" numFmtId="4">
    <oc r="G432">
      <v>2462.9</v>
    </oc>
    <nc r="G432">
      <v>1847.2</v>
    </nc>
  </rcc>
  <rcc rId="2104" sId="1" numFmtId="4">
    <oc r="G433">
      <v>743.8</v>
    </oc>
    <nc r="G433">
      <v>1492.1</v>
    </nc>
  </rcc>
  <rcc rId="2105" sId="1" numFmtId="4">
    <oc r="H432">
      <v>2462.9</v>
    </oc>
    <nc r="H432">
      <v>1847.2</v>
    </nc>
  </rcc>
  <rcc rId="2106" sId="1" numFmtId="4">
    <oc r="H433">
      <v>743.8</v>
    </oc>
    <nc r="H433">
      <v>1492.1</v>
    </nc>
  </rcc>
  <rcc rId="2107" sId="1" numFmtId="4">
    <oc r="G455">
      <v>1839</v>
    </oc>
    <nc r="G455">
      <v>1379.3</v>
    </nc>
  </rcc>
  <rcc rId="2108" sId="1" numFmtId="4">
    <oc r="G456">
      <v>555.4</v>
    </oc>
    <nc r="G456">
      <v>416.5</v>
    </nc>
  </rcc>
  <rcc rId="2109" sId="1" numFmtId="4">
    <oc r="H455">
      <v>1839</v>
    </oc>
    <nc r="H455">
      <v>1379.3</v>
    </nc>
  </rcc>
  <rcc rId="2110" sId="1" numFmtId="4">
    <oc r="H456">
      <v>555.4</v>
    </oc>
    <nc r="H456">
      <v>416.5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1" sId="1">
    <oc r="G187">
      <f>71669.6+13536.3</f>
    </oc>
    <nc r="G187">
      <f>71669.6+13536.3-13967.44</f>
    </nc>
  </rcc>
  <rcc rId="2112" sId="1">
    <oc r="H187">
      <f>71669.6+13536.3</f>
    </oc>
    <nc r="H187">
      <f>71669.6+13536.3-19677.34</f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464:K464">
    <dxf>
      <fill>
        <patternFill patternType="solid">
          <bgColor rgb="FF92D050"/>
        </patternFill>
      </fill>
    </dxf>
  </rfmt>
  <rfmt sheetId="1" sqref="J464:K464" start="0" length="2147483647">
    <dxf>
      <font>
        <b/>
      </font>
    </dxf>
  </rfmt>
  <rfmt sheetId="1" sqref="J464:K464" start="0" length="2147483647">
    <dxf>
      <font>
        <u val="singleAccounting"/>
      </font>
    </dxf>
  </rfmt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3" sId="1" numFmtId="4">
    <oc r="G99">
      <v>3429.5</v>
    </oc>
    <nc r="G99">
      <v>2614.4</v>
    </nc>
  </rcc>
  <rcc rId="2114" sId="1" numFmtId="4">
    <oc r="H99">
      <v>3429.5</v>
    </oc>
    <nc r="H99">
      <v>2614.4</v>
    </nc>
  </rcc>
  <rcc rId="2115" sId="1">
    <oc r="G187">
      <f>71669.6+13536.3-13967.44</f>
    </oc>
    <nc r="G187">
      <f>71669.6+13536.3-13152.34</f>
    </nc>
  </rcc>
  <rcc rId="2116" sId="1">
    <oc r="H187">
      <f>71669.6+13536.3-19677.34</f>
    </oc>
    <nc r="H187">
      <f>71669.6+13536.3-18862.24</f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7" sId="1">
    <oc r="H317">
      <f>608+30.4</f>
    </oc>
    <nc r="H317">
      <f>608+38.8+32.3</f>
    </nc>
  </rcc>
  <rcc rId="2118" sId="1">
    <oc r="H187">
      <f>71669.6+13536.3-18862.24</f>
    </oc>
    <nc r="H187">
      <f>71669.6+13536.3-18902.94</f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5">
  <userInfo guid="{AEDEC296-FFFB-48F6-B743-784F1017FDC2}" name="Пользователь" id="-1701998442" dateTime="2021-11-11T07:59:25"/>
  <userInfo guid="{58D05902-393F-4C89-BCA0-2D62C9AF4AAD}" name="Пользователь" id="-1702020019" dateTime="2022-03-28T13:11:53"/>
  <userInfo guid="{67D4EFC6-75C0-48E2-A083-1E341F3104D0}" name="Пользователь" id="-1702017560" dateTime="2022-11-07T13:35:52"/>
  <userInfo guid="{A6544654-4CB5-4C1D-8602-2C96646BF749}" name="Пользователь" id="-1701980418" dateTime="2023-01-11T15:05:28"/>
  <userInfo guid="{21155A47-A748-4EE4-A7E9-30C0175634D9}" name="Светлана В. Ботоева" id="-462027718" dateTime="2025-01-30T14:15:3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519"/>
  <sheetViews>
    <sheetView tabSelected="1" view="pageBreakPreview" zoomScaleNormal="100" zoomScaleSheetLayoutView="100" workbookViewId="0">
      <selection activeCell="A487" sqref="A487"/>
    </sheetView>
  </sheetViews>
  <sheetFormatPr defaultRowHeight="12.75" x14ac:dyDescent="0.2"/>
  <cols>
    <col min="1" max="1" width="51.42578125" style="1" customWidth="1"/>
    <col min="2" max="2" width="5.7109375" style="1" customWidth="1"/>
    <col min="3" max="3" width="7" style="1" customWidth="1"/>
    <col min="4" max="4" width="5.7109375" style="1" customWidth="1"/>
    <col min="5" max="5" width="13.5703125" style="1" customWidth="1"/>
    <col min="6" max="6" width="13.7109375" style="1" customWidth="1"/>
    <col min="7" max="8" width="19.140625" style="1" customWidth="1"/>
    <col min="9" max="9" width="10.42578125" style="1" customWidth="1"/>
    <col min="10" max="10" width="10" style="1" bestFit="1" customWidth="1"/>
    <col min="11" max="16384" width="9.140625" style="1"/>
  </cols>
  <sheetData>
    <row r="1" spans="1:8" x14ac:dyDescent="0.2">
      <c r="H1" s="3" t="s">
        <v>521</v>
      </c>
    </row>
    <row r="2" spans="1:8" x14ac:dyDescent="0.2">
      <c r="H2" s="3" t="s">
        <v>473</v>
      </c>
    </row>
    <row r="3" spans="1:8" x14ac:dyDescent="0.2">
      <c r="H3" s="3" t="s">
        <v>522</v>
      </c>
    </row>
    <row r="5" spans="1:8" ht="12.75" customHeight="1" x14ac:dyDescent="0.2">
      <c r="A5" s="45"/>
      <c r="B5" s="45"/>
      <c r="C5" s="45"/>
      <c r="D5" s="2"/>
      <c r="E5" s="2"/>
      <c r="F5" s="33"/>
      <c r="G5" s="3"/>
      <c r="H5" s="3" t="s">
        <v>354</v>
      </c>
    </row>
    <row r="6" spans="1:8" ht="12.75" customHeight="1" x14ac:dyDescent="0.2">
      <c r="A6" s="45"/>
      <c r="B6" s="45"/>
      <c r="C6" s="45"/>
      <c r="D6" s="2"/>
      <c r="E6" s="2"/>
      <c r="F6" s="102"/>
      <c r="G6" s="103"/>
      <c r="H6" s="103" t="s">
        <v>230</v>
      </c>
    </row>
    <row r="7" spans="1:8" ht="12.75" customHeight="1" x14ac:dyDescent="0.2">
      <c r="A7" s="45"/>
      <c r="B7" s="45"/>
      <c r="C7" s="2"/>
      <c r="D7" s="2"/>
      <c r="E7" s="33"/>
      <c r="F7" s="102"/>
      <c r="G7" s="103"/>
      <c r="H7" s="103" t="s">
        <v>231</v>
      </c>
    </row>
    <row r="8" spans="1:8" ht="12.75" customHeight="1" x14ac:dyDescent="0.2">
      <c r="A8" s="45"/>
      <c r="B8" s="45"/>
      <c r="C8" s="2"/>
      <c r="D8" s="2"/>
      <c r="E8" s="33"/>
      <c r="F8" s="102"/>
      <c r="G8" s="103"/>
      <c r="H8" s="103" t="s">
        <v>56</v>
      </c>
    </row>
    <row r="9" spans="1:8" ht="12.75" customHeight="1" x14ac:dyDescent="0.2">
      <c r="A9" s="45"/>
      <c r="B9" s="45"/>
      <c r="C9" s="2"/>
      <c r="D9" s="2"/>
      <c r="E9" s="33"/>
      <c r="F9" s="102"/>
      <c r="G9" s="103"/>
      <c r="H9" s="103" t="s">
        <v>462</v>
      </c>
    </row>
    <row r="10" spans="1:8" ht="12.75" customHeight="1" x14ac:dyDescent="0.2">
      <c r="A10" s="45"/>
      <c r="B10" s="45"/>
      <c r="C10" s="2"/>
      <c r="D10" s="2"/>
      <c r="E10" s="33"/>
      <c r="F10" s="125" t="s">
        <v>463</v>
      </c>
      <c r="G10" s="125"/>
      <c r="H10" s="125"/>
    </row>
    <row r="11" spans="1:8" ht="12.75" customHeight="1" x14ac:dyDescent="0.2">
      <c r="A11" s="45"/>
      <c r="B11" s="45"/>
      <c r="C11" s="2"/>
      <c r="D11" s="2"/>
      <c r="E11" s="33"/>
      <c r="F11" s="102"/>
      <c r="G11" s="103"/>
      <c r="H11" s="3" t="s">
        <v>474</v>
      </c>
    </row>
    <row r="12" spans="1:8" ht="12.75" customHeight="1" x14ac:dyDescent="0.2">
      <c r="A12" s="45"/>
      <c r="B12" s="45"/>
      <c r="C12" s="2"/>
      <c r="D12" s="2"/>
      <c r="E12" s="33"/>
      <c r="F12" s="33"/>
    </row>
    <row r="13" spans="1:8" ht="12.75" customHeight="1" x14ac:dyDescent="0.2">
      <c r="A13" s="45"/>
      <c r="B13" s="45"/>
      <c r="C13" s="2"/>
      <c r="D13" s="2"/>
      <c r="E13" s="33"/>
      <c r="F13" s="33"/>
    </row>
    <row r="14" spans="1:8" ht="18.75" customHeight="1" x14ac:dyDescent="0.2">
      <c r="A14" s="131" t="s">
        <v>464</v>
      </c>
      <c r="B14" s="131"/>
      <c r="C14" s="131"/>
      <c r="D14" s="131"/>
      <c r="E14" s="131"/>
      <c r="F14" s="131"/>
      <c r="G14" s="131"/>
      <c r="H14" s="131"/>
    </row>
    <row r="15" spans="1:8" ht="18.75" customHeight="1" x14ac:dyDescent="0.2">
      <c r="A15" s="82"/>
      <c r="B15" s="82"/>
      <c r="C15" s="82"/>
      <c r="D15" s="82"/>
      <c r="E15" s="82"/>
      <c r="F15" s="82"/>
      <c r="G15" s="82"/>
      <c r="H15" s="82"/>
    </row>
    <row r="16" spans="1:8" ht="15.75" x14ac:dyDescent="0.25">
      <c r="A16" s="46"/>
      <c r="B16" s="46"/>
      <c r="C16" s="46"/>
      <c r="D16" s="46"/>
      <c r="E16" s="46"/>
      <c r="F16" s="46"/>
      <c r="G16" s="47"/>
      <c r="H16" s="47" t="s">
        <v>113</v>
      </c>
    </row>
    <row r="17" spans="1:8" ht="12.75" customHeight="1" x14ac:dyDescent="0.2">
      <c r="A17" s="128" t="s">
        <v>22</v>
      </c>
      <c r="B17" s="126" t="s">
        <v>97</v>
      </c>
      <c r="C17" s="126" t="s">
        <v>37</v>
      </c>
      <c r="D17" s="127"/>
      <c r="E17" s="127"/>
      <c r="F17" s="127"/>
      <c r="G17" s="129" t="s">
        <v>341</v>
      </c>
      <c r="H17" s="130"/>
    </row>
    <row r="18" spans="1:8" ht="25.5" x14ac:dyDescent="0.2">
      <c r="A18" s="128"/>
      <c r="B18" s="126"/>
      <c r="C18" s="48" t="s">
        <v>33</v>
      </c>
      <c r="D18" s="48" t="s">
        <v>34</v>
      </c>
      <c r="E18" s="48" t="s">
        <v>35</v>
      </c>
      <c r="F18" s="48" t="s">
        <v>36</v>
      </c>
      <c r="G18" s="81">
        <v>2026</v>
      </c>
      <c r="H18" s="81">
        <v>2027</v>
      </c>
    </row>
    <row r="19" spans="1:8" ht="25.5" x14ac:dyDescent="0.2">
      <c r="A19" s="49" t="s">
        <v>55</v>
      </c>
      <c r="B19" s="50">
        <v>845</v>
      </c>
      <c r="C19" s="50"/>
      <c r="D19" s="50"/>
      <c r="E19" s="50"/>
      <c r="F19" s="50"/>
      <c r="G19" s="51">
        <f t="shared" ref="G19:H21" si="0">G20</f>
        <v>4644.0999999999995</v>
      </c>
      <c r="H19" s="51">
        <f t="shared" si="0"/>
        <v>4644.0999999999995</v>
      </c>
    </row>
    <row r="20" spans="1:8" x14ac:dyDescent="0.2">
      <c r="A20" s="34" t="s">
        <v>80</v>
      </c>
      <c r="B20" s="9">
        <v>845</v>
      </c>
      <c r="C20" s="9" t="s">
        <v>23</v>
      </c>
      <c r="D20" s="9"/>
      <c r="E20" s="9"/>
      <c r="F20" s="9"/>
      <c r="G20" s="52">
        <f t="shared" si="0"/>
        <v>4644.0999999999995</v>
      </c>
      <c r="H20" s="52">
        <f t="shared" si="0"/>
        <v>4644.0999999999995</v>
      </c>
    </row>
    <row r="21" spans="1:8" ht="38.25" x14ac:dyDescent="0.2">
      <c r="A21" s="28" t="s">
        <v>96</v>
      </c>
      <c r="B21" s="8">
        <v>845</v>
      </c>
      <c r="C21" s="8" t="s">
        <v>23</v>
      </c>
      <c r="D21" s="8" t="s">
        <v>38</v>
      </c>
      <c r="E21" s="8"/>
      <c r="F21" s="8"/>
      <c r="G21" s="53">
        <f t="shared" si="0"/>
        <v>4644.0999999999995</v>
      </c>
      <c r="H21" s="53">
        <f t="shared" si="0"/>
        <v>4644.0999999999995</v>
      </c>
    </row>
    <row r="22" spans="1:8" x14ac:dyDescent="0.2">
      <c r="A22" s="35" t="s">
        <v>115</v>
      </c>
      <c r="B22" s="10">
        <v>845</v>
      </c>
      <c r="C22" s="10" t="s">
        <v>23</v>
      </c>
      <c r="D22" s="10" t="s">
        <v>38</v>
      </c>
      <c r="E22" s="10" t="s">
        <v>139</v>
      </c>
      <c r="F22" s="10"/>
      <c r="G22" s="54">
        <f>G23</f>
        <v>4644.0999999999995</v>
      </c>
      <c r="H22" s="54">
        <f>H23</f>
        <v>4644.0999999999995</v>
      </c>
    </row>
    <row r="23" spans="1:8" s="42" customFormat="1" ht="38.25" x14ac:dyDescent="0.2">
      <c r="A23" s="18" t="s">
        <v>52</v>
      </c>
      <c r="B23" s="10">
        <v>845</v>
      </c>
      <c r="C23" s="10" t="s">
        <v>23</v>
      </c>
      <c r="D23" s="10" t="s">
        <v>38</v>
      </c>
      <c r="E23" s="10" t="s">
        <v>144</v>
      </c>
      <c r="F23" s="10"/>
      <c r="G23" s="54">
        <f>G24+G29</f>
        <v>4644.0999999999995</v>
      </c>
      <c r="H23" s="54">
        <f>H24+H29</f>
        <v>4644.0999999999995</v>
      </c>
    </row>
    <row r="24" spans="1:8" ht="25.5" x14ac:dyDescent="0.2">
      <c r="A24" s="29" t="s">
        <v>101</v>
      </c>
      <c r="B24" s="4">
        <v>845</v>
      </c>
      <c r="C24" s="4" t="s">
        <v>23</v>
      </c>
      <c r="D24" s="4" t="s">
        <v>38</v>
      </c>
      <c r="E24" s="4" t="s">
        <v>145</v>
      </c>
      <c r="F24" s="4"/>
      <c r="G24" s="5">
        <f>SUM(G25:G28)</f>
        <v>1621.3999999999999</v>
      </c>
      <c r="H24" s="5">
        <f>SUM(H25:H28)</f>
        <v>1621.3999999999999</v>
      </c>
    </row>
    <row r="25" spans="1:8" ht="25.5" x14ac:dyDescent="0.2">
      <c r="A25" s="14" t="s">
        <v>137</v>
      </c>
      <c r="B25" s="6">
        <v>845</v>
      </c>
      <c r="C25" s="6" t="s">
        <v>23</v>
      </c>
      <c r="D25" s="6" t="s">
        <v>38</v>
      </c>
      <c r="E25" s="6" t="s">
        <v>145</v>
      </c>
      <c r="F25" s="6" t="s">
        <v>71</v>
      </c>
      <c r="G25" s="85">
        <f>1690.1-855.7</f>
        <v>834.39999999999986</v>
      </c>
      <c r="H25" s="85">
        <f>1690.1-855.7</f>
        <v>834.39999999999986</v>
      </c>
    </row>
    <row r="26" spans="1:8" ht="38.25" x14ac:dyDescent="0.2">
      <c r="A26" s="14" t="s">
        <v>138</v>
      </c>
      <c r="B26" s="6">
        <v>845</v>
      </c>
      <c r="C26" s="6" t="s">
        <v>23</v>
      </c>
      <c r="D26" s="6" t="s">
        <v>38</v>
      </c>
      <c r="E26" s="6" t="s">
        <v>145</v>
      </c>
      <c r="F26" s="6" t="s">
        <v>131</v>
      </c>
      <c r="G26" s="85">
        <f>510.4-258.4</f>
        <v>252</v>
      </c>
      <c r="H26" s="85">
        <f>510.4-258.4</f>
        <v>252</v>
      </c>
    </row>
    <row r="27" spans="1:8" ht="25.5" x14ac:dyDescent="0.2">
      <c r="A27" s="36" t="s">
        <v>72</v>
      </c>
      <c r="B27" s="6">
        <v>845</v>
      </c>
      <c r="C27" s="6" t="s">
        <v>23</v>
      </c>
      <c r="D27" s="6" t="s">
        <v>38</v>
      </c>
      <c r="E27" s="6" t="s">
        <v>145</v>
      </c>
      <c r="F27" s="6" t="s">
        <v>73</v>
      </c>
      <c r="G27" s="85">
        <v>35</v>
      </c>
      <c r="H27" s="85">
        <v>35</v>
      </c>
    </row>
    <row r="28" spans="1:8" ht="25.5" x14ac:dyDescent="0.2">
      <c r="A28" s="36" t="s">
        <v>74</v>
      </c>
      <c r="B28" s="6">
        <v>845</v>
      </c>
      <c r="C28" s="6" t="s">
        <v>23</v>
      </c>
      <c r="D28" s="6" t="s">
        <v>38</v>
      </c>
      <c r="E28" s="6" t="s">
        <v>145</v>
      </c>
      <c r="F28" s="6" t="s">
        <v>75</v>
      </c>
      <c r="G28" s="85">
        <v>500</v>
      </c>
      <c r="H28" s="85">
        <v>500</v>
      </c>
    </row>
    <row r="29" spans="1:8" ht="25.5" x14ac:dyDescent="0.2">
      <c r="A29" s="29" t="s">
        <v>117</v>
      </c>
      <c r="B29" s="4">
        <v>845</v>
      </c>
      <c r="C29" s="4" t="s">
        <v>23</v>
      </c>
      <c r="D29" s="4" t="s">
        <v>38</v>
      </c>
      <c r="E29" s="4" t="s">
        <v>146</v>
      </c>
      <c r="F29" s="4"/>
      <c r="G29" s="5">
        <f>SUM(G30:G31)</f>
        <v>3022.7</v>
      </c>
      <c r="H29" s="5">
        <f>SUM(H30:H31)</f>
        <v>3022.7</v>
      </c>
    </row>
    <row r="30" spans="1:8" ht="25.5" x14ac:dyDescent="0.2">
      <c r="A30" s="14" t="s">
        <v>137</v>
      </c>
      <c r="B30" s="6">
        <v>845</v>
      </c>
      <c r="C30" s="6" t="s">
        <v>23</v>
      </c>
      <c r="D30" s="6" t="s">
        <v>38</v>
      </c>
      <c r="E30" s="6" t="s">
        <v>146</v>
      </c>
      <c r="F30" s="6" t="s">
        <v>71</v>
      </c>
      <c r="G30" s="20">
        <v>2321.6</v>
      </c>
      <c r="H30" s="20">
        <v>2321.6</v>
      </c>
    </row>
    <row r="31" spans="1:8" ht="38.25" x14ac:dyDescent="0.2">
      <c r="A31" s="14" t="s">
        <v>138</v>
      </c>
      <c r="B31" s="6">
        <v>845</v>
      </c>
      <c r="C31" s="6" t="s">
        <v>23</v>
      </c>
      <c r="D31" s="6" t="s">
        <v>38</v>
      </c>
      <c r="E31" s="6" t="s">
        <v>146</v>
      </c>
      <c r="F31" s="6" t="s">
        <v>131</v>
      </c>
      <c r="G31" s="20">
        <v>701.1</v>
      </c>
      <c r="H31" s="20">
        <v>701.1</v>
      </c>
    </row>
    <row r="32" spans="1:8" ht="25.5" x14ac:dyDescent="0.2">
      <c r="A32" s="49" t="s">
        <v>53</v>
      </c>
      <c r="B32" s="50">
        <v>968</v>
      </c>
      <c r="C32" s="50"/>
      <c r="D32" s="50"/>
      <c r="E32" s="50"/>
      <c r="F32" s="50"/>
      <c r="G32" s="51">
        <f>G33+G108+G114+G127+G132</f>
        <v>91997.576380000013</v>
      </c>
      <c r="H32" s="51">
        <f>H33+H108+H114+H127+H132</f>
        <v>88784.622309999992</v>
      </c>
    </row>
    <row r="33" spans="1:8" x14ac:dyDescent="0.2">
      <c r="A33" s="34" t="s">
        <v>80</v>
      </c>
      <c r="B33" s="9">
        <v>968</v>
      </c>
      <c r="C33" s="9" t="s">
        <v>23</v>
      </c>
      <c r="D33" s="9"/>
      <c r="E33" s="9"/>
      <c r="F33" s="9"/>
      <c r="G33" s="52">
        <f>G34+G40+G50+G54+G46</f>
        <v>77528.455010000005</v>
      </c>
      <c r="H33" s="52">
        <f>H34+H40+H50+H54+H46</f>
        <v>75171.077689999991</v>
      </c>
    </row>
    <row r="34" spans="1:8" ht="25.5" x14ac:dyDescent="0.2">
      <c r="A34" s="24" t="s">
        <v>61</v>
      </c>
      <c r="B34" s="8" t="s">
        <v>118</v>
      </c>
      <c r="C34" s="8" t="s">
        <v>23</v>
      </c>
      <c r="D34" s="8" t="s">
        <v>25</v>
      </c>
      <c r="E34" s="8"/>
      <c r="F34" s="8"/>
      <c r="G34" s="53">
        <f t="shared" ref="G34:H36" si="1">G35</f>
        <v>3778.3</v>
      </c>
      <c r="H34" s="53">
        <f t="shared" si="1"/>
        <v>3778.3</v>
      </c>
    </row>
    <row r="35" spans="1:8" x14ac:dyDescent="0.2">
      <c r="A35" s="18" t="s">
        <v>115</v>
      </c>
      <c r="B35" s="10" t="s">
        <v>118</v>
      </c>
      <c r="C35" s="10" t="s">
        <v>23</v>
      </c>
      <c r="D35" s="10" t="s">
        <v>25</v>
      </c>
      <c r="E35" s="10" t="s">
        <v>139</v>
      </c>
      <c r="F35" s="10"/>
      <c r="G35" s="54">
        <f t="shared" si="1"/>
        <v>3778.3</v>
      </c>
      <c r="H35" s="54">
        <f t="shared" si="1"/>
        <v>3778.3</v>
      </c>
    </row>
    <row r="36" spans="1:8" s="42" customFormat="1" ht="38.25" x14ac:dyDescent="0.2">
      <c r="A36" s="18" t="s">
        <v>52</v>
      </c>
      <c r="B36" s="10" t="s">
        <v>118</v>
      </c>
      <c r="C36" s="10" t="s">
        <v>23</v>
      </c>
      <c r="D36" s="10" t="s">
        <v>25</v>
      </c>
      <c r="E36" s="10" t="s">
        <v>144</v>
      </c>
      <c r="F36" s="10"/>
      <c r="G36" s="54">
        <f t="shared" si="1"/>
        <v>3778.3</v>
      </c>
      <c r="H36" s="54">
        <f t="shared" si="1"/>
        <v>3778.3</v>
      </c>
    </row>
    <row r="37" spans="1:8" s="41" customFormat="1" ht="25.5" x14ac:dyDescent="0.2">
      <c r="A37" s="29" t="s">
        <v>108</v>
      </c>
      <c r="B37" s="4" t="s">
        <v>118</v>
      </c>
      <c r="C37" s="4" t="s">
        <v>23</v>
      </c>
      <c r="D37" s="4" t="s">
        <v>25</v>
      </c>
      <c r="E37" s="4" t="s">
        <v>148</v>
      </c>
      <c r="F37" s="4"/>
      <c r="G37" s="5">
        <f>SUM(G38:G39)</f>
        <v>3778.3</v>
      </c>
      <c r="H37" s="5">
        <f>SUM(H38:H39)</f>
        <v>3778.3</v>
      </c>
    </row>
    <row r="38" spans="1:8" ht="25.5" x14ac:dyDescent="0.2">
      <c r="A38" s="14" t="s">
        <v>137</v>
      </c>
      <c r="B38" s="6" t="s">
        <v>118</v>
      </c>
      <c r="C38" s="6" t="s">
        <v>23</v>
      </c>
      <c r="D38" s="6" t="s">
        <v>25</v>
      </c>
      <c r="E38" s="6" t="s">
        <v>148</v>
      </c>
      <c r="F38" s="6" t="s">
        <v>71</v>
      </c>
      <c r="G38" s="20">
        <v>2901.9</v>
      </c>
      <c r="H38" s="20">
        <v>2901.9</v>
      </c>
    </row>
    <row r="39" spans="1:8" ht="38.25" x14ac:dyDescent="0.2">
      <c r="A39" s="14" t="s">
        <v>138</v>
      </c>
      <c r="B39" s="6" t="s">
        <v>118</v>
      </c>
      <c r="C39" s="6" t="s">
        <v>23</v>
      </c>
      <c r="D39" s="6" t="s">
        <v>25</v>
      </c>
      <c r="E39" s="6" t="s">
        <v>148</v>
      </c>
      <c r="F39" s="6" t="s">
        <v>131</v>
      </c>
      <c r="G39" s="20">
        <v>876.4</v>
      </c>
      <c r="H39" s="20">
        <v>876.4</v>
      </c>
    </row>
    <row r="40" spans="1:8" ht="45" customHeight="1" x14ac:dyDescent="0.2">
      <c r="A40" s="24" t="s">
        <v>475</v>
      </c>
      <c r="B40" s="8">
        <v>968</v>
      </c>
      <c r="C40" s="8" t="s">
        <v>23</v>
      </c>
      <c r="D40" s="8" t="s">
        <v>26</v>
      </c>
      <c r="E40" s="8"/>
      <c r="F40" s="8"/>
      <c r="G40" s="53">
        <f t="shared" ref="G40:H42" si="2">G41</f>
        <v>18589.04232</v>
      </c>
      <c r="H40" s="53">
        <f t="shared" si="2"/>
        <v>18674.599999999999</v>
      </c>
    </row>
    <row r="41" spans="1:8" x14ac:dyDescent="0.2">
      <c r="A41" s="35" t="s">
        <v>115</v>
      </c>
      <c r="B41" s="10" t="s">
        <v>118</v>
      </c>
      <c r="C41" s="10" t="s">
        <v>23</v>
      </c>
      <c r="D41" s="10" t="s">
        <v>26</v>
      </c>
      <c r="E41" s="10" t="s">
        <v>139</v>
      </c>
      <c r="F41" s="10"/>
      <c r="G41" s="54">
        <f t="shared" si="2"/>
        <v>18589.04232</v>
      </c>
      <c r="H41" s="54">
        <f t="shared" si="2"/>
        <v>18674.599999999999</v>
      </c>
    </row>
    <row r="42" spans="1:8" s="42" customFormat="1" ht="38.25" x14ac:dyDescent="0.2">
      <c r="A42" s="18" t="s">
        <v>52</v>
      </c>
      <c r="B42" s="10">
        <v>968</v>
      </c>
      <c r="C42" s="10" t="s">
        <v>39</v>
      </c>
      <c r="D42" s="10" t="s">
        <v>26</v>
      </c>
      <c r="E42" s="10" t="s">
        <v>144</v>
      </c>
      <c r="F42" s="10"/>
      <c r="G42" s="54">
        <f t="shared" si="2"/>
        <v>18589.04232</v>
      </c>
      <c r="H42" s="54">
        <f t="shared" si="2"/>
        <v>18674.599999999999</v>
      </c>
    </row>
    <row r="43" spans="1:8" ht="25.5" x14ac:dyDescent="0.2">
      <c r="A43" s="25" t="s">
        <v>101</v>
      </c>
      <c r="B43" s="4">
        <v>968</v>
      </c>
      <c r="C43" s="4" t="s">
        <v>23</v>
      </c>
      <c r="D43" s="4" t="s">
        <v>26</v>
      </c>
      <c r="E43" s="4" t="s">
        <v>145</v>
      </c>
      <c r="F43" s="4"/>
      <c r="G43" s="5">
        <f>SUM(G44:G45)</f>
        <v>18589.04232</v>
      </c>
      <c r="H43" s="5">
        <f>SUM(H44:H45)</f>
        <v>18674.599999999999</v>
      </c>
    </row>
    <row r="44" spans="1:8" ht="25.5" x14ac:dyDescent="0.2">
      <c r="A44" s="14" t="s">
        <v>137</v>
      </c>
      <c r="B44" s="6">
        <v>968</v>
      </c>
      <c r="C44" s="6" t="s">
        <v>23</v>
      </c>
      <c r="D44" s="6" t="s">
        <v>26</v>
      </c>
      <c r="E44" s="6" t="s">
        <v>145</v>
      </c>
      <c r="F44" s="6" t="s">
        <v>71</v>
      </c>
      <c r="G44" s="20">
        <f>14343-65.7</f>
        <v>14277.3</v>
      </c>
      <c r="H44" s="20">
        <v>14343</v>
      </c>
    </row>
    <row r="45" spans="1:8" ht="38.25" x14ac:dyDescent="0.2">
      <c r="A45" s="14" t="s">
        <v>138</v>
      </c>
      <c r="B45" s="6">
        <v>968</v>
      </c>
      <c r="C45" s="6" t="s">
        <v>23</v>
      </c>
      <c r="D45" s="6" t="s">
        <v>26</v>
      </c>
      <c r="E45" s="6" t="s">
        <v>145</v>
      </c>
      <c r="F45" s="6" t="s">
        <v>131</v>
      </c>
      <c r="G45" s="20">
        <f>4331.6-19.85768</f>
        <v>4311.7423200000003</v>
      </c>
      <c r="H45" s="20">
        <v>4331.6000000000004</v>
      </c>
    </row>
    <row r="46" spans="1:8" x14ac:dyDescent="0.2">
      <c r="A46" s="24" t="s">
        <v>303</v>
      </c>
      <c r="B46" s="8">
        <v>968</v>
      </c>
      <c r="C46" s="8" t="s">
        <v>23</v>
      </c>
      <c r="D46" s="8" t="s">
        <v>28</v>
      </c>
      <c r="E46" s="8"/>
      <c r="F46" s="8"/>
      <c r="G46" s="53">
        <f t="shared" ref="G46:H48" si="3">G47</f>
        <v>359.1</v>
      </c>
      <c r="H46" s="53">
        <f t="shared" si="3"/>
        <v>45.9</v>
      </c>
    </row>
    <row r="47" spans="1:8" x14ac:dyDescent="0.2">
      <c r="A47" s="18" t="s">
        <v>115</v>
      </c>
      <c r="B47" s="10" t="s">
        <v>118</v>
      </c>
      <c r="C47" s="10" t="s">
        <v>23</v>
      </c>
      <c r="D47" s="10" t="s">
        <v>28</v>
      </c>
      <c r="E47" s="10" t="s">
        <v>139</v>
      </c>
      <c r="F47" s="10"/>
      <c r="G47" s="54">
        <f t="shared" si="3"/>
        <v>359.1</v>
      </c>
      <c r="H47" s="54">
        <f t="shared" si="3"/>
        <v>45.9</v>
      </c>
    </row>
    <row r="48" spans="1:8" ht="38.25" x14ac:dyDescent="0.2">
      <c r="A48" s="30" t="s">
        <v>304</v>
      </c>
      <c r="B48" s="4" t="s">
        <v>118</v>
      </c>
      <c r="C48" s="4" t="s">
        <v>23</v>
      </c>
      <c r="D48" s="4" t="s">
        <v>28</v>
      </c>
      <c r="E48" s="4" t="s">
        <v>305</v>
      </c>
      <c r="F48" s="4"/>
      <c r="G48" s="89">
        <f t="shared" si="3"/>
        <v>359.1</v>
      </c>
      <c r="H48" s="89">
        <f t="shared" si="3"/>
        <v>45.9</v>
      </c>
    </row>
    <row r="49" spans="1:10" ht="25.5" x14ac:dyDescent="0.2">
      <c r="A49" s="36" t="s">
        <v>110</v>
      </c>
      <c r="B49" s="6" t="s">
        <v>118</v>
      </c>
      <c r="C49" s="6" t="s">
        <v>23</v>
      </c>
      <c r="D49" s="6" t="s">
        <v>28</v>
      </c>
      <c r="E49" s="6" t="s">
        <v>305</v>
      </c>
      <c r="F49" s="6" t="s">
        <v>75</v>
      </c>
      <c r="G49" s="85">
        <v>359.1</v>
      </c>
      <c r="H49" s="85">
        <v>45.9</v>
      </c>
      <c r="I49" s="1">
        <v>359.1</v>
      </c>
      <c r="J49" s="1">
        <v>45.9</v>
      </c>
    </row>
    <row r="50" spans="1:10" x14ac:dyDescent="0.2">
      <c r="A50" s="24" t="s">
        <v>15</v>
      </c>
      <c r="B50" s="8">
        <v>968</v>
      </c>
      <c r="C50" s="8" t="s">
        <v>23</v>
      </c>
      <c r="D50" s="8" t="s">
        <v>42</v>
      </c>
      <c r="E50" s="8"/>
      <c r="F50" s="8"/>
      <c r="G50" s="53">
        <f>G52</f>
        <v>500</v>
      </c>
      <c r="H50" s="53">
        <f>H52</f>
        <v>500</v>
      </c>
    </row>
    <row r="51" spans="1:10" x14ac:dyDescent="0.2">
      <c r="A51" s="18" t="s">
        <v>115</v>
      </c>
      <c r="B51" s="10" t="s">
        <v>118</v>
      </c>
      <c r="C51" s="10" t="s">
        <v>23</v>
      </c>
      <c r="D51" s="10" t="s">
        <v>42</v>
      </c>
      <c r="E51" s="10" t="s">
        <v>139</v>
      </c>
      <c r="F51" s="10"/>
      <c r="G51" s="54">
        <f>G52</f>
        <v>500</v>
      </c>
      <c r="H51" s="54">
        <f>H52</f>
        <v>500</v>
      </c>
    </row>
    <row r="52" spans="1:10" s="41" customFormat="1" x14ac:dyDescent="0.2">
      <c r="A52" s="25" t="s">
        <v>49</v>
      </c>
      <c r="B52" s="4">
        <v>968</v>
      </c>
      <c r="C52" s="4" t="s">
        <v>23</v>
      </c>
      <c r="D52" s="4" t="s">
        <v>42</v>
      </c>
      <c r="E52" s="4" t="s">
        <v>149</v>
      </c>
      <c r="F52" s="4"/>
      <c r="G52" s="5">
        <f>G53</f>
        <v>500</v>
      </c>
      <c r="H52" s="5">
        <f>H53</f>
        <v>500</v>
      </c>
    </row>
    <row r="53" spans="1:10" x14ac:dyDescent="0.2">
      <c r="A53" s="36" t="s">
        <v>79</v>
      </c>
      <c r="B53" s="6">
        <v>968</v>
      </c>
      <c r="C53" s="6" t="s">
        <v>23</v>
      </c>
      <c r="D53" s="6" t="s">
        <v>42</v>
      </c>
      <c r="E53" s="6" t="s">
        <v>149</v>
      </c>
      <c r="F53" s="6" t="s">
        <v>81</v>
      </c>
      <c r="G53" s="20">
        <v>500</v>
      </c>
      <c r="H53" s="20">
        <v>500</v>
      </c>
    </row>
    <row r="54" spans="1:10" x14ac:dyDescent="0.2">
      <c r="A54" s="24" t="s">
        <v>69</v>
      </c>
      <c r="B54" s="8">
        <v>968</v>
      </c>
      <c r="C54" s="8" t="s">
        <v>23</v>
      </c>
      <c r="D54" s="8" t="s">
        <v>58</v>
      </c>
      <c r="E54" s="8"/>
      <c r="F54" s="8"/>
      <c r="G54" s="53">
        <f>G55+G65+G69+G73+G77+G81</f>
        <v>54302.012689999996</v>
      </c>
      <c r="H54" s="53">
        <f>H55+H65+H69+H73+H77+H81</f>
        <v>52172.277689999995</v>
      </c>
    </row>
    <row r="55" spans="1:10" ht="25.5" x14ac:dyDescent="0.2">
      <c r="A55" s="66" t="s">
        <v>409</v>
      </c>
      <c r="B55" s="10" t="s">
        <v>118</v>
      </c>
      <c r="C55" s="10" t="s">
        <v>23</v>
      </c>
      <c r="D55" s="10" t="s">
        <v>58</v>
      </c>
      <c r="E55" s="10" t="s">
        <v>250</v>
      </c>
      <c r="F55" s="10"/>
      <c r="G55" s="54">
        <f>G56+G59+G62</f>
        <v>361</v>
      </c>
      <c r="H55" s="54">
        <f>H56+H59+H62</f>
        <v>361</v>
      </c>
    </row>
    <row r="56" spans="1:10" s="42" customFormat="1" ht="38.25" x14ac:dyDescent="0.2">
      <c r="A56" s="23" t="s">
        <v>292</v>
      </c>
      <c r="B56" s="4" t="s">
        <v>118</v>
      </c>
      <c r="C56" s="4" t="s">
        <v>23</v>
      </c>
      <c r="D56" s="4" t="s">
        <v>58</v>
      </c>
      <c r="E56" s="4" t="s">
        <v>267</v>
      </c>
      <c r="F56" s="4"/>
      <c r="G56" s="5">
        <f>G57</f>
        <v>100</v>
      </c>
      <c r="H56" s="5">
        <f>H57</f>
        <v>100</v>
      </c>
    </row>
    <row r="57" spans="1:10" s="41" customFormat="1" ht="25.5" x14ac:dyDescent="0.2">
      <c r="A57" s="16" t="s">
        <v>125</v>
      </c>
      <c r="B57" s="4">
        <v>968</v>
      </c>
      <c r="C57" s="4" t="s">
        <v>23</v>
      </c>
      <c r="D57" s="4" t="s">
        <v>58</v>
      </c>
      <c r="E57" s="4" t="s">
        <v>261</v>
      </c>
      <c r="F57" s="7"/>
      <c r="G57" s="5">
        <f>G58</f>
        <v>100</v>
      </c>
      <c r="H57" s="5">
        <f>H58</f>
        <v>100</v>
      </c>
    </row>
    <row r="58" spans="1:10" ht="25.5" x14ac:dyDescent="0.2">
      <c r="A58" s="15" t="s">
        <v>110</v>
      </c>
      <c r="B58" s="6" t="s">
        <v>118</v>
      </c>
      <c r="C58" s="6" t="s">
        <v>23</v>
      </c>
      <c r="D58" s="6" t="s">
        <v>58</v>
      </c>
      <c r="E58" s="6" t="s">
        <v>261</v>
      </c>
      <c r="F58" s="6" t="s">
        <v>75</v>
      </c>
      <c r="G58" s="20">
        <v>100</v>
      </c>
      <c r="H58" s="20">
        <v>100</v>
      </c>
    </row>
    <row r="59" spans="1:10" ht="25.5" x14ac:dyDescent="0.2">
      <c r="A59" s="23" t="s">
        <v>293</v>
      </c>
      <c r="B59" s="4" t="s">
        <v>118</v>
      </c>
      <c r="C59" s="4" t="s">
        <v>23</v>
      </c>
      <c r="D59" s="4" t="s">
        <v>58</v>
      </c>
      <c r="E59" s="4" t="s">
        <v>294</v>
      </c>
      <c r="F59" s="4"/>
      <c r="G59" s="5">
        <f>G60</f>
        <v>211</v>
      </c>
      <c r="H59" s="5">
        <f>H60</f>
        <v>211</v>
      </c>
    </row>
    <row r="60" spans="1:10" s="41" customFormat="1" ht="38.25" x14ac:dyDescent="0.2">
      <c r="A60" s="25" t="s">
        <v>251</v>
      </c>
      <c r="B60" s="4" t="s">
        <v>118</v>
      </c>
      <c r="C60" s="4" t="s">
        <v>23</v>
      </c>
      <c r="D60" s="4" t="s">
        <v>58</v>
      </c>
      <c r="E60" s="4" t="s">
        <v>333</v>
      </c>
      <c r="F60" s="4"/>
      <c r="G60" s="89">
        <f>G61</f>
        <v>211</v>
      </c>
      <c r="H60" s="89">
        <f>H61</f>
        <v>211</v>
      </c>
    </row>
    <row r="61" spans="1:10" ht="25.5" x14ac:dyDescent="0.2">
      <c r="A61" s="15" t="s">
        <v>110</v>
      </c>
      <c r="B61" s="6" t="s">
        <v>118</v>
      </c>
      <c r="C61" s="6" t="s">
        <v>23</v>
      </c>
      <c r="D61" s="6" t="s">
        <v>58</v>
      </c>
      <c r="E61" s="6" t="s">
        <v>333</v>
      </c>
      <c r="F61" s="6" t="s">
        <v>75</v>
      </c>
      <c r="G61" s="85">
        <v>211</v>
      </c>
      <c r="H61" s="85">
        <v>211</v>
      </c>
    </row>
    <row r="62" spans="1:10" s="42" customFormat="1" ht="38.25" x14ac:dyDescent="0.2">
      <c r="A62" s="70" t="s">
        <v>311</v>
      </c>
      <c r="B62" s="4" t="s">
        <v>118</v>
      </c>
      <c r="C62" s="4" t="s">
        <v>23</v>
      </c>
      <c r="D62" s="4" t="s">
        <v>58</v>
      </c>
      <c r="E62" s="4" t="s">
        <v>312</v>
      </c>
      <c r="F62" s="4"/>
      <c r="G62" s="5">
        <f>G64</f>
        <v>50</v>
      </c>
      <c r="H62" s="5">
        <f>H64</f>
        <v>50</v>
      </c>
    </row>
    <row r="63" spans="1:10" s="42" customFormat="1" ht="25.5" x14ac:dyDescent="0.2">
      <c r="A63" s="16" t="s">
        <v>125</v>
      </c>
      <c r="B63" s="4" t="s">
        <v>118</v>
      </c>
      <c r="C63" s="4" t="s">
        <v>23</v>
      </c>
      <c r="D63" s="4" t="s">
        <v>58</v>
      </c>
      <c r="E63" s="4" t="s">
        <v>313</v>
      </c>
      <c r="F63" s="7"/>
      <c r="G63" s="5">
        <f>G64</f>
        <v>50</v>
      </c>
      <c r="H63" s="5">
        <f>H64</f>
        <v>50</v>
      </c>
    </row>
    <row r="64" spans="1:10" s="42" customFormat="1" ht="25.5" x14ac:dyDescent="0.2">
      <c r="A64" s="15" t="s">
        <v>110</v>
      </c>
      <c r="B64" s="6" t="s">
        <v>118</v>
      </c>
      <c r="C64" s="6" t="s">
        <v>23</v>
      </c>
      <c r="D64" s="6" t="s">
        <v>58</v>
      </c>
      <c r="E64" s="6" t="s">
        <v>313</v>
      </c>
      <c r="F64" s="6" t="s">
        <v>75</v>
      </c>
      <c r="G64" s="20">
        <v>50</v>
      </c>
      <c r="H64" s="20">
        <v>50</v>
      </c>
    </row>
    <row r="65" spans="1:8" s="42" customFormat="1" ht="38.25" x14ac:dyDescent="0.2">
      <c r="A65" s="66" t="s">
        <v>479</v>
      </c>
      <c r="B65" s="10">
        <v>968</v>
      </c>
      <c r="C65" s="10" t="s">
        <v>23</v>
      </c>
      <c r="D65" s="10" t="s">
        <v>58</v>
      </c>
      <c r="E65" s="10" t="s">
        <v>262</v>
      </c>
      <c r="F65" s="10"/>
      <c r="G65" s="54">
        <f t="shared" ref="G65:H67" si="4">G66</f>
        <v>400</v>
      </c>
      <c r="H65" s="54">
        <f t="shared" si="4"/>
        <v>400</v>
      </c>
    </row>
    <row r="66" spans="1:8" s="42" customFormat="1" ht="38.25" x14ac:dyDescent="0.2">
      <c r="A66" s="25" t="s">
        <v>252</v>
      </c>
      <c r="B66" s="4">
        <v>968</v>
      </c>
      <c r="C66" s="4" t="s">
        <v>23</v>
      </c>
      <c r="D66" s="4" t="s">
        <v>58</v>
      </c>
      <c r="E66" s="4" t="s">
        <v>263</v>
      </c>
      <c r="F66" s="4"/>
      <c r="G66" s="5">
        <f t="shared" si="4"/>
        <v>400</v>
      </c>
      <c r="H66" s="5">
        <f t="shared" si="4"/>
        <v>400</v>
      </c>
    </row>
    <row r="67" spans="1:8" s="68" customFormat="1" ht="26.25" x14ac:dyDescent="0.25">
      <c r="A67" s="16" t="s">
        <v>125</v>
      </c>
      <c r="B67" s="4">
        <v>968</v>
      </c>
      <c r="C67" s="4" t="s">
        <v>23</v>
      </c>
      <c r="D67" s="4" t="s">
        <v>58</v>
      </c>
      <c r="E67" s="4" t="s">
        <v>264</v>
      </c>
      <c r="F67" s="4"/>
      <c r="G67" s="5">
        <f t="shared" si="4"/>
        <v>400</v>
      </c>
      <c r="H67" s="5">
        <f t="shared" si="4"/>
        <v>400</v>
      </c>
    </row>
    <row r="68" spans="1:8" s="42" customFormat="1" ht="25.5" x14ac:dyDescent="0.2">
      <c r="A68" s="15" t="s">
        <v>110</v>
      </c>
      <c r="B68" s="6">
        <v>968</v>
      </c>
      <c r="C68" s="6" t="s">
        <v>23</v>
      </c>
      <c r="D68" s="6" t="s">
        <v>58</v>
      </c>
      <c r="E68" s="6" t="s">
        <v>264</v>
      </c>
      <c r="F68" s="6" t="s">
        <v>75</v>
      </c>
      <c r="G68" s="20">
        <v>400</v>
      </c>
      <c r="H68" s="20">
        <v>400</v>
      </c>
    </row>
    <row r="69" spans="1:8" ht="38.25" x14ac:dyDescent="0.2">
      <c r="A69" s="66" t="s">
        <v>480</v>
      </c>
      <c r="B69" s="10" t="s">
        <v>119</v>
      </c>
      <c r="C69" s="10" t="s">
        <v>23</v>
      </c>
      <c r="D69" s="10" t="s">
        <v>58</v>
      </c>
      <c r="E69" s="10" t="s">
        <v>159</v>
      </c>
      <c r="F69" s="10"/>
      <c r="G69" s="54">
        <f t="shared" ref="G69:H71" si="5">G70</f>
        <v>135</v>
      </c>
      <c r="H69" s="54">
        <f t="shared" si="5"/>
        <v>135</v>
      </c>
    </row>
    <row r="70" spans="1:8" ht="38.25" x14ac:dyDescent="0.2">
      <c r="A70" s="25" t="s">
        <v>334</v>
      </c>
      <c r="B70" s="4">
        <v>968</v>
      </c>
      <c r="C70" s="4" t="s">
        <v>23</v>
      </c>
      <c r="D70" s="4" t="s">
        <v>58</v>
      </c>
      <c r="E70" s="4" t="s">
        <v>265</v>
      </c>
      <c r="F70" s="4"/>
      <c r="G70" s="5">
        <f t="shared" si="5"/>
        <v>135</v>
      </c>
      <c r="H70" s="5">
        <f t="shared" si="5"/>
        <v>135</v>
      </c>
    </row>
    <row r="71" spans="1:8" s="41" customFormat="1" ht="25.5" x14ac:dyDescent="0.2">
      <c r="A71" s="16" t="s">
        <v>125</v>
      </c>
      <c r="B71" s="4">
        <v>968</v>
      </c>
      <c r="C71" s="4" t="s">
        <v>23</v>
      </c>
      <c r="D71" s="4" t="s">
        <v>58</v>
      </c>
      <c r="E71" s="4" t="s">
        <v>266</v>
      </c>
      <c r="F71" s="7"/>
      <c r="G71" s="5">
        <f t="shared" si="5"/>
        <v>135</v>
      </c>
      <c r="H71" s="5">
        <f t="shared" si="5"/>
        <v>135</v>
      </c>
    </row>
    <row r="72" spans="1:8" ht="25.5" x14ac:dyDescent="0.2">
      <c r="A72" s="19" t="s">
        <v>125</v>
      </c>
      <c r="B72" s="6">
        <v>968</v>
      </c>
      <c r="C72" s="6" t="s">
        <v>23</v>
      </c>
      <c r="D72" s="6" t="s">
        <v>58</v>
      </c>
      <c r="E72" s="6" t="s">
        <v>266</v>
      </c>
      <c r="F72" s="6" t="s">
        <v>75</v>
      </c>
      <c r="G72" s="20">
        <v>135</v>
      </c>
      <c r="H72" s="20">
        <v>135</v>
      </c>
    </row>
    <row r="73" spans="1:8" ht="27.75" customHeight="1" x14ac:dyDescent="0.2">
      <c r="A73" s="66" t="s">
        <v>410</v>
      </c>
      <c r="B73" s="10">
        <v>968</v>
      </c>
      <c r="C73" s="10" t="s">
        <v>23</v>
      </c>
      <c r="D73" s="10" t="s">
        <v>58</v>
      </c>
      <c r="E73" s="10" t="s">
        <v>328</v>
      </c>
      <c r="F73" s="10"/>
      <c r="G73" s="54">
        <f t="shared" ref="G73:H75" si="6">G74</f>
        <v>265</v>
      </c>
      <c r="H73" s="54">
        <f t="shared" si="6"/>
        <v>265</v>
      </c>
    </row>
    <row r="74" spans="1:8" ht="25.5" x14ac:dyDescent="0.2">
      <c r="A74" s="25" t="s">
        <v>330</v>
      </c>
      <c r="B74" s="4">
        <v>968</v>
      </c>
      <c r="C74" s="4" t="s">
        <v>23</v>
      </c>
      <c r="D74" s="4" t="s">
        <v>58</v>
      </c>
      <c r="E74" s="4" t="s">
        <v>329</v>
      </c>
      <c r="F74" s="4"/>
      <c r="G74" s="5">
        <f t="shared" si="6"/>
        <v>265</v>
      </c>
      <c r="H74" s="5">
        <f t="shared" si="6"/>
        <v>265</v>
      </c>
    </row>
    <row r="75" spans="1:8" s="41" customFormat="1" ht="25.5" x14ac:dyDescent="0.2">
      <c r="A75" s="16" t="s">
        <v>125</v>
      </c>
      <c r="B75" s="4">
        <v>968</v>
      </c>
      <c r="C75" s="4" t="s">
        <v>23</v>
      </c>
      <c r="D75" s="4" t="s">
        <v>58</v>
      </c>
      <c r="E75" s="4" t="s">
        <v>1</v>
      </c>
      <c r="F75" s="4"/>
      <c r="G75" s="5">
        <f t="shared" si="6"/>
        <v>265</v>
      </c>
      <c r="H75" s="5">
        <f t="shared" si="6"/>
        <v>265</v>
      </c>
    </row>
    <row r="76" spans="1:8" ht="25.5" x14ac:dyDescent="0.2">
      <c r="A76" s="19" t="s">
        <v>125</v>
      </c>
      <c r="B76" s="6" t="s">
        <v>118</v>
      </c>
      <c r="C76" s="6" t="s">
        <v>23</v>
      </c>
      <c r="D76" s="6" t="s">
        <v>58</v>
      </c>
      <c r="E76" s="6" t="s">
        <v>1</v>
      </c>
      <c r="F76" s="6" t="s">
        <v>75</v>
      </c>
      <c r="G76" s="20">
        <v>265</v>
      </c>
      <c r="H76" s="20">
        <v>265</v>
      </c>
    </row>
    <row r="77" spans="1:8" ht="38.25" x14ac:dyDescent="0.2">
      <c r="A77" s="66" t="s">
        <v>481</v>
      </c>
      <c r="B77" s="10">
        <v>968</v>
      </c>
      <c r="C77" s="10" t="s">
        <v>23</v>
      </c>
      <c r="D77" s="10" t="s">
        <v>58</v>
      </c>
      <c r="E77" s="10" t="s">
        <v>298</v>
      </c>
      <c r="F77" s="10"/>
      <c r="G77" s="54">
        <f t="shared" ref="G77:H79" si="7">G78</f>
        <v>250</v>
      </c>
      <c r="H77" s="54">
        <f t="shared" si="7"/>
        <v>250</v>
      </c>
    </row>
    <row r="78" spans="1:8" ht="25.5" x14ac:dyDescent="0.2">
      <c r="A78" s="76" t="s">
        <v>307</v>
      </c>
      <c r="B78" s="4">
        <v>968</v>
      </c>
      <c r="C78" s="4" t="s">
        <v>23</v>
      </c>
      <c r="D78" s="4" t="s">
        <v>58</v>
      </c>
      <c r="E78" s="4" t="s">
        <v>299</v>
      </c>
      <c r="F78" s="4"/>
      <c r="G78" s="5">
        <f t="shared" si="7"/>
        <v>250</v>
      </c>
      <c r="H78" s="5">
        <f t="shared" si="7"/>
        <v>250</v>
      </c>
    </row>
    <row r="79" spans="1:8" s="41" customFormat="1" ht="25.5" x14ac:dyDescent="0.2">
      <c r="A79" s="16" t="s">
        <v>125</v>
      </c>
      <c r="B79" s="4" t="s">
        <v>118</v>
      </c>
      <c r="C79" s="4" t="s">
        <v>23</v>
      </c>
      <c r="D79" s="4" t="s">
        <v>58</v>
      </c>
      <c r="E79" s="4" t="s">
        <v>300</v>
      </c>
      <c r="F79" s="4"/>
      <c r="G79" s="5">
        <f t="shared" si="7"/>
        <v>250</v>
      </c>
      <c r="H79" s="5">
        <f t="shared" si="7"/>
        <v>250</v>
      </c>
    </row>
    <row r="80" spans="1:8" ht="25.5" x14ac:dyDescent="0.2">
      <c r="A80" s="36" t="s">
        <v>74</v>
      </c>
      <c r="B80" s="6" t="s">
        <v>118</v>
      </c>
      <c r="C80" s="6" t="s">
        <v>23</v>
      </c>
      <c r="D80" s="6" t="s">
        <v>58</v>
      </c>
      <c r="E80" s="6" t="s">
        <v>300</v>
      </c>
      <c r="F80" s="6" t="s">
        <v>75</v>
      </c>
      <c r="G80" s="20">
        <v>250</v>
      </c>
      <c r="H80" s="20">
        <v>250</v>
      </c>
    </row>
    <row r="81" spans="1:10" x14ac:dyDescent="0.2">
      <c r="A81" s="18" t="s">
        <v>115</v>
      </c>
      <c r="B81" s="10" t="s">
        <v>118</v>
      </c>
      <c r="C81" s="10" t="s">
        <v>23</v>
      </c>
      <c r="D81" s="10" t="s">
        <v>58</v>
      </c>
      <c r="E81" s="10" t="s">
        <v>139</v>
      </c>
      <c r="F81" s="10"/>
      <c r="G81" s="54">
        <f>G82+G87+G93+G98+G100</f>
        <v>52891.012689999996</v>
      </c>
      <c r="H81" s="54">
        <f>H82+H87+H93+H98+H100</f>
        <v>50761.277689999995</v>
      </c>
    </row>
    <row r="82" spans="1:10" ht="25.5" x14ac:dyDescent="0.2">
      <c r="A82" s="25" t="s">
        <v>57</v>
      </c>
      <c r="B82" s="4">
        <v>968</v>
      </c>
      <c r="C82" s="4" t="s">
        <v>23</v>
      </c>
      <c r="D82" s="4" t="s">
        <v>58</v>
      </c>
      <c r="E82" s="4" t="s">
        <v>150</v>
      </c>
      <c r="F82" s="4"/>
      <c r="G82" s="89">
        <f>SUM(G83:G86)</f>
        <v>412.2</v>
      </c>
      <c r="H82" s="89">
        <f>SUM(H83:H86)</f>
        <v>412.2</v>
      </c>
    </row>
    <row r="83" spans="1:10" ht="25.5" x14ac:dyDescent="0.2">
      <c r="A83" s="36" t="s">
        <v>137</v>
      </c>
      <c r="B83" s="6">
        <v>968</v>
      </c>
      <c r="C83" s="6" t="s">
        <v>23</v>
      </c>
      <c r="D83" s="6" t="s">
        <v>58</v>
      </c>
      <c r="E83" s="6" t="s">
        <v>150</v>
      </c>
      <c r="F83" s="6" t="s">
        <v>71</v>
      </c>
      <c r="G83" s="85">
        <v>271.89999999999998</v>
      </c>
      <c r="H83" s="85">
        <v>271.89999999999998</v>
      </c>
      <c r="I83" s="1">
        <v>412.2</v>
      </c>
      <c r="J83" s="1">
        <v>412.2</v>
      </c>
    </row>
    <row r="84" spans="1:10" ht="38.25" x14ac:dyDescent="0.2">
      <c r="A84" s="36" t="s">
        <v>138</v>
      </c>
      <c r="B84" s="6">
        <v>968</v>
      </c>
      <c r="C84" s="6" t="s">
        <v>23</v>
      </c>
      <c r="D84" s="6" t="s">
        <v>58</v>
      </c>
      <c r="E84" s="6" t="s">
        <v>150</v>
      </c>
      <c r="F84" s="6" t="s">
        <v>131</v>
      </c>
      <c r="G84" s="85">
        <v>82.1</v>
      </c>
      <c r="H84" s="85">
        <v>82.1</v>
      </c>
    </row>
    <row r="85" spans="1:10" ht="25.5" x14ac:dyDescent="0.2">
      <c r="A85" s="36" t="s">
        <v>72</v>
      </c>
      <c r="B85" s="6">
        <v>968</v>
      </c>
      <c r="C85" s="6" t="s">
        <v>23</v>
      </c>
      <c r="D85" s="6" t="s">
        <v>58</v>
      </c>
      <c r="E85" s="6" t="s">
        <v>150</v>
      </c>
      <c r="F85" s="6" t="s">
        <v>73</v>
      </c>
      <c r="G85" s="85">
        <v>18</v>
      </c>
      <c r="H85" s="85">
        <v>18</v>
      </c>
    </row>
    <row r="86" spans="1:10" ht="25.5" x14ac:dyDescent="0.2">
      <c r="A86" s="36" t="s">
        <v>74</v>
      </c>
      <c r="B86" s="6">
        <v>968</v>
      </c>
      <c r="C86" s="6" t="s">
        <v>23</v>
      </c>
      <c r="D86" s="6" t="s">
        <v>58</v>
      </c>
      <c r="E86" s="6" t="s">
        <v>150</v>
      </c>
      <c r="F86" s="6" t="s">
        <v>75</v>
      </c>
      <c r="G86" s="85">
        <v>40.200000000000003</v>
      </c>
      <c r="H86" s="85">
        <v>40.200000000000003</v>
      </c>
    </row>
    <row r="87" spans="1:10" ht="38.25" x14ac:dyDescent="0.2">
      <c r="A87" s="25" t="s">
        <v>46</v>
      </c>
      <c r="B87" s="4">
        <v>968</v>
      </c>
      <c r="C87" s="4" t="s">
        <v>39</v>
      </c>
      <c r="D87" s="4" t="s">
        <v>58</v>
      </c>
      <c r="E87" s="4" t="s">
        <v>151</v>
      </c>
      <c r="F87" s="4"/>
      <c r="G87" s="89">
        <f>SUM(G88:G92)</f>
        <v>923.5</v>
      </c>
      <c r="H87" s="89">
        <f>SUM(H88:H92)</f>
        <v>923.5</v>
      </c>
    </row>
    <row r="88" spans="1:10" ht="25.5" x14ac:dyDescent="0.2">
      <c r="A88" s="36" t="s">
        <v>137</v>
      </c>
      <c r="B88" s="6">
        <v>968</v>
      </c>
      <c r="C88" s="6" t="s">
        <v>23</v>
      </c>
      <c r="D88" s="6" t="s">
        <v>58</v>
      </c>
      <c r="E88" s="6" t="s">
        <v>151</v>
      </c>
      <c r="F88" s="6" t="s">
        <v>71</v>
      </c>
      <c r="G88" s="85">
        <v>603.70000000000005</v>
      </c>
      <c r="H88" s="85">
        <v>603.70000000000005</v>
      </c>
      <c r="I88" s="1">
        <v>923.5</v>
      </c>
      <c r="J88" s="1">
        <v>923.5</v>
      </c>
    </row>
    <row r="89" spans="1:10" ht="25.5" x14ac:dyDescent="0.2">
      <c r="A89" s="36" t="s">
        <v>415</v>
      </c>
      <c r="B89" s="6">
        <v>968</v>
      </c>
      <c r="C89" s="6" t="s">
        <v>23</v>
      </c>
      <c r="D89" s="6" t="s">
        <v>58</v>
      </c>
      <c r="E89" s="6" t="s">
        <v>151</v>
      </c>
      <c r="F89" s="6" t="s">
        <v>416</v>
      </c>
      <c r="G89" s="85">
        <v>5</v>
      </c>
      <c r="H89" s="85">
        <v>5</v>
      </c>
    </row>
    <row r="90" spans="1:10" s="41" customFormat="1" ht="38.25" x14ac:dyDescent="0.2">
      <c r="A90" s="36" t="s">
        <v>138</v>
      </c>
      <c r="B90" s="6">
        <v>968</v>
      </c>
      <c r="C90" s="6" t="s">
        <v>23</v>
      </c>
      <c r="D90" s="6" t="s">
        <v>58</v>
      </c>
      <c r="E90" s="6" t="s">
        <v>151</v>
      </c>
      <c r="F90" s="6" t="s">
        <v>131</v>
      </c>
      <c r="G90" s="85">
        <v>182.3</v>
      </c>
      <c r="H90" s="85">
        <v>182.3</v>
      </c>
    </row>
    <row r="91" spans="1:10" ht="25.5" x14ac:dyDescent="0.2">
      <c r="A91" s="36" t="s">
        <v>72</v>
      </c>
      <c r="B91" s="6">
        <v>968</v>
      </c>
      <c r="C91" s="6" t="s">
        <v>23</v>
      </c>
      <c r="D91" s="6" t="s">
        <v>58</v>
      </c>
      <c r="E91" s="6" t="s">
        <v>151</v>
      </c>
      <c r="F91" s="6" t="s">
        <v>73</v>
      </c>
      <c r="G91" s="85">
        <v>36.5</v>
      </c>
      <c r="H91" s="85">
        <v>36.5</v>
      </c>
    </row>
    <row r="92" spans="1:10" ht="25.5" x14ac:dyDescent="0.2">
      <c r="A92" s="36" t="s">
        <v>74</v>
      </c>
      <c r="B92" s="6">
        <v>968</v>
      </c>
      <c r="C92" s="6" t="s">
        <v>23</v>
      </c>
      <c r="D92" s="6" t="s">
        <v>58</v>
      </c>
      <c r="E92" s="6" t="s">
        <v>151</v>
      </c>
      <c r="F92" s="6" t="s">
        <v>75</v>
      </c>
      <c r="G92" s="85">
        <f>50+46</f>
        <v>96</v>
      </c>
      <c r="H92" s="85">
        <f>50+46</f>
        <v>96</v>
      </c>
    </row>
    <row r="93" spans="1:10" ht="38.25" x14ac:dyDescent="0.2">
      <c r="A93" s="31" t="s">
        <v>51</v>
      </c>
      <c r="B93" s="4">
        <v>968</v>
      </c>
      <c r="C93" s="4" t="s">
        <v>23</v>
      </c>
      <c r="D93" s="4" t="s">
        <v>58</v>
      </c>
      <c r="E93" s="4" t="s">
        <v>152</v>
      </c>
      <c r="F93" s="4"/>
      <c r="G93" s="89">
        <f>SUM(G94:G97)</f>
        <v>600</v>
      </c>
      <c r="H93" s="89">
        <f>SUM(H94:H97)</f>
        <v>600</v>
      </c>
    </row>
    <row r="94" spans="1:10" ht="25.5" x14ac:dyDescent="0.2">
      <c r="A94" s="36" t="s">
        <v>137</v>
      </c>
      <c r="B94" s="6">
        <v>968</v>
      </c>
      <c r="C94" s="6" t="s">
        <v>23</v>
      </c>
      <c r="D94" s="6" t="s">
        <v>58</v>
      </c>
      <c r="E94" s="6" t="s">
        <v>152</v>
      </c>
      <c r="F94" s="6" t="s">
        <v>71</v>
      </c>
      <c r="G94" s="85">
        <v>380.8</v>
      </c>
      <c r="H94" s="85">
        <v>380.8</v>
      </c>
      <c r="I94" s="1">
        <v>600</v>
      </c>
      <c r="J94" s="1">
        <v>600</v>
      </c>
    </row>
    <row r="95" spans="1:10" ht="38.25" x14ac:dyDescent="0.2">
      <c r="A95" s="36" t="s">
        <v>138</v>
      </c>
      <c r="B95" s="6">
        <v>968</v>
      </c>
      <c r="C95" s="6" t="s">
        <v>23</v>
      </c>
      <c r="D95" s="6" t="s">
        <v>58</v>
      </c>
      <c r="E95" s="6" t="s">
        <v>152</v>
      </c>
      <c r="F95" s="6" t="s">
        <v>131</v>
      </c>
      <c r="G95" s="85">
        <v>114.99</v>
      </c>
      <c r="H95" s="85">
        <v>114.99</v>
      </c>
    </row>
    <row r="96" spans="1:10" ht="25.5" x14ac:dyDescent="0.2">
      <c r="A96" s="36" t="s">
        <v>72</v>
      </c>
      <c r="B96" s="6">
        <v>968</v>
      </c>
      <c r="C96" s="6" t="s">
        <v>23</v>
      </c>
      <c r="D96" s="6" t="s">
        <v>58</v>
      </c>
      <c r="E96" s="6" t="s">
        <v>152</v>
      </c>
      <c r="F96" s="6" t="s">
        <v>73</v>
      </c>
      <c r="G96" s="85">
        <v>2.21</v>
      </c>
      <c r="H96" s="85">
        <v>2.21</v>
      </c>
    </row>
    <row r="97" spans="1:8" ht="25.5" x14ac:dyDescent="0.2">
      <c r="A97" s="36" t="s">
        <v>74</v>
      </c>
      <c r="B97" s="6">
        <v>968</v>
      </c>
      <c r="C97" s="6" t="s">
        <v>23</v>
      </c>
      <c r="D97" s="6" t="s">
        <v>58</v>
      </c>
      <c r="E97" s="6" t="s">
        <v>152</v>
      </c>
      <c r="F97" s="6" t="s">
        <v>75</v>
      </c>
      <c r="G97" s="85">
        <v>102</v>
      </c>
      <c r="H97" s="85">
        <v>102</v>
      </c>
    </row>
    <row r="98" spans="1:8" s="41" customFormat="1" ht="25.5" x14ac:dyDescent="0.2">
      <c r="A98" s="30" t="s">
        <v>268</v>
      </c>
      <c r="B98" s="4">
        <v>968</v>
      </c>
      <c r="C98" s="4" t="s">
        <v>23</v>
      </c>
      <c r="D98" s="4" t="s">
        <v>58</v>
      </c>
      <c r="E98" s="4" t="s">
        <v>338</v>
      </c>
      <c r="F98" s="4"/>
      <c r="G98" s="5">
        <f>G99</f>
        <v>2592</v>
      </c>
      <c r="H98" s="5">
        <f>H99</f>
        <v>2592</v>
      </c>
    </row>
    <row r="99" spans="1:8" ht="51" x14ac:dyDescent="0.2">
      <c r="A99" s="62" t="s">
        <v>87</v>
      </c>
      <c r="B99" s="6">
        <v>968</v>
      </c>
      <c r="C99" s="6" t="s">
        <v>23</v>
      </c>
      <c r="D99" s="6" t="s">
        <v>58</v>
      </c>
      <c r="E99" s="6" t="s">
        <v>338</v>
      </c>
      <c r="F99" s="6" t="s">
        <v>91</v>
      </c>
      <c r="G99" s="20">
        <f>1990.8+601.2</f>
        <v>2592</v>
      </c>
      <c r="H99" s="20">
        <f>1990.8+601.2</f>
        <v>2592</v>
      </c>
    </row>
    <row r="100" spans="1:8" ht="25.5" x14ac:dyDescent="0.2">
      <c r="A100" s="37" t="s">
        <v>111</v>
      </c>
      <c r="B100" s="10">
        <v>968</v>
      </c>
      <c r="C100" s="10" t="s">
        <v>23</v>
      </c>
      <c r="D100" s="10" t="s">
        <v>58</v>
      </c>
      <c r="E100" s="10" t="s">
        <v>153</v>
      </c>
      <c r="F100" s="10"/>
      <c r="G100" s="54">
        <f>G101</f>
        <v>48363.312689999999</v>
      </c>
      <c r="H100" s="54">
        <f>H101</f>
        <v>46233.577689999998</v>
      </c>
    </row>
    <row r="101" spans="1:8" ht="25.5" x14ac:dyDescent="0.2">
      <c r="A101" s="30" t="s">
        <v>103</v>
      </c>
      <c r="B101" s="4">
        <v>968</v>
      </c>
      <c r="C101" s="4" t="s">
        <v>23</v>
      </c>
      <c r="D101" s="4" t="s">
        <v>58</v>
      </c>
      <c r="E101" s="4" t="s">
        <v>154</v>
      </c>
      <c r="F101" s="4"/>
      <c r="G101" s="5">
        <f>SUM(G102:G107)</f>
        <v>48363.312689999999</v>
      </c>
      <c r="H101" s="5">
        <f>SUM(H102:H107)</f>
        <v>46233.577689999998</v>
      </c>
    </row>
    <row r="102" spans="1:8" x14ac:dyDescent="0.2">
      <c r="A102" s="38" t="s">
        <v>233</v>
      </c>
      <c r="B102" s="6">
        <v>968</v>
      </c>
      <c r="C102" s="6" t="s">
        <v>23</v>
      </c>
      <c r="D102" s="6" t="s">
        <v>58</v>
      </c>
      <c r="E102" s="6" t="s">
        <v>154</v>
      </c>
      <c r="F102" s="6" t="s">
        <v>104</v>
      </c>
      <c r="G102" s="20">
        <v>21232.3</v>
      </c>
      <c r="H102" s="20">
        <v>21232.3</v>
      </c>
    </row>
    <row r="103" spans="1:8" ht="38.25" x14ac:dyDescent="0.2">
      <c r="A103" s="14" t="s">
        <v>235</v>
      </c>
      <c r="B103" s="6">
        <v>968</v>
      </c>
      <c r="C103" s="6" t="s">
        <v>23</v>
      </c>
      <c r="D103" s="6" t="s">
        <v>58</v>
      </c>
      <c r="E103" s="6" t="s">
        <v>154</v>
      </c>
      <c r="F103" s="6" t="s">
        <v>155</v>
      </c>
      <c r="G103" s="20">
        <v>6412.2</v>
      </c>
      <c r="H103" s="20">
        <v>6412.2</v>
      </c>
    </row>
    <row r="104" spans="1:8" ht="25.5" x14ac:dyDescent="0.2">
      <c r="A104" s="105" t="s">
        <v>435</v>
      </c>
      <c r="B104" s="6">
        <v>968</v>
      </c>
      <c r="C104" s="6" t="s">
        <v>23</v>
      </c>
      <c r="D104" s="6" t="s">
        <v>58</v>
      </c>
      <c r="E104" s="6" t="s">
        <v>154</v>
      </c>
      <c r="F104" s="6" t="s">
        <v>73</v>
      </c>
      <c r="G104" s="20">
        <v>1100</v>
      </c>
      <c r="H104" s="20">
        <v>1100</v>
      </c>
    </row>
    <row r="105" spans="1:8" ht="25.5" x14ac:dyDescent="0.2">
      <c r="A105" s="36" t="s">
        <v>74</v>
      </c>
      <c r="B105" s="6">
        <v>968</v>
      </c>
      <c r="C105" s="6" t="s">
        <v>23</v>
      </c>
      <c r="D105" s="6" t="s">
        <v>58</v>
      </c>
      <c r="E105" s="6" t="s">
        <v>154</v>
      </c>
      <c r="F105" s="6" t="s">
        <v>75</v>
      </c>
      <c r="G105" s="20">
        <v>17029.71269</v>
      </c>
      <c r="H105" s="20">
        <v>14899.97769</v>
      </c>
    </row>
    <row r="106" spans="1:8" x14ac:dyDescent="0.2">
      <c r="A106" s="36" t="s">
        <v>353</v>
      </c>
      <c r="B106" s="6">
        <v>968</v>
      </c>
      <c r="C106" s="6" t="s">
        <v>23</v>
      </c>
      <c r="D106" s="6" t="s">
        <v>58</v>
      </c>
      <c r="E106" s="6" t="s">
        <v>154</v>
      </c>
      <c r="F106" s="6" t="s">
        <v>352</v>
      </c>
      <c r="G106" s="20">
        <v>2550</v>
      </c>
      <c r="H106" s="20">
        <v>2550</v>
      </c>
    </row>
    <row r="107" spans="1:8" x14ac:dyDescent="0.2">
      <c r="A107" s="14" t="s">
        <v>156</v>
      </c>
      <c r="B107" s="6">
        <v>968</v>
      </c>
      <c r="C107" s="6" t="s">
        <v>23</v>
      </c>
      <c r="D107" s="6" t="s">
        <v>58</v>
      </c>
      <c r="E107" s="6" t="s">
        <v>154</v>
      </c>
      <c r="F107" s="6" t="s">
        <v>78</v>
      </c>
      <c r="G107" s="20">
        <v>39.1</v>
      </c>
      <c r="H107" s="20">
        <v>39.1</v>
      </c>
    </row>
    <row r="108" spans="1:8" ht="25.5" x14ac:dyDescent="0.2">
      <c r="A108" s="22" t="s">
        <v>100</v>
      </c>
      <c r="B108" s="9" t="s">
        <v>118</v>
      </c>
      <c r="C108" s="9" t="s">
        <v>38</v>
      </c>
      <c r="D108" s="9"/>
      <c r="E108" s="55"/>
      <c r="F108" s="55"/>
      <c r="G108" s="52">
        <f t="shared" ref="G108:H112" si="8">G109</f>
        <v>1500</v>
      </c>
      <c r="H108" s="52">
        <f t="shared" si="8"/>
        <v>1500</v>
      </c>
    </row>
    <row r="109" spans="1:8" ht="29.25" customHeight="1" x14ac:dyDescent="0.2">
      <c r="A109" s="24" t="s">
        <v>342</v>
      </c>
      <c r="B109" s="8">
        <v>968</v>
      </c>
      <c r="C109" s="8" t="s">
        <v>38</v>
      </c>
      <c r="D109" s="8" t="s">
        <v>32</v>
      </c>
      <c r="E109" s="8"/>
      <c r="F109" s="8"/>
      <c r="G109" s="53">
        <f t="shared" si="8"/>
        <v>1500</v>
      </c>
      <c r="H109" s="53">
        <f t="shared" si="8"/>
        <v>1500</v>
      </c>
    </row>
    <row r="110" spans="1:8" ht="63.75" x14ac:dyDescent="0.2">
      <c r="A110" s="40" t="s">
        <v>510</v>
      </c>
      <c r="B110" s="10" t="s">
        <v>118</v>
      </c>
      <c r="C110" s="10" t="s">
        <v>38</v>
      </c>
      <c r="D110" s="10" t="s">
        <v>32</v>
      </c>
      <c r="E110" s="10" t="s">
        <v>343</v>
      </c>
      <c r="F110" s="10"/>
      <c r="G110" s="54">
        <f>G111</f>
        <v>1500</v>
      </c>
      <c r="H110" s="54">
        <f>H111</f>
        <v>1500</v>
      </c>
    </row>
    <row r="111" spans="1:8" ht="38.25" x14ac:dyDescent="0.2">
      <c r="A111" s="23" t="s">
        <v>347</v>
      </c>
      <c r="B111" s="4">
        <v>968</v>
      </c>
      <c r="C111" s="4" t="s">
        <v>38</v>
      </c>
      <c r="D111" s="4" t="s">
        <v>32</v>
      </c>
      <c r="E111" s="4" t="s">
        <v>344</v>
      </c>
      <c r="F111" s="4"/>
      <c r="G111" s="5">
        <f>G112</f>
        <v>1500</v>
      </c>
      <c r="H111" s="5">
        <f>H112</f>
        <v>1500</v>
      </c>
    </row>
    <row r="112" spans="1:8" ht="25.5" x14ac:dyDescent="0.2">
      <c r="A112" s="83" t="s">
        <v>346</v>
      </c>
      <c r="B112" s="4">
        <v>968</v>
      </c>
      <c r="C112" s="4" t="s">
        <v>38</v>
      </c>
      <c r="D112" s="4" t="s">
        <v>32</v>
      </c>
      <c r="E112" s="4" t="s">
        <v>345</v>
      </c>
      <c r="F112" s="4"/>
      <c r="G112" s="5">
        <f t="shared" si="8"/>
        <v>1500</v>
      </c>
      <c r="H112" s="5">
        <f t="shared" si="8"/>
        <v>1500</v>
      </c>
    </row>
    <row r="113" spans="1:10" ht="25.5" x14ac:dyDescent="0.2">
      <c r="A113" s="14" t="s">
        <v>74</v>
      </c>
      <c r="B113" s="6">
        <v>968</v>
      </c>
      <c r="C113" s="6" t="s">
        <v>38</v>
      </c>
      <c r="D113" s="6" t="s">
        <v>32</v>
      </c>
      <c r="E113" s="6" t="s">
        <v>345</v>
      </c>
      <c r="F113" s="6" t="s">
        <v>75</v>
      </c>
      <c r="G113" s="20">
        <v>1500</v>
      </c>
      <c r="H113" s="20">
        <v>1500</v>
      </c>
    </row>
    <row r="114" spans="1:10" s="41" customFormat="1" x14ac:dyDescent="0.2">
      <c r="A114" s="22" t="s">
        <v>83</v>
      </c>
      <c r="B114" s="9">
        <v>968</v>
      </c>
      <c r="C114" s="9" t="s">
        <v>26</v>
      </c>
      <c r="D114" s="9"/>
      <c r="E114" s="9"/>
      <c r="F114" s="9"/>
      <c r="G114" s="52">
        <f>G115</f>
        <v>215.5</v>
      </c>
      <c r="H114" s="52">
        <f>H115</f>
        <v>215.5</v>
      </c>
    </row>
    <row r="115" spans="1:10" x14ac:dyDescent="0.2">
      <c r="A115" s="24" t="s">
        <v>64</v>
      </c>
      <c r="B115" s="8">
        <v>968</v>
      </c>
      <c r="C115" s="8" t="s">
        <v>26</v>
      </c>
      <c r="D115" s="8" t="s">
        <v>43</v>
      </c>
      <c r="E115" s="8"/>
      <c r="F115" s="8"/>
      <c r="G115" s="53">
        <f>G124+G116+G120</f>
        <v>215.5</v>
      </c>
      <c r="H115" s="53">
        <f>H124+H116+H120</f>
        <v>215.5</v>
      </c>
    </row>
    <row r="116" spans="1:10" ht="38.25" x14ac:dyDescent="0.2">
      <c r="A116" s="40" t="s">
        <v>511</v>
      </c>
      <c r="B116" s="7">
        <v>968</v>
      </c>
      <c r="C116" s="10" t="s">
        <v>26</v>
      </c>
      <c r="D116" s="10" t="s">
        <v>43</v>
      </c>
      <c r="E116" s="11" t="s">
        <v>397</v>
      </c>
      <c r="F116" s="7"/>
      <c r="G116" s="44">
        <f t="shared" ref="G116:H118" si="9">G117</f>
        <v>30</v>
      </c>
      <c r="H116" s="44">
        <f t="shared" si="9"/>
        <v>30</v>
      </c>
    </row>
    <row r="117" spans="1:10" s="41" customFormat="1" ht="38.25" x14ac:dyDescent="0.2">
      <c r="A117" s="16" t="s">
        <v>396</v>
      </c>
      <c r="B117" s="4">
        <v>968</v>
      </c>
      <c r="C117" s="4" t="s">
        <v>26</v>
      </c>
      <c r="D117" s="4" t="s">
        <v>43</v>
      </c>
      <c r="E117" s="4" t="s">
        <v>398</v>
      </c>
      <c r="F117" s="4"/>
      <c r="G117" s="5">
        <f t="shared" si="9"/>
        <v>30</v>
      </c>
      <c r="H117" s="5">
        <f t="shared" si="9"/>
        <v>30</v>
      </c>
    </row>
    <row r="118" spans="1:10" ht="25.5" x14ac:dyDescent="0.2">
      <c r="A118" s="17" t="s">
        <v>125</v>
      </c>
      <c r="B118" s="4">
        <v>968</v>
      </c>
      <c r="C118" s="4" t="s">
        <v>26</v>
      </c>
      <c r="D118" s="4" t="s">
        <v>43</v>
      </c>
      <c r="E118" s="4" t="s">
        <v>399</v>
      </c>
      <c r="F118" s="4"/>
      <c r="G118" s="5">
        <f t="shared" si="9"/>
        <v>30</v>
      </c>
      <c r="H118" s="5">
        <f t="shared" si="9"/>
        <v>30</v>
      </c>
    </row>
    <row r="119" spans="1:10" s="41" customFormat="1" x14ac:dyDescent="0.2">
      <c r="A119" s="26" t="s">
        <v>382</v>
      </c>
      <c r="B119" s="6">
        <v>968</v>
      </c>
      <c r="C119" s="6" t="s">
        <v>26</v>
      </c>
      <c r="D119" s="6" t="s">
        <v>43</v>
      </c>
      <c r="E119" s="6" t="s">
        <v>399</v>
      </c>
      <c r="F119" s="6" t="s">
        <v>99</v>
      </c>
      <c r="G119" s="20">
        <v>30</v>
      </c>
      <c r="H119" s="20">
        <v>30</v>
      </c>
    </row>
    <row r="120" spans="1:10" ht="38.25" x14ac:dyDescent="0.2">
      <c r="A120" s="66" t="s">
        <v>483</v>
      </c>
      <c r="B120" s="7" t="s">
        <v>118</v>
      </c>
      <c r="C120" s="10" t="s">
        <v>26</v>
      </c>
      <c r="D120" s="10" t="s">
        <v>43</v>
      </c>
      <c r="E120" s="10" t="s">
        <v>404</v>
      </c>
      <c r="F120" s="10"/>
      <c r="G120" s="44">
        <f t="shared" ref="G120:H122" si="10">G121</f>
        <v>181</v>
      </c>
      <c r="H120" s="44">
        <f t="shared" si="10"/>
        <v>181</v>
      </c>
    </row>
    <row r="121" spans="1:10" ht="51" x14ac:dyDescent="0.2">
      <c r="A121" s="29" t="s">
        <v>403</v>
      </c>
      <c r="B121" s="6" t="s">
        <v>118</v>
      </c>
      <c r="C121" s="4" t="s">
        <v>26</v>
      </c>
      <c r="D121" s="4" t="s">
        <v>43</v>
      </c>
      <c r="E121" s="4" t="s">
        <v>405</v>
      </c>
      <c r="F121" s="4"/>
      <c r="G121" s="5">
        <f t="shared" si="10"/>
        <v>181</v>
      </c>
      <c r="H121" s="5">
        <f t="shared" si="10"/>
        <v>181</v>
      </c>
    </row>
    <row r="122" spans="1:10" ht="25.5" x14ac:dyDescent="0.2">
      <c r="A122" s="17" t="s">
        <v>125</v>
      </c>
      <c r="B122" s="4" t="s">
        <v>118</v>
      </c>
      <c r="C122" s="4" t="s">
        <v>26</v>
      </c>
      <c r="D122" s="4" t="s">
        <v>43</v>
      </c>
      <c r="E122" s="4" t="s">
        <v>406</v>
      </c>
      <c r="F122" s="4"/>
      <c r="G122" s="5">
        <f t="shared" si="10"/>
        <v>181</v>
      </c>
      <c r="H122" s="5">
        <f t="shared" si="10"/>
        <v>181</v>
      </c>
    </row>
    <row r="123" spans="1:10" ht="25.5" x14ac:dyDescent="0.2">
      <c r="A123" s="36" t="s">
        <v>74</v>
      </c>
      <c r="B123" s="6" t="s">
        <v>118</v>
      </c>
      <c r="C123" s="6" t="s">
        <v>26</v>
      </c>
      <c r="D123" s="6" t="s">
        <v>43</v>
      </c>
      <c r="E123" s="6" t="s">
        <v>406</v>
      </c>
      <c r="F123" s="6" t="s">
        <v>75</v>
      </c>
      <c r="G123" s="85">
        <v>181</v>
      </c>
      <c r="H123" s="85">
        <v>181</v>
      </c>
    </row>
    <row r="124" spans="1:10" s="41" customFormat="1" x14ac:dyDescent="0.2">
      <c r="A124" s="40" t="s">
        <v>115</v>
      </c>
      <c r="B124" s="10">
        <v>968</v>
      </c>
      <c r="C124" s="10" t="s">
        <v>26</v>
      </c>
      <c r="D124" s="10" t="s">
        <v>43</v>
      </c>
      <c r="E124" s="10" t="s">
        <v>139</v>
      </c>
      <c r="F124" s="10"/>
      <c r="G124" s="54">
        <f>G125</f>
        <v>4.5</v>
      </c>
      <c r="H124" s="54">
        <f>H125</f>
        <v>4.5</v>
      </c>
    </row>
    <row r="125" spans="1:10" ht="63.75" x14ac:dyDescent="0.2">
      <c r="A125" s="25" t="s">
        <v>68</v>
      </c>
      <c r="B125" s="4">
        <v>968</v>
      </c>
      <c r="C125" s="4" t="s">
        <v>26</v>
      </c>
      <c r="D125" s="4" t="s">
        <v>43</v>
      </c>
      <c r="E125" s="4" t="s">
        <v>162</v>
      </c>
      <c r="F125" s="4"/>
      <c r="G125" s="89">
        <f>G126</f>
        <v>4.5</v>
      </c>
      <c r="H125" s="89">
        <f>H126</f>
        <v>4.5</v>
      </c>
    </row>
    <row r="126" spans="1:10" ht="25.5" x14ac:dyDescent="0.2">
      <c r="A126" s="36" t="s">
        <v>74</v>
      </c>
      <c r="B126" s="6">
        <v>968</v>
      </c>
      <c r="C126" s="6" t="s">
        <v>26</v>
      </c>
      <c r="D126" s="6" t="s">
        <v>43</v>
      </c>
      <c r="E126" s="6" t="s">
        <v>162</v>
      </c>
      <c r="F126" s="6" t="s">
        <v>75</v>
      </c>
      <c r="G126" s="85">
        <v>4.5</v>
      </c>
      <c r="H126" s="85">
        <v>4.5</v>
      </c>
      <c r="I126" s="1">
        <v>4.5</v>
      </c>
      <c r="J126" s="1">
        <v>4.5</v>
      </c>
    </row>
    <row r="127" spans="1:10" s="41" customFormat="1" x14ac:dyDescent="0.2">
      <c r="A127" s="34" t="s">
        <v>95</v>
      </c>
      <c r="B127" s="9" t="s">
        <v>118</v>
      </c>
      <c r="C127" s="9" t="s">
        <v>28</v>
      </c>
      <c r="D127" s="9"/>
      <c r="E127" s="9"/>
      <c r="F127" s="9"/>
      <c r="G127" s="52">
        <f>G128</f>
        <v>1064.0446199999999</v>
      </c>
      <c r="H127" s="52">
        <f>H128</f>
        <v>1064.0446199999999</v>
      </c>
    </row>
    <row r="128" spans="1:10" x14ac:dyDescent="0.2">
      <c r="A128" s="28" t="s">
        <v>379</v>
      </c>
      <c r="B128" s="8" t="s">
        <v>118</v>
      </c>
      <c r="C128" s="8" t="s">
        <v>28</v>
      </c>
      <c r="D128" s="8" t="s">
        <v>25</v>
      </c>
      <c r="E128" s="8"/>
      <c r="F128" s="8"/>
      <c r="G128" s="53">
        <f t="shared" ref="G128:H130" si="11">G129</f>
        <v>1064.0446199999999</v>
      </c>
      <c r="H128" s="53">
        <f t="shared" si="11"/>
        <v>1064.0446199999999</v>
      </c>
    </row>
    <row r="129" spans="1:10" x14ac:dyDescent="0.2">
      <c r="A129" s="40" t="s">
        <v>115</v>
      </c>
      <c r="B129" s="6" t="s">
        <v>118</v>
      </c>
      <c r="C129" s="10" t="s">
        <v>28</v>
      </c>
      <c r="D129" s="10" t="s">
        <v>25</v>
      </c>
      <c r="E129" s="10" t="s">
        <v>139</v>
      </c>
      <c r="F129" s="40"/>
      <c r="G129" s="75">
        <f t="shared" si="11"/>
        <v>1064.0446199999999</v>
      </c>
      <c r="H129" s="75">
        <f t="shared" si="11"/>
        <v>1064.0446199999999</v>
      </c>
    </row>
    <row r="130" spans="1:10" ht="25.5" x14ac:dyDescent="0.2">
      <c r="A130" s="16" t="s">
        <v>407</v>
      </c>
      <c r="B130" s="4" t="s">
        <v>118</v>
      </c>
      <c r="C130" s="4" t="s">
        <v>28</v>
      </c>
      <c r="D130" s="4" t="s">
        <v>25</v>
      </c>
      <c r="E130" s="4" t="s">
        <v>408</v>
      </c>
      <c r="F130" s="4"/>
      <c r="G130" s="89">
        <f t="shared" si="11"/>
        <v>1064.0446199999999</v>
      </c>
      <c r="H130" s="89">
        <f t="shared" si="11"/>
        <v>1064.0446199999999</v>
      </c>
    </row>
    <row r="131" spans="1:10" x14ac:dyDescent="0.2">
      <c r="A131" s="36" t="s">
        <v>129</v>
      </c>
      <c r="B131" s="6" t="s">
        <v>118</v>
      </c>
      <c r="C131" s="6" t="s">
        <v>28</v>
      </c>
      <c r="D131" s="6" t="s">
        <v>25</v>
      </c>
      <c r="E131" s="6" t="s">
        <v>408</v>
      </c>
      <c r="F131" s="6" t="s">
        <v>82</v>
      </c>
      <c r="G131" s="20">
        <v>1064.0446199999999</v>
      </c>
      <c r="H131" s="20">
        <v>1064.0446199999999</v>
      </c>
      <c r="I131" s="1">
        <v>532</v>
      </c>
      <c r="J131" s="1">
        <v>532</v>
      </c>
    </row>
    <row r="132" spans="1:10" x14ac:dyDescent="0.2">
      <c r="A132" s="22" t="s">
        <v>85</v>
      </c>
      <c r="B132" s="9">
        <v>968</v>
      </c>
      <c r="C132" s="9" t="s">
        <v>32</v>
      </c>
      <c r="D132" s="9"/>
      <c r="E132" s="9"/>
      <c r="F132" s="9"/>
      <c r="G132" s="52">
        <f>G133+G143+G138</f>
        <v>11689.57675</v>
      </c>
      <c r="H132" s="52">
        <f>H133+H143+H138</f>
        <v>10834</v>
      </c>
    </row>
    <row r="133" spans="1:10" ht="13.5" x14ac:dyDescent="0.2">
      <c r="A133" s="28" t="s">
        <v>21</v>
      </c>
      <c r="B133" s="13">
        <v>968</v>
      </c>
      <c r="C133" s="8" t="s">
        <v>32</v>
      </c>
      <c r="D133" s="8" t="s">
        <v>23</v>
      </c>
      <c r="E133" s="8"/>
      <c r="F133" s="8"/>
      <c r="G133" s="53">
        <f t="shared" ref="G133:H136" si="12">G134</f>
        <v>5941.1</v>
      </c>
      <c r="H133" s="53">
        <f t="shared" si="12"/>
        <v>5941.1</v>
      </c>
    </row>
    <row r="134" spans="1:10" x14ac:dyDescent="0.2">
      <c r="A134" s="35" t="s">
        <v>115</v>
      </c>
      <c r="B134" s="10">
        <v>968</v>
      </c>
      <c r="C134" s="10" t="s">
        <v>32</v>
      </c>
      <c r="D134" s="10" t="s">
        <v>23</v>
      </c>
      <c r="E134" s="10" t="s">
        <v>139</v>
      </c>
      <c r="F134" s="10"/>
      <c r="G134" s="54">
        <f t="shared" si="12"/>
        <v>5941.1</v>
      </c>
      <c r="H134" s="54">
        <f t="shared" si="12"/>
        <v>5941.1</v>
      </c>
    </row>
    <row r="135" spans="1:10" ht="25.5" x14ac:dyDescent="0.2">
      <c r="A135" s="25" t="s">
        <v>47</v>
      </c>
      <c r="B135" s="6">
        <v>968</v>
      </c>
      <c r="C135" s="4" t="s">
        <v>32</v>
      </c>
      <c r="D135" s="4" t="s">
        <v>23</v>
      </c>
      <c r="E135" s="4" t="s">
        <v>163</v>
      </c>
      <c r="F135" s="4"/>
      <c r="G135" s="5">
        <f t="shared" si="12"/>
        <v>5941.1</v>
      </c>
      <c r="H135" s="5">
        <f t="shared" si="12"/>
        <v>5941.1</v>
      </c>
    </row>
    <row r="136" spans="1:10" x14ac:dyDescent="0.2">
      <c r="A136" s="74" t="s">
        <v>105</v>
      </c>
      <c r="B136" s="4">
        <v>968</v>
      </c>
      <c r="C136" s="4" t="s">
        <v>32</v>
      </c>
      <c r="D136" s="4" t="s">
        <v>23</v>
      </c>
      <c r="E136" s="4" t="s">
        <v>164</v>
      </c>
      <c r="F136" s="4"/>
      <c r="G136" s="5">
        <f t="shared" si="12"/>
        <v>5941.1</v>
      </c>
      <c r="H136" s="5">
        <f t="shared" si="12"/>
        <v>5941.1</v>
      </c>
    </row>
    <row r="137" spans="1:10" ht="25.5" x14ac:dyDescent="0.2">
      <c r="A137" s="19" t="s">
        <v>433</v>
      </c>
      <c r="B137" s="6">
        <v>968</v>
      </c>
      <c r="C137" s="6" t="s">
        <v>32</v>
      </c>
      <c r="D137" s="6" t="s">
        <v>23</v>
      </c>
      <c r="E137" s="6" t="s">
        <v>164</v>
      </c>
      <c r="F137" s="6" t="s">
        <v>432</v>
      </c>
      <c r="G137" s="20">
        <v>5941.1</v>
      </c>
      <c r="H137" s="20">
        <v>5941.1</v>
      </c>
    </row>
    <row r="138" spans="1:10" x14ac:dyDescent="0.2">
      <c r="A138" s="28" t="s">
        <v>120</v>
      </c>
      <c r="B138" s="8">
        <v>968</v>
      </c>
      <c r="C138" s="8" t="s">
        <v>32</v>
      </c>
      <c r="D138" s="8" t="s">
        <v>38</v>
      </c>
      <c r="E138" s="8"/>
      <c r="F138" s="8"/>
      <c r="G138" s="53">
        <f t="shared" ref="G138:H141" si="13">G139</f>
        <v>855.57675000000006</v>
      </c>
      <c r="H138" s="53">
        <f t="shared" si="13"/>
        <v>0</v>
      </c>
    </row>
    <row r="139" spans="1:10" ht="38.25" x14ac:dyDescent="0.2">
      <c r="A139" s="118" t="s">
        <v>484</v>
      </c>
      <c r="B139" s="96" t="s">
        <v>118</v>
      </c>
      <c r="C139" s="96" t="s">
        <v>32</v>
      </c>
      <c r="D139" s="96" t="s">
        <v>38</v>
      </c>
      <c r="E139" s="96" t="s">
        <v>340</v>
      </c>
      <c r="F139" s="96"/>
      <c r="G139" s="119">
        <f t="shared" si="13"/>
        <v>855.57675000000006</v>
      </c>
      <c r="H139" s="119">
        <f t="shared" si="13"/>
        <v>0</v>
      </c>
    </row>
    <row r="140" spans="1:10" ht="25.5" x14ac:dyDescent="0.2">
      <c r="A140" s="120" t="s">
        <v>447</v>
      </c>
      <c r="B140" s="100" t="s">
        <v>118</v>
      </c>
      <c r="C140" s="100" t="s">
        <v>32</v>
      </c>
      <c r="D140" s="100" t="s">
        <v>38</v>
      </c>
      <c r="E140" s="100" t="s">
        <v>448</v>
      </c>
      <c r="F140" s="100"/>
      <c r="G140" s="89">
        <f t="shared" si="13"/>
        <v>855.57675000000006</v>
      </c>
      <c r="H140" s="89">
        <f t="shared" si="13"/>
        <v>0</v>
      </c>
    </row>
    <row r="141" spans="1:10" ht="13.5" x14ac:dyDescent="0.2">
      <c r="A141" s="120" t="s">
        <v>449</v>
      </c>
      <c r="B141" s="100" t="s">
        <v>118</v>
      </c>
      <c r="C141" s="100" t="s">
        <v>32</v>
      </c>
      <c r="D141" s="100" t="s">
        <v>38</v>
      </c>
      <c r="E141" s="100" t="s">
        <v>450</v>
      </c>
      <c r="F141" s="121"/>
      <c r="G141" s="89">
        <f t="shared" si="13"/>
        <v>855.57675000000006</v>
      </c>
      <c r="H141" s="89">
        <f t="shared" si="13"/>
        <v>0</v>
      </c>
    </row>
    <row r="142" spans="1:10" x14ac:dyDescent="0.2">
      <c r="A142" s="26" t="s">
        <v>465</v>
      </c>
      <c r="B142" s="94" t="s">
        <v>118</v>
      </c>
      <c r="C142" s="94" t="s">
        <v>32</v>
      </c>
      <c r="D142" s="94" t="s">
        <v>38</v>
      </c>
      <c r="E142" s="94" t="s">
        <v>450</v>
      </c>
      <c r="F142" s="94" t="s">
        <v>461</v>
      </c>
      <c r="G142" s="85">
        <f>770.01907+85.55768</f>
        <v>855.57675000000006</v>
      </c>
      <c r="H142" s="85">
        <v>0</v>
      </c>
      <c r="I142" s="1">
        <v>770</v>
      </c>
      <c r="J142" s="1">
        <v>0</v>
      </c>
    </row>
    <row r="143" spans="1:10" x14ac:dyDescent="0.2">
      <c r="A143" s="28" t="s">
        <v>50</v>
      </c>
      <c r="B143" s="8">
        <v>968</v>
      </c>
      <c r="C143" s="8" t="s">
        <v>32</v>
      </c>
      <c r="D143" s="8" t="s">
        <v>31</v>
      </c>
      <c r="E143" s="8"/>
      <c r="F143" s="8"/>
      <c r="G143" s="53">
        <f>G144</f>
        <v>4892.9000000000005</v>
      </c>
      <c r="H143" s="53">
        <f>H144</f>
        <v>4892.9000000000005</v>
      </c>
    </row>
    <row r="144" spans="1:10" x14ac:dyDescent="0.2">
      <c r="A144" s="35" t="s">
        <v>115</v>
      </c>
      <c r="B144" s="10">
        <v>968</v>
      </c>
      <c r="C144" s="10" t="s">
        <v>32</v>
      </c>
      <c r="D144" s="10" t="s">
        <v>31</v>
      </c>
      <c r="E144" s="10" t="s">
        <v>139</v>
      </c>
      <c r="F144" s="10"/>
      <c r="G144" s="54">
        <f>G145+G150+G155</f>
        <v>4892.9000000000005</v>
      </c>
      <c r="H144" s="54">
        <f>H145+H150+H155</f>
        <v>4892.9000000000005</v>
      </c>
    </row>
    <row r="145" spans="1:10" ht="51" x14ac:dyDescent="0.2">
      <c r="A145" s="25" t="s">
        <v>66</v>
      </c>
      <c r="B145" s="4">
        <v>968</v>
      </c>
      <c r="C145" s="4" t="s">
        <v>32</v>
      </c>
      <c r="D145" s="4" t="s">
        <v>31</v>
      </c>
      <c r="E145" s="4" t="s">
        <v>165</v>
      </c>
      <c r="F145" s="4"/>
      <c r="G145" s="89">
        <f>SUM(G146:G149)</f>
        <v>1884.9</v>
      </c>
      <c r="H145" s="89">
        <f>SUM(H146:H149)</f>
        <v>1884.9</v>
      </c>
    </row>
    <row r="146" spans="1:10" ht="25.5" x14ac:dyDescent="0.2">
      <c r="A146" s="36" t="s">
        <v>137</v>
      </c>
      <c r="B146" s="6">
        <v>968</v>
      </c>
      <c r="C146" s="6" t="s">
        <v>32</v>
      </c>
      <c r="D146" s="6" t="s">
        <v>31</v>
      </c>
      <c r="E146" s="6" t="s">
        <v>165</v>
      </c>
      <c r="F146" s="6" t="s">
        <v>71</v>
      </c>
      <c r="G146" s="85">
        <v>1393.9</v>
      </c>
      <c r="H146" s="85">
        <v>1393.9</v>
      </c>
      <c r="I146" s="1">
        <v>1884.9</v>
      </c>
      <c r="J146" s="1">
        <v>1884.9</v>
      </c>
    </row>
    <row r="147" spans="1:10" ht="38.25" x14ac:dyDescent="0.2">
      <c r="A147" s="36" t="s">
        <v>138</v>
      </c>
      <c r="B147" s="6">
        <v>968</v>
      </c>
      <c r="C147" s="6" t="s">
        <v>32</v>
      </c>
      <c r="D147" s="6" t="s">
        <v>31</v>
      </c>
      <c r="E147" s="6" t="s">
        <v>165</v>
      </c>
      <c r="F147" s="6" t="s">
        <v>131</v>
      </c>
      <c r="G147" s="85">
        <v>420.9</v>
      </c>
      <c r="H147" s="85">
        <v>420.9</v>
      </c>
    </row>
    <row r="148" spans="1:10" ht="25.5" x14ac:dyDescent="0.2">
      <c r="A148" s="36" t="s">
        <v>72</v>
      </c>
      <c r="B148" s="6">
        <v>968</v>
      </c>
      <c r="C148" s="6" t="s">
        <v>32</v>
      </c>
      <c r="D148" s="6" t="s">
        <v>31</v>
      </c>
      <c r="E148" s="6" t="s">
        <v>165</v>
      </c>
      <c r="F148" s="6" t="s">
        <v>73</v>
      </c>
      <c r="G148" s="85">
        <f>15+6</f>
        <v>21</v>
      </c>
      <c r="H148" s="85">
        <f>15+6</f>
        <v>21</v>
      </c>
    </row>
    <row r="149" spans="1:10" ht="25.5" x14ac:dyDescent="0.2">
      <c r="A149" s="36" t="s">
        <v>74</v>
      </c>
      <c r="B149" s="6">
        <v>968</v>
      </c>
      <c r="C149" s="6" t="s">
        <v>32</v>
      </c>
      <c r="D149" s="6" t="s">
        <v>31</v>
      </c>
      <c r="E149" s="6" t="s">
        <v>165</v>
      </c>
      <c r="F149" s="6" t="s">
        <v>75</v>
      </c>
      <c r="G149" s="85">
        <f>44.1+5</f>
        <v>49.1</v>
      </c>
      <c r="H149" s="85">
        <f>44.1+5</f>
        <v>49.1</v>
      </c>
    </row>
    <row r="150" spans="1:10" ht="38.25" x14ac:dyDescent="0.2">
      <c r="A150" s="25" t="s">
        <v>65</v>
      </c>
      <c r="B150" s="4">
        <v>968</v>
      </c>
      <c r="C150" s="4" t="s">
        <v>32</v>
      </c>
      <c r="D150" s="4" t="s">
        <v>31</v>
      </c>
      <c r="E150" s="4" t="s">
        <v>167</v>
      </c>
      <c r="F150" s="4"/>
      <c r="G150" s="89">
        <f>SUM(G151:G154)</f>
        <v>2513.1999999999998</v>
      </c>
      <c r="H150" s="89">
        <f>SUM(H151:H154)</f>
        <v>2513.1999999999998</v>
      </c>
    </row>
    <row r="151" spans="1:10" ht="25.5" x14ac:dyDescent="0.2">
      <c r="A151" s="36" t="s">
        <v>137</v>
      </c>
      <c r="B151" s="6">
        <v>968</v>
      </c>
      <c r="C151" s="6" t="s">
        <v>32</v>
      </c>
      <c r="D151" s="6" t="s">
        <v>31</v>
      </c>
      <c r="E151" s="6" t="s">
        <v>167</v>
      </c>
      <c r="F151" s="6" t="s">
        <v>71</v>
      </c>
      <c r="G151" s="85">
        <v>1732</v>
      </c>
      <c r="H151" s="85">
        <v>1732</v>
      </c>
      <c r="I151" s="1">
        <v>2513.1999999999998</v>
      </c>
      <c r="J151" s="1">
        <v>2513.1999999999998</v>
      </c>
    </row>
    <row r="152" spans="1:10" s="41" customFormat="1" ht="38.25" x14ac:dyDescent="0.2">
      <c r="A152" s="36" t="s">
        <v>138</v>
      </c>
      <c r="B152" s="6">
        <v>968</v>
      </c>
      <c r="C152" s="6" t="s">
        <v>32</v>
      </c>
      <c r="D152" s="6" t="s">
        <v>31</v>
      </c>
      <c r="E152" s="6" t="s">
        <v>167</v>
      </c>
      <c r="F152" s="6" t="s">
        <v>131</v>
      </c>
      <c r="G152" s="85">
        <v>523.1</v>
      </c>
      <c r="H152" s="85">
        <v>523.1</v>
      </c>
    </row>
    <row r="153" spans="1:10" ht="25.5" x14ac:dyDescent="0.2">
      <c r="A153" s="36" t="s">
        <v>72</v>
      </c>
      <c r="B153" s="6">
        <v>968</v>
      </c>
      <c r="C153" s="6" t="s">
        <v>32</v>
      </c>
      <c r="D153" s="6" t="s">
        <v>31</v>
      </c>
      <c r="E153" s="6" t="s">
        <v>167</v>
      </c>
      <c r="F153" s="6" t="s">
        <v>73</v>
      </c>
      <c r="G153" s="85">
        <v>183.2</v>
      </c>
      <c r="H153" s="85">
        <v>183.2</v>
      </c>
    </row>
    <row r="154" spans="1:10" ht="25.5" x14ac:dyDescent="0.2">
      <c r="A154" s="36" t="s">
        <v>74</v>
      </c>
      <c r="B154" s="6">
        <v>968</v>
      </c>
      <c r="C154" s="6" t="s">
        <v>32</v>
      </c>
      <c r="D154" s="6" t="s">
        <v>31</v>
      </c>
      <c r="E154" s="6" t="s">
        <v>167</v>
      </c>
      <c r="F154" s="6" t="s">
        <v>75</v>
      </c>
      <c r="G154" s="85">
        <v>74.900000000000006</v>
      </c>
      <c r="H154" s="85">
        <v>74.900000000000006</v>
      </c>
    </row>
    <row r="155" spans="1:10" ht="51" x14ac:dyDescent="0.2">
      <c r="A155" s="30" t="s">
        <v>350</v>
      </c>
      <c r="B155" s="4" t="s">
        <v>118</v>
      </c>
      <c r="C155" s="4" t="s">
        <v>32</v>
      </c>
      <c r="D155" s="4" t="s">
        <v>31</v>
      </c>
      <c r="E155" s="4" t="s">
        <v>351</v>
      </c>
      <c r="F155" s="4"/>
      <c r="G155" s="89">
        <f>SUM(G156:G159)</f>
        <v>494.79999999999995</v>
      </c>
      <c r="H155" s="89">
        <f>SUM(H156:H159)</f>
        <v>494.79999999999995</v>
      </c>
    </row>
    <row r="156" spans="1:10" ht="25.5" x14ac:dyDescent="0.2">
      <c r="A156" s="36" t="s">
        <v>137</v>
      </c>
      <c r="B156" s="6" t="s">
        <v>118</v>
      </c>
      <c r="C156" s="6" t="s">
        <v>32</v>
      </c>
      <c r="D156" s="6" t="s">
        <v>31</v>
      </c>
      <c r="E156" s="6" t="s">
        <v>351</v>
      </c>
      <c r="F156" s="6" t="s">
        <v>71</v>
      </c>
      <c r="G156" s="85">
        <v>209.01599999999999</v>
      </c>
      <c r="H156" s="85">
        <v>209.01599999999999</v>
      </c>
      <c r="I156" s="1">
        <v>494.8</v>
      </c>
      <c r="J156" s="1">
        <v>494.8</v>
      </c>
    </row>
    <row r="157" spans="1:10" ht="38.25" x14ac:dyDescent="0.2">
      <c r="A157" s="36" t="s">
        <v>138</v>
      </c>
      <c r="B157" s="6" t="s">
        <v>118</v>
      </c>
      <c r="C157" s="6" t="s">
        <v>32</v>
      </c>
      <c r="D157" s="6" t="s">
        <v>31</v>
      </c>
      <c r="E157" s="6" t="s">
        <v>351</v>
      </c>
      <c r="F157" s="6" t="s">
        <v>131</v>
      </c>
      <c r="G157" s="85">
        <v>63.124000000000002</v>
      </c>
      <c r="H157" s="85">
        <v>63.124000000000002</v>
      </c>
    </row>
    <row r="158" spans="1:10" ht="25.5" x14ac:dyDescent="0.2">
      <c r="A158" s="36" t="s">
        <v>74</v>
      </c>
      <c r="B158" s="6" t="s">
        <v>118</v>
      </c>
      <c r="C158" s="6" t="s">
        <v>32</v>
      </c>
      <c r="D158" s="6" t="s">
        <v>31</v>
      </c>
      <c r="E158" s="6" t="s">
        <v>351</v>
      </c>
      <c r="F158" s="6" t="s">
        <v>75</v>
      </c>
      <c r="G158" s="85">
        <v>148.44</v>
      </c>
      <c r="H158" s="85">
        <v>148.44</v>
      </c>
    </row>
    <row r="159" spans="1:10" x14ac:dyDescent="0.2">
      <c r="A159" s="36" t="s">
        <v>353</v>
      </c>
      <c r="B159" s="6" t="s">
        <v>118</v>
      </c>
      <c r="C159" s="6" t="s">
        <v>32</v>
      </c>
      <c r="D159" s="6" t="s">
        <v>31</v>
      </c>
      <c r="E159" s="6" t="s">
        <v>351</v>
      </c>
      <c r="F159" s="6" t="s">
        <v>352</v>
      </c>
      <c r="G159" s="85">
        <v>74.22</v>
      </c>
      <c r="H159" s="85">
        <v>74.22</v>
      </c>
    </row>
    <row r="160" spans="1:10" ht="25.5" x14ac:dyDescent="0.2">
      <c r="A160" s="49" t="s">
        <v>130</v>
      </c>
      <c r="B160" s="50">
        <v>969</v>
      </c>
      <c r="C160" s="50"/>
      <c r="D160" s="50"/>
      <c r="E160" s="50"/>
      <c r="F160" s="50"/>
      <c r="G160" s="51">
        <f>G161+G260</f>
        <v>898472.3615</v>
      </c>
      <c r="H160" s="51">
        <f>H161+H260</f>
        <v>897149.23690000002</v>
      </c>
    </row>
    <row r="161" spans="1:10" x14ac:dyDescent="0.2">
      <c r="A161" s="22" t="s">
        <v>84</v>
      </c>
      <c r="B161" s="9">
        <v>969</v>
      </c>
      <c r="C161" s="9" t="s">
        <v>27</v>
      </c>
      <c r="D161" s="9"/>
      <c r="E161" s="9"/>
      <c r="F161" s="9"/>
      <c r="G161" s="56">
        <f>G162+G174+G204+G220+G231+G214</f>
        <v>896972.3615</v>
      </c>
      <c r="H161" s="56">
        <f>H162+H174+H204+H220+H231+H214</f>
        <v>895649.23690000002</v>
      </c>
    </row>
    <row r="162" spans="1:10" x14ac:dyDescent="0.2">
      <c r="A162" s="28" t="s">
        <v>17</v>
      </c>
      <c r="B162" s="8">
        <v>969</v>
      </c>
      <c r="C162" s="8" t="s">
        <v>27</v>
      </c>
      <c r="D162" s="8" t="s">
        <v>23</v>
      </c>
      <c r="E162" s="8"/>
      <c r="F162" s="8"/>
      <c r="G162" s="53">
        <f t="shared" ref="G162:H164" si="14">G163</f>
        <v>195659.48100000003</v>
      </c>
      <c r="H162" s="53">
        <f t="shared" si="14"/>
        <v>192340.63700000002</v>
      </c>
    </row>
    <row r="163" spans="1:10" ht="25.5" x14ac:dyDescent="0.2">
      <c r="A163" s="35" t="s">
        <v>485</v>
      </c>
      <c r="B163" s="10" t="s">
        <v>114</v>
      </c>
      <c r="C163" s="10" t="s">
        <v>27</v>
      </c>
      <c r="D163" s="10" t="s">
        <v>23</v>
      </c>
      <c r="E163" s="10" t="s">
        <v>194</v>
      </c>
      <c r="F163" s="10"/>
      <c r="G163" s="54">
        <f>G164</f>
        <v>195659.48100000003</v>
      </c>
      <c r="H163" s="54">
        <f t="shared" si="14"/>
        <v>192340.63700000002</v>
      </c>
    </row>
    <row r="164" spans="1:10" s="41" customFormat="1" ht="27" x14ac:dyDescent="0.2">
      <c r="A164" s="32" t="s">
        <v>486</v>
      </c>
      <c r="B164" s="7" t="s">
        <v>114</v>
      </c>
      <c r="C164" s="7" t="s">
        <v>27</v>
      </c>
      <c r="D164" s="7" t="s">
        <v>23</v>
      </c>
      <c r="E164" s="7" t="s">
        <v>195</v>
      </c>
      <c r="F164" s="7"/>
      <c r="G164" s="44">
        <f>G165</f>
        <v>195659.48100000003</v>
      </c>
      <c r="H164" s="44">
        <f t="shared" si="14"/>
        <v>192340.63700000002</v>
      </c>
    </row>
    <row r="165" spans="1:10" ht="38.25" x14ac:dyDescent="0.2">
      <c r="A165" s="31" t="s">
        <v>196</v>
      </c>
      <c r="B165" s="4">
        <v>969</v>
      </c>
      <c r="C165" s="4" t="s">
        <v>27</v>
      </c>
      <c r="D165" s="4" t="s">
        <v>23</v>
      </c>
      <c r="E165" s="4" t="s">
        <v>197</v>
      </c>
      <c r="F165" s="4"/>
      <c r="G165" s="5">
        <f>G166+G172+G168+G170</f>
        <v>195659.48100000003</v>
      </c>
      <c r="H165" s="5">
        <f>H166+H172+H168+H170</f>
        <v>192340.63700000002</v>
      </c>
    </row>
    <row r="166" spans="1:10" ht="25.5" x14ac:dyDescent="0.2">
      <c r="A166" s="23" t="s">
        <v>121</v>
      </c>
      <c r="B166" s="4">
        <v>969</v>
      </c>
      <c r="C166" s="4" t="s">
        <v>27</v>
      </c>
      <c r="D166" s="4" t="s">
        <v>23</v>
      </c>
      <c r="E166" s="4" t="s">
        <v>200</v>
      </c>
      <c r="F166" s="4"/>
      <c r="G166" s="89">
        <f>G167</f>
        <v>157463.1</v>
      </c>
      <c r="H166" s="89">
        <f>H167</f>
        <v>157463.1</v>
      </c>
    </row>
    <row r="167" spans="1:10" ht="51" x14ac:dyDescent="0.2">
      <c r="A167" s="62" t="s">
        <v>86</v>
      </c>
      <c r="B167" s="6">
        <v>969</v>
      </c>
      <c r="C167" s="6" t="s">
        <v>27</v>
      </c>
      <c r="D167" s="6" t="s">
        <v>23</v>
      </c>
      <c r="E167" s="6" t="s">
        <v>200</v>
      </c>
      <c r="F167" s="6" t="s">
        <v>92</v>
      </c>
      <c r="G167" s="85">
        <v>157463.1</v>
      </c>
      <c r="H167" s="85">
        <v>157463.1</v>
      </c>
      <c r="I167" s="1">
        <v>157463.1</v>
      </c>
      <c r="J167" s="1">
        <v>157463.1</v>
      </c>
    </row>
    <row r="168" spans="1:10" ht="38.25" x14ac:dyDescent="0.2">
      <c r="A168" s="31" t="s">
        <v>371</v>
      </c>
      <c r="B168" s="4" t="s">
        <v>114</v>
      </c>
      <c r="C168" s="4" t="s">
        <v>27</v>
      </c>
      <c r="D168" s="4" t="s">
        <v>23</v>
      </c>
      <c r="E168" s="4" t="s">
        <v>372</v>
      </c>
      <c r="F168" s="4"/>
      <c r="G168" s="89">
        <f>G169</f>
        <v>552.70000000000005</v>
      </c>
      <c r="H168" s="89">
        <f>H169</f>
        <v>552.70000000000005</v>
      </c>
    </row>
    <row r="169" spans="1:10" ht="51" x14ac:dyDescent="0.2">
      <c r="A169" s="62" t="s">
        <v>86</v>
      </c>
      <c r="B169" s="6" t="s">
        <v>114</v>
      </c>
      <c r="C169" s="6" t="s">
        <v>27</v>
      </c>
      <c r="D169" s="6" t="s">
        <v>23</v>
      </c>
      <c r="E169" s="6" t="s">
        <v>372</v>
      </c>
      <c r="F169" s="6" t="s">
        <v>92</v>
      </c>
      <c r="G169" s="85">
        <v>552.70000000000005</v>
      </c>
      <c r="H169" s="85">
        <v>552.70000000000005</v>
      </c>
      <c r="I169" s="1">
        <v>552.70000000000005</v>
      </c>
      <c r="J169" s="1">
        <v>552.70000000000005</v>
      </c>
    </row>
    <row r="170" spans="1:10" ht="63.75" x14ac:dyDescent="0.2">
      <c r="A170" s="31" t="s">
        <v>418</v>
      </c>
      <c r="B170" s="4" t="s">
        <v>114</v>
      </c>
      <c r="C170" s="4" t="s">
        <v>27</v>
      </c>
      <c r="D170" s="4" t="s">
        <v>23</v>
      </c>
      <c r="E170" s="4" t="s">
        <v>419</v>
      </c>
      <c r="F170" s="4"/>
      <c r="G170" s="89">
        <f>G171</f>
        <v>648</v>
      </c>
      <c r="H170" s="89">
        <f>H171</f>
        <v>648</v>
      </c>
    </row>
    <row r="171" spans="1:10" x14ac:dyDescent="0.2">
      <c r="A171" s="14" t="s">
        <v>88</v>
      </c>
      <c r="B171" s="6" t="s">
        <v>114</v>
      </c>
      <c r="C171" s="6" t="s">
        <v>27</v>
      </c>
      <c r="D171" s="6" t="s">
        <v>23</v>
      </c>
      <c r="E171" s="6" t="s">
        <v>419</v>
      </c>
      <c r="F171" s="6" t="s">
        <v>89</v>
      </c>
      <c r="G171" s="85">
        <f>324+324</f>
        <v>648</v>
      </c>
      <c r="H171" s="85">
        <f>324+324</f>
        <v>648</v>
      </c>
      <c r="I171" s="1">
        <v>324</v>
      </c>
      <c r="J171" s="1">
        <v>324</v>
      </c>
    </row>
    <row r="172" spans="1:10" ht="25.5" x14ac:dyDescent="0.2">
      <c r="A172" s="31" t="s">
        <v>198</v>
      </c>
      <c r="B172" s="4">
        <v>969</v>
      </c>
      <c r="C172" s="4" t="s">
        <v>27</v>
      </c>
      <c r="D172" s="4" t="s">
        <v>23</v>
      </c>
      <c r="E172" s="4" t="s">
        <v>199</v>
      </c>
      <c r="F172" s="4"/>
      <c r="G172" s="5">
        <f>G173</f>
        <v>36995.681000000004</v>
      </c>
      <c r="H172" s="5">
        <f>H173</f>
        <v>33676.837</v>
      </c>
    </row>
    <row r="173" spans="1:10" ht="51" x14ac:dyDescent="0.2">
      <c r="A173" s="62" t="s">
        <v>86</v>
      </c>
      <c r="B173" s="6">
        <v>969</v>
      </c>
      <c r="C173" s="6" t="s">
        <v>27</v>
      </c>
      <c r="D173" s="6" t="s">
        <v>23</v>
      </c>
      <c r="E173" s="6" t="s">
        <v>199</v>
      </c>
      <c r="F173" s="6" t="s">
        <v>92</v>
      </c>
      <c r="G173" s="85">
        <f>16093.8+3797.5+10000+4000+7000-3895.619</f>
        <v>36995.681000000004</v>
      </c>
      <c r="H173" s="85">
        <f>16093.8+3797.5+10000+4000+7000-7214.463</f>
        <v>33676.837</v>
      </c>
    </row>
    <row r="174" spans="1:10" x14ac:dyDescent="0.2">
      <c r="A174" s="24" t="s">
        <v>18</v>
      </c>
      <c r="B174" s="8">
        <v>969</v>
      </c>
      <c r="C174" s="8" t="s">
        <v>27</v>
      </c>
      <c r="D174" s="8" t="s">
        <v>25</v>
      </c>
      <c r="E174" s="8"/>
      <c r="F174" s="8"/>
      <c r="G174" s="53">
        <f>G175</f>
        <v>608506.98</v>
      </c>
      <c r="H174" s="53">
        <f>H175</f>
        <v>610502.69999999995</v>
      </c>
    </row>
    <row r="175" spans="1:10" ht="25.5" x14ac:dyDescent="0.2">
      <c r="A175" s="35" t="s">
        <v>485</v>
      </c>
      <c r="B175" s="7">
        <v>969</v>
      </c>
      <c r="C175" s="7" t="s">
        <v>27</v>
      </c>
      <c r="D175" s="7" t="s">
        <v>25</v>
      </c>
      <c r="E175" s="10" t="s">
        <v>194</v>
      </c>
      <c r="F175" s="7"/>
      <c r="G175" s="44">
        <f>G176</f>
        <v>608506.98</v>
      </c>
      <c r="H175" s="44">
        <f>H176</f>
        <v>610502.69999999995</v>
      </c>
    </row>
    <row r="176" spans="1:10" ht="27" x14ac:dyDescent="0.2">
      <c r="A176" s="32" t="s">
        <v>487</v>
      </c>
      <c r="B176" s="7">
        <v>969</v>
      </c>
      <c r="C176" s="7" t="s">
        <v>27</v>
      </c>
      <c r="D176" s="7" t="s">
        <v>25</v>
      </c>
      <c r="E176" s="7" t="s">
        <v>201</v>
      </c>
      <c r="F176" s="7"/>
      <c r="G176" s="44">
        <f>G177+G198+G201</f>
        <v>608506.98</v>
      </c>
      <c r="H176" s="44">
        <f>H177+H198+H201</f>
        <v>610502.69999999995</v>
      </c>
    </row>
    <row r="177" spans="1:10" ht="25.5" x14ac:dyDescent="0.2">
      <c r="A177" s="31" t="s">
        <v>207</v>
      </c>
      <c r="B177" s="4" t="s">
        <v>114</v>
      </c>
      <c r="C177" s="4" t="s">
        <v>27</v>
      </c>
      <c r="D177" s="4" t="s">
        <v>25</v>
      </c>
      <c r="E177" s="4" t="s">
        <v>203</v>
      </c>
      <c r="F177" s="4"/>
      <c r="G177" s="5">
        <f>G178+G180+G182+G190+G188+G186+G196+G194+G192+G184</f>
        <v>608132.57999999996</v>
      </c>
      <c r="H177" s="5">
        <f>H178+H180+H182+H190+H188+H186+H196+H194+H192+H184</f>
        <v>610128.29999999993</v>
      </c>
    </row>
    <row r="178" spans="1:10" ht="63.75" x14ac:dyDescent="0.2">
      <c r="A178" s="17" t="s">
        <v>122</v>
      </c>
      <c r="B178" s="4" t="s">
        <v>114</v>
      </c>
      <c r="C178" s="4" t="s">
        <v>27</v>
      </c>
      <c r="D178" s="4" t="s">
        <v>25</v>
      </c>
      <c r="E178" s="4" t="s">
        <v>208</v>
      </c>
      <c r="F178" s="4"/>
      <c r="G178" s="89">
        <f>G179</f>
        <v>300594.09999999998</v>
      </c>
      <c r="H178" s="89">
        <f>H179</f>
        <v>300594.09999999998</v>
      </c>
    </row>
    <row r="179" spans="1:10" ht="51" x14ac:dyDescent="0.2">
      <c r="A179" s="26" t="s">
        <v>86</v>
      </c>
      <c r="B179" s="6">
        <v>969</v>
      </c>
      <c r="C179" s="6" t="s">
        <v>27</v>
      </c>
      <c r="D179" s="6" t="s">
        <v>25</v>
      </c>
      <c r="E179" s="6" t="s">
        <v>209</v>
      </c>
      <c r="F179" s="6" t="s">
        <v>92</v>
      </c>
      <c r="G179" s="85">
        <v>300594.09999999998</v>
      </c>
      <c r="H179" s="85">
        <v>300594.09999999998</v>
      </c>
      <c r="I179" s="1">
        <v>300594.09999999998</v>
      </c>
      <c r="J179" s="1">
        <v>300594.09999999998</v>
      </c>
    </row>
    <row r="180" spans="1:10" s="41" customFormat="1" ht="63.75" x14ac:dyDescent="0.2">
      <c r="A180" s="17" t="s">
        <v>370</v>
      </c>
      <c r="B180" s="4" t="s">
        <v>114</v>
      </c>
      <c r="C180" s="4" t="s">
        <v>27</v>
      </c>
      <c r="D180" s="4" t="s">
        <v>25</v>
      </c>
      <c r="E180" s="4" t="s">
        <v>210</v>
      </c>
      <c r="F180" s="4"/>
      <c r="G180" s="89">
        <f>G181</f>
        <v>5565.8</v>
      </c>
      <c r="H180" s="89">
        <f>H181</f>
        <v>5565.8</v>
      </c>
    </row>
    <row r="181" spans="1:10" s="41" customFormat="1" x14ac:dyDescent="0.2">
      <c r="A181" s="14" t="s">
        <v>88</v>
      </c>
      <c r="B181" s="6" t="s">
        <v>114</v>
      </c>
      <c r="C181" s="6" t="s">
        <v>27</v>
      </c>
      <c r="D181" s="6" t="s">
        <v>25</v>
      </c>
      <c r="E181" s="6" t="s">
        <v>210</v>
      </c>
      <c r="F181" s="6" t="s">
        <v>89</v>
      </c>
      <c r="G181" s="85">
        <v>5565.8</v>
      </c>
      <c r="H181" s="85">
        <v>5565.8</v>
      </c>
      <c r="I181" s="41">
        <v>5565.8</v>
      </c>
      <c r="J181" s="41">
        <v>5565.8</v>
      </c>
    </row>
    <row r="182" spans="1:10" ht="38.25" x14ac:dyDescent="0.2">
      <c r="A182" s="31" t="s">
        <v>204</v>
      </c>
      <c r="B182" s="4" t="s">
        <v>114</v>
      </c>
      <c r="C182" s="4" t="s">
        <v>27</v>
      </c>
      <c r="D182" s="4" t="s">
        <v>25</v>
      </c>
      <c r="E182" s="4" t="s">
        <v>205</v>
      </c>
      <c r="F182" s="4"/>
      <c r="G182" s="89">
        <f>G183</f>
        <v>44202.880000000005</v>
      </c>
      <c r="H182" s="89">
        <f>H183</f>
        <v>47260.600000000006</v>
      </c>
    </row>
    <row r="183" spans="1:10" ht="51" x14ac:dyDescent="0.2">
      <c r="A183" s="26" t="s">
        <v>86</v>
      </c>
      <c r="B183" s="6">
        <v>969</v>
      </c>
      <c r="C183" s="6" t="s">
        <v>27</v>
      </c>
      <c r="D183" s="6" t="s">
        <v>25</v>
      </c>
      <c r="E183" s="6" t="s">
        <v>206</v>
      </c>
      <c r="F183" s="6" t="s">
        <v>92</v>
      </c>
      <c r="G183" s="85">
        <f>43870.5+437.8-105.42</f>
        <v>44202.880000000005</v>
      </c>
      <c r="H183" s="85">
        <f>42291.905+4991.3-249.565+437.8-210.84</f>
        <v>47260.600000000006</v>
      </c>
    </row>
    <row r="184" spans="1:10" ht="114.75" x14ac:dyDescent="0.2">
      <c r="A184" s="31" t="s">
        <v>443</v>
      </c>
      <c r="B184" s="4" t="s">
        <v>114</v>
      </c>
      <c r="C184" s="4" t="s">
        <v>27</v>
      </c>
      <c r="D184" s="4" t="s">
        <v>25</v>
      </c>
      <c r="E184" s="4" t="s">
        <v>466</v>
      </c>
      <c r="F184" s="4"/>
      <c r="G184" s="89">
        <f>G185</f>
        <v>1750.5</v>
      </c>
      <c r="H184" s="89">
        <f>H185</f>
        <v>1750.5</v>
      </c>
    </row>
    <row r="185" spans="1:10" x14ac:dyDescent="0.2">
      <c r="A185" s="14" t="s">
        <v>88</v>
      </c>
      <c r="B185" s="6" t="s">
        <v>114</v>
      </c>
      <c r="C185" s="6" t="s">
        <v>27</v>
      </c>
      <c r="D185" s="6" t="s">
        <v>25</v>
      </c>
      <c r="E185" s="6" t="s">
        <v>466</v>
      </c>
      <c r="F185" s="6" t="s">
        <v>89</v>
      </c>
      <c r="G185" s="85">
        <v>1750.5</v>
      </c>
      <c r="H185" s="85">
        <v>1750.5</v>
      </c>
      <c r="I185" s="1">
        <v>1750.5</v>
      </c>
      <c r="J185" s="1">
        <v>1750.5</v>
      </c>
    </row>
    <row r="186" spans="1:10" ht="51" x14ac:dyDescent="0.2">
      <c r="A186" s="17" t="s">
        <v>364</v>
      </c>
      <c r="B186" s="4">
        <v>969</v>
      </c>
      <c r="C186" s="4" t="s">
        <v>27</v>
      </c>
      <c r="D186" s="4" t="s">
        <v>25</v>
      </c>
      <c r="E186" s="4" t="s">
        <v>269</v>
      </c>
      <c r="F186" s="4"/>
      <c r="G186" s="89">
        <f>G187</f>
        <v>26339.999999999996</v>
      </c>
      <c r="H186" s="89">
        <f>H187</f>
        <v>25197.3</v>
      </c>
    </row>
    <row r="187" spans="1:10" x14ac:dyDescent="0.2">
      <c r="A187" s="14" t="s">
        <v>88</v>
      </c>
      <c r="B187" s="6">
        <v>969</v>
      </c>
      <c r="C187" s="6" t="s">
        <v>27</v>
      </c>
      <c r="D187" s="6" t="s">
        <v>25</v>
      </c>
      <c r="E187" s="6" t="s">
        <v>269</v>
      </c>
      <c r="F187" s="6" t="s">
        <v>89</v>
      </c>
      <c r="G187" s="85">
        <f>27585.6+278.6-1524.4+0.2</f>
        <v>26339.999999999996</v>
      </c>
      <c r="H187" s="85">
        <v>25197.3</v>
      </c>
      <c r="I187" s="1">
        <v>26061.4</v>
      </c>
      <c r="J187" s="1">
        <v>25197.3</v>
      </c>
    </row>
    <row r="188" spans="1:10" s="41" customFormat="1" ht="51" x14ac:dyDescent="0.2">
      <c r="A188" s="31" t="s">
        <v>366</v>
      </c>
      <c r="B188" s="4" t="s">
        <v>114</v>
      </c>
      <c r="C188" s="4" t="s">
        <v>27</v>
      </c>
      <c r="D188" s="4" t="s">
        <v>25</v>
      </c>
      <c r="E188" s="4" t="s">
        <v>302</v>
      </c>
      <c r="F188" s="4"/>
      <c r="G188" s="89">
        <f>G189</f>
        <v>140557.1</v>
      </c>
      <c r="H188" s="89">
        <f>H189</f>
        <v>140557.1</v>
      </c>
    </row>
    <row r="189" spans="1:10" s="41" customFormat="1" ht="51" x14ac:dyDescent="0.2">
      <c r="A189" s="26" t="s">
        <v>86</v>
      </c>
      <c r="B189" s="6">
        <v>969</v>
      </c>
      <c r="C189" s="6" t="s">
        <v>27</v>
      </c>
      <c r="D189" s="6" t="s">
        <v>25</v>
      </c>
      <c r="E189" s="6" t="s">
        <v>302</v>
      </c>
      <c r="F189" s="6" t="s">
        <v>92</v>
      </c>
      <c r="G189" s="85">
        <f>136340.4+4216.7</f>
        <v>140557.1</v>
      </c>
      <c r="H189" s="85">
        <f>136340.4+4216.7</f>
        <v>140557.1</v>
      </c>
      <c r="I189" s="41">
        <v>136340.4</v>
      </c>
      <c r="J189" s="41">
        <v>136340.4</v>
      </c>
    </row>
    <row r="190" spans="1:10" s="41" customFormat="1" ht="38.25" x14ac:dyDescent="0.2">
      <c r="A190" s="17" t="s">
        <v>363</v>
      </c>
      <c r="B190" s="4" t="s">
        <v>114</v>
      </c>
      <c r="C190" s="4" t="s">
        <v>27</v>
      </c>
      <c r="D190" s="4" t="s">
        <v>25</v>
      </c>
      <c r="E190" s="4" t="s">
        <v>420</v>
      </c>
      <c r="F190" s="4"/>
      <c r="G190" s="89">
        <f>G191</f>
        <v>20385.5</v>
      </c>
      <c r="H190" s="89">
        <f>H191</f>
        <v>20385.5</v>
      </c>
    </row>
    <row r="191" spans="1:10" s="41" customFormat="1" x14ac:dyDescent="0.2">
      <c r="A191" s="14" t="s">
        <v>88</v>
      </c>
      <c r="B191" s="6" t="s">
        <v>114</v>
      </c>
      <c r="C191" s="6" t="s">
        <v>27</v>
      </c>
      <c r="D191" s="6" t="s">
        <v>25</v>
      </c>
      <c r="E191" s="6" t="s">
        <v>420</v>
      </c>
      <c r="F191" s="6" t="s">
        <v>89</v>
      </c>
      <c r="G191" s="85">
        <f>10804.3+9581.2</f>
        <v>20385.5</v>
      </c>
      <c r="H191" s="85">
        <f>10804.3+9581.2</f>
        <v>20385.5</v>
      </c>
      <c r="I191" s="41">
        <v>10804.3</v>
      </c>
      <c r="J191" s="41">
        <v>10804.3</v>
      </c>
    </row>
    <row r="192" spans="1:10" s="41" customFormat="1" ht="102" x14ac:dyDescent="0.2">
      <c r="A192" s="17" t="s">
        <v>394</v>
      </c>
      <c r="B192" s="4" t="s">
        <v>114</v>
      </c>
      <c r="C192" s="4" t="s">
        <v>27</v>
      </c>
      <c r="D192" s="4" t="s">
        <v>25</v>
      </c>
      <c r="E192" s="4" t="s">
        <v>395</v>
      </c>
      <c r="F192" s="4"/>
      <c r="G192" s="89">
        <f>G193</f>
        <v>1570.6999999999998</v>
      </c>
      <c r="H192" s="89">
        <f>H193</f>
        <v>1570.6999999999998</v>
      </c>
    </row>
    <row r="193" spans="1:10" s="41" customFormat="1" x14ac:dyDescent="0.2">
      <c r="A193" s="14" t="s">
        <v>88</v>
      </c>
      <c r="B193" s="6" t="s">
        <v>114</v>
      </c>
      <c r="C193" s="6" t="s">
        <v>27</v>
      </c>
      <c r="D193" s="6" t="s">
        <v>25</v>
      </c>
      <c r="E193" s="6" t="s">
        <v>395</v>
      </c>
      <c r="F193" s="6" t="s">
        <v>89</v>
      </c>
      <c r="G193" s="85">
        <f>1523.6+47.1</f>
        <v>1570.6999999999998</v>
      </c>
      <c r="H193" s="85">
        <f>1523.6+47.1</f>
        <v>1570.6999999999998</v>
      </c>
      <c r="I193" s="41">
        <v>1523.6</v>
      </c>
      <c r="J193" s="41">
        <v>1523.6</v>
      </c>
    </row>
    <row r="194" spans="1:10" s="41" customFormat="1" ht="51" x14ac:dyDescent="0.2">
      <c r="A194" s="104" t="s">
        <v>378</v>
      </c>
      <c r="B194" s="4" t="s">
        <v>114</v>
      </c>
      <c r="C194" s="100" t="s">
        <v>27</v>
      </c>
      <c r="D194" s="100" t="s">
        <v>25</v>
      </c>
      <c r="E194" s="100" t="s">
        <v>467</v>
      </c>
      <c r="F194" s="100"/>
      <c r="G194" s="89">
        <f>G195</f>
        <v>4462.3</v>
      </c>
      <c r="H194" s="89">
        <f>H195</f>
        <v>4543</v>
      </c>
    </row>
    <row r="195" spans="1:10" s="41" customFormat="1" ht="51" x14ac:dyDescent="0.2">
      <c r="A195" s="26" t="s">
        <v>86</v>
      </c>
      <c r="B195" s="6" t="s">
        <v>114</v>
      </c>
      <c r="C195" s="94" t="s">
        <v>27</v>
      </c>
      <c r="D195" s="94" t="s">
        <v>25</v>
      </c>
      <c r="E195" s="94" t="s">
        <v>467</v>
      </c>
      <c r="F195" s="94" t="s">
        <v>89</v>
      </c>
      <c r="G195" s="85">
        <v>4462.3</v>
      </c>
      <c r="H195" s="85">
        <v>4543</v>
      </c>
      <c r="I195" s="41">
        <v>4462.3</v>
      </c>
      <c r="J195" s="41">
        <v>4543</v>
      </c>
    </row>
    <row r="196" spans="1:10" ht="102" x14ac:dyDescent="0.2">
      <c r="A196" s="31" t="s">
        <v>439</v>
      </c>
      <c r="B196" s="4" t="s">
        <v>114</v>
      </c>
      <c r="C196" s="4" t="s">
        <v>27</v>
      </c>
      <c r="D196" s="4" t="s">
        <v>25</v>
      </c>
      <c r="E196" s="4" t="s">
        <v>468</v>
      </c>
      <c r="F196" s="4"/>
      <c r="G196" s="89">
        <f>G197</f>
        <v>62703.7</v>
      </c>
      <c r="H196" s="89">
        <f>H197</f>
        <v>62703.7</v>
      </c>
    </row>
    <row r="197" spans="1:10" x14ac:dyDescent="0.2">
      <c r="A197" s="14" t="s">
        <v>88</v>
      </c>
      <c r="B197" s="6">
        <v>969</v>
      </c>
      <c r="C197" s="6" t="s">
        <v>27</v>
      </c>
      <c r="D197" s="6" t="s">
        <v>25</v>
      </c>
      <c r="E197" s="4" t="s">
        <v>468</v>
      </c>
      <c r="F197" s="6" t="s">
        <v>89</v>
      </c>
      <c r="G197" s="85">
        <v>62703.7</v>
      </c>
      <c r="H197" s="85">
        <v>62703.7</v>
      </c>
      <c r="I197" s="1">
        <v>62703.7</v>
      </c>
      <c r="J197" s="1">
        <v>62703.7</v>
      </c>
    </row>
    <row r="198" spans="1:10" s="41" customFormat="1" ht="38.25" x14ac:dyDescent="0.2">
      <c r="A198" s="25" t="s">
        <v>318</v>
      </c>
      <c r="B198" s="4">
        <v>969</v>
      </c>
      <c r="C198" s="4" t="s">
        <v>27</v>
      </c>
      <c r="D198" s="4" t="s">
        <v>25</v>
      </c>
      <c r="E198" s="4" t="s">
        <v>319</v>
      </c>
      <c r="F198" s="4"/>
      <c r="G198" s="5">
        <f>G199</f>
        <v>374.4</v>
      </c>
      <c r="H198" s="5">
        <f>H199</f>
        <v>374.4</v>
      </c>
    </row>
    <row r="199" spans="1:10" s="41" customFormat="1" ht="25.5" x14ac:dyDescent="0.2">
      <c r="A199" s="25" t="s">
        <v>320</v>
      </c>
      <c r="B199" s="4">
        <v>969</v>
      </c>
      <c r="C199" s="4" t="s">
        <v>27</v>
      </c>
      <c r="D199" s="4" t="s">
        <v>25</v>
      </c>
      <c r="E199" s="4" t="s">
        <v>321</v>
      </c>
      <c r="F199" s="4"/>
      <c r="G199" s="5">
        <f>G200</f>
        <v>374.4</v>
      </c>
      <c r="H199" s="5">
        <f>H200</f>
        <v>374.4</v>
      </c>
    </row>
    <row r="200" spans="1:10" s="41" customFormat="1" x14ac:dyDescent="0.2">
      <c r="A200" s="36" t="s">
        <v>88</v>
      </c>
      <c r="B200" s="6">
        <v>969</v>
      </c>
      <c r="C200" s="6" t="s">
        <v>27</v>
      </c>
      <c r="D200" s="6" t="s">
        <v>25</v>
      </c>
      <c r="E200" s="6" t="s">
        <v>321</v>
      </c>
      <c r="F200" s="6" t="s">
        <v>89</v>
      </c>
      <c r="G200" s="20">
        <v>374.4</v>
      </c>
      <c r="H200" s="20">
        <v>374.4</v>
      </c>
    </row>
    <row r="201" spans="1:10" s="41" customFormat="1" ht="25.5" x14ac:dyDescent="0.2">
      <c r="A201" s="30" t="s">
        <v>314</v>
      </c>
      <c r="B201" s="6" t="s">
        <v>114</v>
      </c>
      <c r="C201" s="4" t="s">
        <v>27</v>
      </c>
      <c r="D201" s="4" t="s">
        <v>25</v>
      </c>
      <c r="E201" s="4" t="s">
        <v>315</v>
      </c>
      <c r="F201" s="6"/>
      <c r="G201" s="5">
        <f>G202</f>
        <v>0</v>
      </c>
      <c r="H201" s="5">
        <f>H202</f>
        <v>0</v>
      </c>
    </row>
    <row r="202" spans="1:10" s="41" customFormat="1" ht="63.75" x14ac:dyDescent="0.2">
      <c r="A202" s="31" t="s">
        <v>128</v>
      </c>
      <c r="B202" s="4" t="s">
        <v>114</v>
      </c>
      <c r="C202" s="4" t="s">
        <v>27</v>
      </c>
      <c r="D202" s="4" t="s">
        <v>25</v>
      </c>
      <c r="E202" s="4" t="s">
        <v>316</v>
      </c>
      <c r="F202" s="4"/>
      <c r="G202" s="89">
        <f>G203</f>
        <v>0</v>
      </c>
      <c r="H202" s="89">
        <f>H203</f>
        <v>0</v>
      </c>
    </row>
    <row r="203" spans="1:10" s="41" customFormat="1" x14ac:dyDescent="0.2">
      <c r="A203" s="14" t="s">
        <v>88</v>
      </c>
      <c r="B203" s="6" t="s">
        <v>114</v>
      </c>
      <c r="C203" s="6" t="s">
        <v>27</v>
      </c>
      <c r="D203" s="6" t="s">
        <v>25</v>
      </c>
      <c r="E203" s="6" t="s">
        <v>316</v>
      </c>
      <c r="F203" s="6" t="s">
        <v>89</v>
      </c>
      <c r="G203" s="85">
        <v>0</v>
      </c>
      <c r="H203" s="85">
        <v>0</v>
      </c>
      <c r="I203" s="41">
        <v>8320</v>
      </c>
      <c r="J203" s="41">
        <v>8320</v>
      </c>
    </row>
    <row r="204" spans="1:10" s="41" customFormat="1" x14ac:dyDescent="0.2">
      <c r="A204" s="24" t="s">
        <v>242</v>
      </c>
      <c r="B204" s="8">
        <v>969</v>
      </c>
      <c r="C204" s="8" t="s">
        <v>27</v>
      </c>
      <c r="D204" s="8" t="s">
        <v>38</v>
      </c>
      <c r="E204" s="8"/>
      <c r="F204" s="8"/>
      <c r="G204" s="53">
        <f>G206</f>
        <v>61771.799999999996</v>
      </c>
      <c r="H204" s="53">
        <f>H206</f>
        <v>61771.799999999996</v>
      </c>
    </row>
    <row r="205" spans="1:10" s="41" customFormat="1" ht="25.5" x14ac:dyDescent="0.2">
      <c r="A205" s="35" t="s">
        <v>485</v>
      </c>
      <c r="B205" s="10" t="s">
        <v>114</v>
      </c>
      <c r="C205" s="10" t="s">
        <v>27</v>
      </c>
      <c r="D205" s="10" t="s">
        <v>38</v>
      </c>
      <c r="E205" s="10" t="s">
        <v>194</v>
      </c>
      <c r="F205" s="10"/>
      <c r="G205" s="54">
        <f>G206</f>
        <v>61771.799999999996</v>
      </c>
      <c r="H205" s="54">
        <f>H206</f>
        <v>61771.799999999996</v>
      </c>
    </row>
    <row r="206" spans="1:10" s="41" customFormat="1" ht="27" x14ac:dyDescent="0.2">
      <c r="A206" s="32" t="s">
        <v>488</v>
      </c>
      <c r="B206" s="7">
        <v>969</v>
      </c>
      <c r="C206" s="7" t="s">
        <v>27</v>
      </c>
      <c r="D206" s="7" t="s">
        <v>38</v>
      </c>
      <c r="E206" s="7" t="s">
        <v>211</v>
      </c>
      <c r="F206" s="7"/>
      <c r="G206" s="44">
        <f>G207</f>
        <v>61771.799999999996</v>
      </c>
      <c r="H206" s="44">
        <f>H207</f>
        <v>61771.799999999996</v>
      </c>
    </row>
    <row r="207" spans="1:10" s="41" customFormat="1" ht="38.25" x14ac:dyDescent="0.2">
      <c r="A207" s="31" t="s">
        <v>202</v>
      </c>
      <c r="B207" s="4" t="s">
        <v>114</v>
      </c>
      <c r="C207" s="4" t="s">
        <v>27</v>
      </c>
      <c r="D207" s="4" t="s">
        <v>38</v>
      </c>
      <c r="E207" s="4" t="s">
        <v>212</v>
      </c>
      <c r="F207" s="4"/>
      <c r="G207" s="5">
        <f>G208+G211</f>
        <v>61771.799999999996</v>
      </c>
      <c r="H207" s="5">
        <f>H208+H211</f>
        <v>61771.799999999996</v>
      </c>
    </row>
    <row r="208" spans="1:10" s="41" customFormat="1" ht="38.25" x14ac:dyDescent="0.2">
      <c r="A208" s="31" t="s">
        <v>213</v>
      </c>
      <c r="B208" s="4" t="s">
        <v>114</v>
      </c>
      <c r="C208" s="4" t="s">
        <v>27</v>
      </c>
      <c r="D208" s="4" t="s">
        <v>38</v>
      </c>
      <c r="E208" s="4" t="s">
        <v>214</v>
      </c>
      <c r="F208" s="4"/>
      <c r="G208" s="5">
        <f>G209+G210</f>
        <v>31511.1</v>
      </c>
      <c r="H208" s="5">
        <f>H209+H210</f>
        <v>31511.1</v>
      </c>
    </row>
    <row r="209" spans="1:10" s="41" customFormat="1" ht="51" x14ac:dyDescent="0.2">
      <c r="A209" s="26" t="s">
        <v>86</v>
      </c>
      <c r="B209" s="6">
        <v>969</v>
      </c>
      <c r="C209" s="6" t="s">
        <v>27</v>
      </c>
      <c r="D209" s="6" t="s">
        <v>38</v>
      </c>
      <c r="E209" s="6" t="s">
        <v>214</v>
      </c>
      <c r="F209" s="6" t="s">
        <v>92</v>
      </c>
      <c r="G209" s="20">
        <f>8525.8+179.8+3000</f>
        <v>11705.599999999999</v>
      </c>
      <c r="H209" s="20">
        <f>8525.8+179.8+3000</f>
        <v>11705.599999999999</v>
      </c>
    </row>
    <row r="210" spans="1:10" s="41" customFormat="1" ht="51" x14ac:dyDescent="0.2">
      <c r="A210" s="14" t="s">
        <v>87</v>
      </c>
      <c r="B210" s="6">
        <v>969</v>
      </c>
      <c r="C210" s="6" t="s">
        <v>27</v>
      </c>
      <c r="D210" s="6" t="s">
        <v>38</v>
      </c>
      <c r="E210" s="6" t="s">
        <v>214</v>
      </c>
      <c r="F210" s="6" t="s">
        <v>91</v>
      </c>
      <c r="G210" s="20">
        <f>15665+340.5+3800</f>
        <v>19805.5</v>
      </c>
      <c r="H210" s="20">
        <f>15665+340.5+3800</f>
        <v>19805.5</v>
      </c>
    </row>
    <row r="211" spans="1:10" s="41" customFormat="1" ht="38.25" x14ac:dyDescent="0.2">
      <c r="A211" s="17" t="s">
        <v>123</v>
      </c>
      <c r="B211" s="4">
        <v>969</v>
      </c>
      <c r="C211" s="4" t="s">
        <v>27</v>
      </c>
      <c r="D211" s="4" t="s">
        <v>38</v>
      </c>
      <c r="E211" s="4" t="s">
        <v>288</v>
      </c>
      <c r="F211" s="4"/>
      <c r="G211" s="89">
        <f>G212+G213</f>
        <v>30260.699999999997</v>
      </c>
      <c r="H211" s="89">
        <f>H212+H213</f>
        <v>30260.699999999997</v>
      </c>
    </row>
    <row r="212" spans="1:10" s="41" customFormat="1" ht="51" x14ac:dyDescent="0.2">
      <c r="A212" s="26" t="s">
        <v>86</v>
      </c>
      <c r="B212" s="6">
        <v>969</v>
      </c>
      <c r="C212" s="6" t="s">
        <v>27</v>
      </c>
      <c r="D212" s="6" t="s">
        <v>38</v>
      </c>
      <c r="E212" s="6" t="s">
        <v>288</v>
      </c>
      <c r="F212" s="6" t="s">
        <v>92</v>
      </c>
      <c r="G212" s="85">
        <f>7262.6</f>
        <v>7262.6</v>
      </c>
      <c r="H212" s="85">
        <f>7262.6</f>
        <v>7262.6</v>
      </c>
      <c r="I212" s="41">
        <v>30260.7</v>
      </c>
      <c r="J212" s="41">
        <v>30260.7</v>
      </c>
    </row>
    <row r="213" spans="1:10" s="41" customFormat="1" ht="51" x14ac:dyDescent="0.2">
      <c r="A213" s="14" t="s">
        <v>87</v>
      </c>
      <c r="B213" s="6">
        <v>969</v>
      </c>
      <c r="C213" s="6" t="s">
        <v>27</v>
      </c>
      <c r="D213" s="6" t="s">
        <v>38</v>
      </c>
      <c r="E213" s="6" t="s">
        <v>288</v>
      </c>
      <c r="F213" s="6" t="s">
        <v>91</v>
      </c>
      <c r="G213" s="85">
        <v>22998.1</v>
      </c>
      <c r="H213" s="85">
        <v>22998.1</v>
      </c>
    </row>
    <row r="214" spans="1:10" s="41" customFormat="1" ht="25.5" x14ac:dyDescent="0.2">
      <c r="A214" s="24" t="s">
        <v>13</v>
      </c>
      <c r="B214" s="78">
        <v>969</v>
      </c>
      <c r="C214" s="78" t="s">
        <v>27</v>
      </c>
      <c r="D214" s="78" t="s">
        <v>28</v>
      </c>
      <c r="E214" s="24"/>
      <c r="F214" s="24"/>
      <c r="G214" s="53">
        <f>G215</f>
        <v>407.2</v>
      </c>
      <c r="H214" s="53">
        <f>H215</f>
        <v>407.2</v>
      </c>
    </row>
    <row r="215" spans="1:10" s="41" customFormat="1" ht="25.5" x14ac:dyDescent="0.2">
      <c r="A215" s="35" t="s">
        <v>485</v>
      </c>
      <c r="B215" s="10" t="s">
        <v>114</v>
      </c>
      <c r="C215" s="10" t="s">
        <v>27</v>
      </c>
      <c r="D215" s="10" t="s">
        <v>28</v>
      </c>
      <c r="E215" s="10" t="s">
        <v>194</v>
      </c>
      <c r="F215" s="10"/>
      <c r="G215" s="54">
        <f>G216</f>
        <v>407.2</v>
      </c>
      <c r="H215" s="54">
        <f>H216</f>
        <v>407.2</v>
      </c>
    </row>
    <row r="216" spans="1:10" s="41" customFormat="1" ht="27" x14ac:dyDescent="0.2">
      <c r="A216" s="32" t="s">
        <v>487</v>
      </c>
      <c r="B216" s="7" t="s">
        <v>114</v>
      </c>
      <c r="C216" s="7" t="s">
        <v>27</v>
      </c>
      <c r="D216" s="7" t="s">
        <v>28</v>
      </c>
      <c r="E216" s="7" t="s">
        <v>201</v>
      </c>
      <c r="F216" s="7"/>
      <c r="G216" s="44">
        <f>G218</f>
        <v>407.2</v>
      </c>
      <c r="H216" s="44">
        <f>H218</f>
        <v>407.2</v>
      </c>
    </row>
    <row r="217" spans="1:10" s="41" customFormat="1" ht="25.5" x14ac:dyDescent="0.2">
      <c r="A217" s="31" t="s">
        <v>207</v>
      </c>
      <c r="B217" s="4" t="s">
        <v>114</v>
      </c>
      <c r="C217" s="4" t="s">
        <v>27</v>
      </c>
      <c r="D217" s="4" t="s">
        <v>28</v>
      </c>
      <c r="E217" s="4" t="s">
        <v>203</v>
      </c>
      <c r="F217" s="4"/>
      <c r="G217" s="5">
        <f>G218</f>
        <v>407.2</v>
      </c>
      <c r="H217" s="5">
        <f>H218</f>
        <v>407.2</v>
      </c>
    </row>
    <row r="218" spans="1:10" s="41" customFormat="1" ht="38.25" x14ac:dyDescent="0.2">
      <c r="A218" s="25" t="s">
        <v>365</v>
      </c>
      <c r="B218" s="4" t="s">
        <v>114</v>
      </c>
      <c r="C218" s="4" t="s">
        <v>27</v>
      </c>
      <c r="D218" s="4" t="s">
        <v>28</v>
      </c>
      <c r="E218" s="4" t="s">
        <v>14</v>
      </c>
      <c r="F218" s="4"/>
      <c r="G218" s="89">
        <f>G219</f>
        <v>407.2</v>
      </c>
      <c r="H218" s="89">
        <f>H219</f>
        <v>407.2</v>
      </c>
    </row>
    <row r="219" spans="1:10" s="41" customFormat="1" x14ac:dyDescent="0.2">
      <c r="A219" s="26" t="s">
        <v>88</v>
      </c>
      <c r="B219" s="6" t="s">
        <v>114</v>
      </c>
      <c r="C219" s="6" t="s">
        <v>27</v>
      </c>
      <c r="D219" s="6" t="s">
        <v>28</v>
      </c>
      <c r="E219" s="6" t="s">
        <v>14</v>
      </c>
      <c r="F219" s="6" t="s">
        <v>89</v>
      </c>
      <c r="G219" s="85">
        <f>395+12.2</f>
        <v>407.2</v>
      </c>
      <c r="H219" s="85">
        <f>395+12.2</f>
        <v>407.2</v>
      </c>
      <c r="I219" s="41">
        <v>395</v>
      </c>
      <c r="J219" s="41">
        <v>395</v>
      </c>
    </row>
    <row r="220" spans="1:10" s="41" customFormat="1" x14ac:dyDescent="0.2">
      <c r="A220" s="24" t="s">
        <v>476</v>
      </c>
      <c r="B220" s="8">
        <v>969</v>
      </c>
      <c r="C220" s="8" t="s">
        <v>27</v>
      </c>
      <c r="D220" s="8" t="s">
        <v>27</v>
      </c>
      <c r="E220" s="8"/>
      <c r="F220" s="8"/>
      <c r="G220" s="53">
        <f t="shared" ref="G220:H222" si="15">G221</f>
        <v>13286.4</v>
      </c>
      <c r="H220" s="53">
        <f t="shared" si="15"/>
        <v>13286.4</v>
      </c>
    </row>
    <row r="221" spans="1:10" s="41" customFormat="1" ht="25.5" x14ac:dyDescent="0.2">
      <c r="A221" s="35" t="s">
        <v>485</v>
      </c>
      <c r="B221" s="10" t="s">
        <v>114</v>
      </c>
      <c r="C221" s="10" t="s">
        <v>27</v>
      </c>
      <c r="D221" s="10" t="s">
        <v>27</v>
      </c>
      <c r="E221" s="10" t="s">
        <v>215</v>
      </c>
      <c r="F221" s="10"/>
      <c r="G221" s="54">
        <f t="shared" si="15"/>
        <v>13286.4</v>
      </c>
      <c r="H221" s="54">
        <f t="shared" si="15"/>
        <v>13286.4</v>
      </c>
    </row>
    <row r="222" spans="1:10" s="41" customFormat="1" ht="27" x14ac:dyDescent="0.2">
      <c r="A222" s="32" t="s">
        <v>489</v>
      </c>
      <c r="B222" s="7">
        <v>969</v>
      </c>
      <c r="C222" s="7" t="s">
        <v>27</v>
      </c>
      <c r="D222" s="7" t="s">
        <v>27</v>
      </c>
      <c r="E222" s="7" t="s">
        <v>216</v>
      </c>
      <c r="F222" s="7"/>
      <c r="G222" s="44">
        <f t="shared" si="15"/>
        <v>13286.4</v>
      </c>
      <c r="H222" s="44">
        <f t="shared" si="15"/>
        <v>13286.4</v>
      </c>
    </row>
    <row r="223" spans="1:10" s="41" customFormat="1" ht="25.5" x14ac:dyDescent="0.2">
      <c r="A223" s="31" t="s">
        <v>217</v>
      </c>
      <c r="B223" s="4" t="s">
        <v>114</v>
      </c>
      <c r="C223" s="4" t="s">
        <v>27</v>
      </c>
      <c r="D223" s="4" t="s">
        <v>27</v>
      </c>
      <c r="E223" s="4" t="s">
        <v>218</v>
      </c>
      <c r="F223" s="10"/>
      <c r="G223" s="5">
        <f>G224+G226+G228</f>
        <v>13286.4</v>
      </c>
      <c r="H223" s="5">
        <f>H224+H226+H228</f>
        <v>13286.4</v>
      </c>
    </row>
    <row r="224" spans="1:10" s="41" customFormat="1" ht="114.75" x14ac:dyDescent="0.2">
      <c r="A224" s="25" t="s">
        <v>369</v>
      </c>
      <c r="B224" s="4" t="s">
        <v>114</v>
      </c>
      <c r="C224" s="4" t="s">
        <v>27</v>
      </c>
      <c r="D224" s="4" t="s">
        <v>27</v>
      </c>
      <c r="E224" s="4" t="s">
        <v>219</v>
      </c>
      <c r="F224" s="4"/>
      <c r="G224" s="89">
        <f>G225</f>
        <v>6191</v>
      </c>
      <c r="H224" s="89">
        <f>H225</f>
        <v>6191</v>
      </c>
    </row>
    <row r="225" spans="1:10" s="41" customFormat="1" ht="25.5" x14ac:dyDescent="0.2">
      <c r="A225" s="14" t="s">
        <v>322</v>
      </c>
      <c r="B225" s="6">
        <v>969</v>
      </c>
      <c r="C225" s="6" t="s">
        <v>27</v>
      </c>
      <c r="D225" s="6" t="s">
        <v>27</v>
      </c>
      <c r="E225" s="6" t="s">
        <v>219</v>
      </c>
      <c r="F225" s="6" t="s">
        <v>323</v>
      </c>
      <c r="G225" s="85">
        <v>6191</v>
      </c>
      <c r="H225" s="85">
        <v>6191</v>
      </c>
      <c r="I225" s="41">
        <v>6191</v>
      </c>
      <c r="J225" s="41">
        <v>6191</v>
      </c>
    </row>
    <row r="226" spans="1:10" s="41" customFormat="1" ht="25.5" x14ac:dyDescent="0.2">
      <c r="A226" s="17" t="s">
        <v>243</v>
      </c>
      <c r="B226" s="4">
        <v>969</v>
      </c>
      <c r="C226" s="4" t="s">
        <v>27</v>
      </c>
      <c r="D226" s="4" t="s">
        <v>27</v>
      </c>
      <c r="E226" s="4" t="s">
        <v>220</v>
      </c>
      <c r="F226" s="4"/>
      <c r="G226" s="89">
        <f>G227</f>
        <v>7002.5</v>
      </c>
      <c r="H226" s="89">
        <f>H227</f>
        <v>7002.5</v>
      </c>
    </row>
    <row r="227" spans="1:10" s="41" customFormat="1" ht="25.5" x14ac:dyDescent="0.2">
      <c r="A227" s="14" t="s">
        <v>322</v>
      </c>
      <c r="B227" s="6">
        <v>969</v>
      </c>
      <c r="C227" s="6" t="s">
        <v>27</v>
      </c>
      <c r="D227" s="6" t="s">
        <v>27</v>
      </c>
      <c r="E227" s="6" t="s">
        <v>220</v>
      </c>
      <c r="F227" s="6" t="s">
        <v>323</v>
      </c>
      <c r="G227" s="85">
        <v>7002.5</v>
      </c>
      <c r="H227" s="85">
        <v>7002.5</v>
      </c>
      <c r="I227" s="41">
        <v>7002.5</v>
      </c>
      <c r="J227" s="41">
        <v>7002.5</v>
      </c>
    </row>
    <row r="228" spans="1:10" s="41" customFormat="1" ht="38.25" x14ac:dyDescent="0.2">
      <c r="A228" s="25" t="s">
        <v>244</v>
      </c>
      <c r="B228" s="4">
        <v>969</v>
      </c>
      <c r="C228" s="4" t="s">
        <v>27</v>
      </c>
      <c r="D228" s="4" t="s">
        <v>27</v>
      </c>
      <c r="E228" s="4" t="s">
        <v>247</v>
      </c>
      <c r="F228" s="4"/>
      <c r="G228" s="89">
        <f>G229+G230</f>
        <v>92.899999999999991</v>
      </c>
      <c r="H228" s="89">
        <f>H229+H230</f>
        <v>92.899999999999991</v>
      </c>
      <c r="I228" s="41">
        <v>92.9</v>
      </c>
      <c r="J228" s="41">
        <v>92.9</v>
      </c>
    </row>
    <row r="229" spans="1:10" s="41" customFormat="1" x14ac:dyDescent="0.2">
      <c r="A229" s="38" t="s">
        <v>238</v>
      </c>
      <c r="B229" s="6">
        <v>969</v>
      </c>
      <c r="C229" s="6" t="s">
        <v>27</v>
      </c>
      <c r="D229" s="6" t="s">
        <v>27</v>
      </c>
      <c r="E229" s="6" t="s">
        <v>247</v>
      </c>
      <c r="F229" s="6" t="s">
        <v>104</v>
      </c>
      <c r="G229" s="85">
        <v>71.349999999999994</v>
      </c>
      <c r="H229" s="85">
        <v>71.349999999999994</v>
      </c>
    </row>
    <row r="230" spans="1:10" s="41" customFormat="1" ht="38.25" x14ac:dyDescent="0.2">
      <c r="A230" s="14" t="s">
        <v>235</v>
      </c>
      <c r="B230" s="6" t="s">
        <v>114</v>
      </c>
      <c r="C230" s="6" t="s">
        <v>27</v>
      </c>
      <c r="D230" s="6" t="s">
        <v>27</v>
      </c>
      <c r="E230" s="6" t="s">
        <v>247</v>
      </c>
      <c r="F230" s="6" t="s">
        <v>155</v>
      </c>
      <c r="G230" s="85">
        <v>21.55</v>
      </c>
      <c r="H230" s="85">
        <v>21.55</v>
      </c>
    </row>
    <row r="231" spans="1:10" s="41" customFormat="1" x14ac:dyDescent="0.2">
      <c r="A231" s="28" t="s">
        <v>19</v>
      </c>
      <c r="B231" s="8">
        <v>969</v>
      </c>
      <c r="C231" s="8" t="s">
        <v>27</v>
      </c>
      <c r="D231" s="8" t="s">
        <v>29</v>
      </c>
      <c r="E231" s="8"/>
      <c r="F231" s="8"/>
      <c r="G231" s="53">
        <f>G232</f>
        <v>17340.500500000002</v>
      </c>
      <c r="H231" s="53">
        <f>H232</f>
        <v>17340.499900000003</v>
      </c>
    </row>
    <row r="232" spans="1:10" s="41" customFormat="1" ht="25.5" x14ac:dyDescent="0.2">
      <c r="A232" s="35" t="s">
        <v>485</v>
      </c>
      <c r="B232" s="10" t="s">
        <v>114</v>
      </c>
      <c r="C232" s="10" t="s">
        <v>27</v>
      </c>
      <c r="D232" s="10" t="s">
        <v>29</v>
      </c>
      <c r="E232" s="10" t="s">
        <v>194</v>
      </c>
      <c r="F232" s="10"/>
      <c r="G232" s="54">
        <f>G238+G233+G253</f>
        <v>17340.500500000002</v>
      </c>
      <c r="H232" s="54">
        <f>H238+H233+H253</f>
        <v>17340.499900000003</v>
      </c>
    </row>
    <row r="233" spans="1:10" s="41" customFormat="1" ht="27" x14ac:dyDescent="0.2">
      <c r="A233" s="32" t="s">
        <v>489</v>
      </c>
      <c r="B233" s="7">
        <v>969</v>
      </c>
      <c r="C233" s="7" t="s">
        <v>27</v>
      </c>
      <c r="D233" s="7" t="s">
        <v>29</v>
      </c>
      <c r="E233" s="7" t="s">
        <v>216</v>
      </c>
      <c r="F233" s="7"/>
      <c r="G233" s="44">
        <f>G234</f>
        <v>105</v>
      </c>
      <c r="H233" s="44">
        <f>H234</f>
        <v>105</v>
      </c>
    </row>
    <row r="234" spans="1:10" s="41" customFormat="1" ht="25.5" x14ac:dyDescent="0.2">
      <c r="A234" s="31" t="s">
        <v>217</v>
      </c>
      <c r="B234" s="4" t="s">
        <v>114</v>
      </c>
      <c r="C234" s="4" t="s">
        <v>27</v>
      </c>
      <c r="D234" s="4" t="s">
        <v>29</v>
      </c>
      <c r="E234" s="4" t="s">
        <v>218</v>
      </c>
      <c r="F234" s="10"/>
      <c r="G234" s="5">
        <f>G235</f>
        <v>105</v>
      </c>
      <c r="H234" s="5">
        <f>H235</f>
        <v>105</v>
      </c>
    </row>
    <row r="235" spans="1:10" s="41" customFormat="1" ht="38.25" x14ac:dyDescent="0.2">
      <c r="A235" s="17" t="s">
        <v>240</v>
      </c>
      <c r="B235" s="4">
        <v>969</v>
      </c>
      <c r="C235" s="4" t="s">
        <v>27</v>
      </c>
      <c r="D235" s="4" t="s">
        <v>29</v>
      </c>
      <c r="E235" s="4" t="s">
        <v>239</v>
      </c>
      <c r="F235" s="4"/>
      <c r="G235" s="89">
        <f>G236+G237</f>
        <v>105</v>
      </c>
      <c r="H235" s="89">
        <f>H236+H237</f>
        <v>105</v>
      </c>
      <c r="I235" s="41">
        <v>105</v>
      </c>
      <c r="J235" s="41">
        <v>105</v>
      </c>
    </row>
    <row r="236" spans="1:10" s="41" customFormat="1" x14ac:dyDescent="0.2">
      <c r="A236" s="38" t="s">
        <v>238</v>
      </c>
      <c r="B236" s="6">
        <v>969</v>
      </c>
      <c r="C236" s="6" t="s">
        <v>27</v>
      </c>
      <c r="D236" s="6" t="s">
        <v>29</v>
      </c>
      <c r="E236" s="6" t="s">
        <v>239</v>
      </c>
      <c r="F236" s="6" t="s">
        <v>104</v>
      </c>
      <c r="G236" s="85">
        <v>80.644999999999996</v>
      </c>
      <c r="H236" s="85">
        <v>80.644999999999996</v>
      </c>
    </row>
    <row r="237" spans="1:10" s="41" customFormat="1" ht="38.25" x14ac:dyDescent="0.2">
      <c r="A237" s="14" t="s">
        <v>235</v>
      </c>
      <c r="B237" s="6">
        <v>969</v>
      </c>
      <c r="C237" s="6" t="s">
        <v>27</v>
      </c>
      <c r="D237" s="6" t="s">
        <v>29</v>
      </c>
      <c r="E237" s="6" t="s">
        <v>239</v>
      </c>
      <c r="F237" s="6" t="s">
        <v>155</v>
      </c>
      <c r="G237" s="85">
        <v>24.355</v>
      </c>
      <c r="H237" s="85">
        <v>24.355</v>
      </c>
    </row>
    <row r="238" spans="1:10" s="41" customFormat="1" ht="27" x14ac:dyDescent="0.2">
      <c r="A238" s="32" t="s">
        <v>490</v>
      </c>
      <c r="B238" s="10" t="s">
        <v>114</v>
      </c>
      <c r="C238" s="10" t="s">
        <v>27</v>
      </c>
      <c r="D238" s="10" t="s">
        <v>29</v>
      </c>
      <c r="E238" s="10" t="s">
        <v>221</v>
      </c>
      <c r="F238" s="10"/>
      <c r="G238" s="119">
        <f>G239</f>
        <v>16937.500500000002</v>
      </c>
      <c r="H238" s="119">
        <f>H239</f>
        <v>16937.499900000003</v>
      </c>
    </row>
    <row r="239" spans="1:10" s="41" customFormat="1" ht="25.5" x14ac:dyDescent="0.2">
      <c r="A239" s="31" t="s">
        <v>222</v>
      </c>
      <c r="B239" s="4" t="s">
        <v>114</v>
      </c>
      <c r="C239" s="4" t="s">
        <v>27</v>
      </c>
      <c r="D239" s="4" t="s">
        <v>29</v>
      </c>
      <c r="E239" s="4" t="s">
        <v>223</v>
      </c>
      <c r="F239" s="4"/>
      <c r="G239" s="89">
        <f>G242+G245+G240</f>
        <v>16937.500500000002</v>
      </c>
      <c r="H239" s="89">
        <f>H242+H245+H240</f>
        <v>16937.499900000003</v>
      </c>
    </row>
    <row r="240" spans="1:10" s="41" customFormat="1" ht="89.25" x14ac:dyDescent="0.2">
      <c r="A240" s="25" t="s">
        <v>368</v>
      </c>
      <c r="B240" s="4">
        <v>969</v>
      </c>
      <c r="C240" s="4" t="s">
        <v>27</v>
      </c>
      <c r="D240" s="4" t="s">
        <v>29</v>
      </c>
      <c r="E240" s="4" t="s">
        <v>226</v>
      </c>
      <c r="F240" s="4"/>
      <c r="G240" s="89">
        <f>G241</f>
        <v>83.5</v>
      </c>
      <c r="H240" s="89">
        <f>H241</f>
        <v>83.5</v>
      </c>
    </row>
    <row r="241" spans="1:10" s="41" customFormat="1" ht="25.5" x14ac:dyDescent="0.2">
      <c r="A241" s="14" t="s">
        <v>74</v>
      </c>
      <c r="B241" s="6">
        <v>969</v>
      </c>
      <c r="C241" s="6" t="s">
        <v>27</v>
      </c>
      <c r="D241" s="6" t="s">
        <v>29</v>
      </c>
      <c r="E241" s="6" t="s">
        <v>226</v>
      </c>
      <c r="F241" s="6" t="s">
        <v>75</v>
      </c>
      <c r="G241" s="85">
        <v>83.5</v>
      </c>
      <c r="H241" s="85">
        <v>83.5</v>
      </c>
      <c r="I241" s="41">
        <v>83.5</v>
      </c>
      <c r="J241" s="41">
        <v>83.5</v>
      </c>
    </row>
    <row r="242" spans="1:10" s="41" customFormat="1" ht="25.5" x14ac:dyDescent="0.2">
      <c r="A242" s="31" t="s">
        <v>101</v>
      </c>
      <c r="B242" s="4" t="s">
        <v>114</v>
      </c>
      <c r="C242" s="4" t="s">
        <v>27</v>
      </c>
      <c r="D242" s="4" t="s">
        <v>29</v>
      </c>
      <c r="E242" s="4" t="s">
        <v>237</v>
      </c>
      <c r="F242" s="4"/>
      <c r="G242" s="5">
        <f>G243+G244</f>
        <v>1434</v>
      </c>
      <c r="H242" s="5">
        <f>H243+H244</f>
        <v>1434</v>
      </c>
    </row>
    <row r="243" spans="1:10" s="41" customFormat="1" ht="25.5" x14ac:dyDescent="0.2">
      <c r="A243" s="38" t="s">
        <v>137</v>
      </c>
      <c r="B243" s="6" t="s">
        <v>114</v>
      </c>
      <c r="C243" s="6" t="s">
        <v>27</v>
      </c>
      <c r="D243" s="6" t="s">
        <v>29</v>
      </c>
      <c r="E243" s="6" t="s">
        <v>237</v>
      </c>
      <c r="F243" s="6" t="s">
        <v>71</v>
      </c>
      <c r="G243" s="20">
        <v>1101.4000000000001</v>
      </c>
      <c r="H243" s="20">
        <v>1101.4000000000001</v>
      </c>
    </row>
    <row r="244" spans="1:10" ht="38.25" x14ac:dyDescent="0.2">
      <c r="A244" s="14" t="s">
        <v>138</v>
      </c>
      <c r="B244" s="6" t="s">
        <v>114</v>
      </c>
      <c r="C244" s="6" t="s">
        <v>27</v>
      </c>
      <c r="D244" s="6" t="s">
        <v>29</v>
      </c>
      <c r="E244" s="6" t="s">
        <v>237</v>
      </c>
      <c r="F244" s="6" t="s">
        <v>131</v>
      </c>
      <c r="G244" s="20">
        <v>332.6</v>
      </c>
      <c r="H244" s="20">
        <v>332.6</v>
      </c>
    </row>
    <row r="245" spans="1:10" ht="51" x14ac:dyDescent="0.2">
      <c r="A245" s="25" t="s">
        <v>224</v>
      </c>
      <c r="B245" s="4">
        <v>969</v>
      </c>
      <c r="C245" s="4" t="s">
        <v>27</v>
      </c>
      <c r="D245" s="4" t="s">
        <v>29</v>
      </c>
      <c r="E245" s="4" t="s">
        <v>225</v>
      </c>
      <c r="F245" s="4"/>
      <c r="G245" s="5">
        <f>SUM(G246:G252)</f>
        <v>15420.0005</v>
      </c>
      <c r="H245" s="5">
        <f>SUM(H246:H252)</f>
        <v>15419.999900000001</v>
      </c>
    </row>
    <row r="246" spans="1:10" x14ac:dyDescent="0.2">
      <c r="A246" s="38" t="s">
        <v>234</v>
      </c>
      <c r="B246" s="6">
        <v>969</v>
      </c>
      <c r="C246" s="6" t="s">
        <v>27</v>
      </c>
      <c r="D246" s="6" t="s">
        <v>29</v>
      </c>
      <c r="E246" s="6" t="s">
        <v>225</v>
      </c>
      <c r="F246" s="6" t="s">
        <v>104</v>
      </c>
      <c r="G246" s="20">
        <f>1969.3+1082.2+7700</f>
        <v>10751.5</v>
      </c>
      <c r="H246" s="20">
        <f>1969.3+1082.2+7700</f>
        <v>10751.5</v>
      </c>
    </row>
    <row r="247" spans="1:10" ht="38.25" x14ac:dyDescent="0.2">
      <c r="A247" s="14" t="s">
        <v>235</v>
      </c>
      <c r="B247" s="6">
        <v>969</v>
      </c>
      <c r="C247" s="6" t="s">
        <v>27</v>
      </c>
      <c r="D247" s="6" t="s">
        <v>29</v>
      </c>
      <c r="E247" s="6" t="s">
        <v>225</v>
      </c>
      <c r="F247" s="6" t="s">
        <v>155</v>
      </c>
      <c r="G247" s="20">
        <f>594.7+326.8+2300</f>
        <v>3221.5</v>
      </c>
      <c r="H247" s="20">
        <f>594.7+326.8+2300</f>
        <v>3221.5</v>
      </c>
    </row>
    <row r="248" spans="1:10" ht="25.5" x14ac:dyDescent="0.2">
      <c r="A248" s="105" t="s">
        <v>435</v>
      </c>
      <c r="B248" s="6">
        <v>969</v>
      </c>
      <c r="C248" s="6" t="s">
        <v>27</v>
      </c>
      <c r="D248" s="6" t="s">
        <v>29</v>
      </c>
      <c r="E248" s="6" t="s">
        <v>225</v>
      </c>
      <c r="F248" s="6" t="s">
        <v>73</v>
      </c>
      <c r="G248" s="20">
        <v>200</v>
      </c>
      <c r="H248" s="20">
        <v>200</v>
      </c>
    </row>
    <row r="249" spans="1:10" ht="25.5" x14ac:dyDescent="0.2">
      <c r="A249" s="14" t="s">
        <v>74</v>
      </c>
      <c r="B249" s="6">
        <v>969</v>
      </c>
      <c r="C249" s="6" t="s">
        <v>27</v>
      </c>
      <c r="D249" s="6" t="s">
        <v>29</v>
      </c>
      <c r="E249" s="6" t="s">
        <v>225</v>
      </c>
      <c r="F249" s="6" t="s">
        <v>75</v>
      </c>
      <c r="G249" s="20">
        <f>300+0.0005</f>
        <v>300.00049999999999</v>
      </c>
      <c r="H249" s="20">
        <f>300-0.0001</f>
        <v>299.99990000000003</v>
      </c>
    </row>
    <row r="250" spans="1:10" s="41" customFormat="1" x14ac:dyDescent="0.2">
      <c r="A250" s="14" t="s">
        <v>353</v>
      </c>
      <c r="B250" s="6">
        <v>969</v>
      </c>
      <c r="C250" s="6" t="s">
        <v>27</v>
      </c>
      <c r="D250" s="6" t="s">
        <v>29</v>
      </c>
      <c r="E250" s="6" t="s">
        <v>225</v>
      </c>
      <c r="F250" s="6" t="s">
        <v>352</v>
      </c>
      <c r="G250" s="20">
        <v>903.1</v>
      </c>
      <c r="H250" s="20">
        <v>903.1</v>
      </c>
    </row>
    <row r="251" spans="1:10" ht="25.5" x14ac:dyDescent="0.2">
      <c r="A251" s="14" t="s">
        <v>76</v>
      </c>
      <c r="B251" s="6">
        <v>969</v>
      </c>
      <c r="C251" s="6" t="s">
        <v>27</v>
      </c>
      <c r="D251" s="6" t="s">
        <v>29</v>
      </c>
      <c r="E251" s="6" t="s">
        <v>225</v>
      </c>
      <c r="F251" s="6" t="s">
        <v>77</v>
      </c>
      <c r="G251" s="20">
        <v>17.100000000000001</v>
      </c>
      <c r="H251" s="20">
        <v>17.100000000000001</v>
      </c>
    </row>
    <row r="252" spans="1:10" x14ac:dyDescent="0.2">
      <c r="A252" s="14" t="s">
        <v>156</v>
      </c>
      <c r="B252" s="6">
        <v>969</v>
      </c>
      <c r="C252" s="6" t="s">
        <v>27</v>
      </c>
      <c r="D252" s="6" t="s">
        <v>29</v>
      </c>
      <c r="E252" s="6" t="s">
        <v>225</v>
      </c>
      <c r="F252" s="6" t="s">
        <v>78</v>
      </c>
      <c r="G252" s="20">
        <v>26.8</v>
      </c>
      <c r="H252" s="20">
        <v>26.8</v>
      </c>
    </row>
    <row r="253" spans="1:10" ht="13.5" x14ac:dyDescent="0.2">
      <c r="A253" s="64" t="s">
        <v>491</v>
      </c>
      <c r="B253" s="10" t="s">
        <v>114</v>
      </c>
      <c r="C253" s="10" t="s">
        <v>27</v>
      </c>
      <c r="D253" s="10" t="s">
        <v>29</v>
      </c>
      <c r="E253" s="10" t="s">
        <v>253</v>
      </c>
      <c r="F253" s="10"/>
      <c r="G253" s="54">
        <f>G254+G257</f>
        <v>298</v>
      </c>
      <c r="H253" s="54">
        <f>H254+H257</f>
        <v>298</v>
      </c>
    </row>
    <row r="254" spans="1:10" ht="25.5" x14ac:dyDescent="0.2">
      <c r="A254" s="65" t="s">
        <v>254</v>
      </c>
      <c r="B254" s="4" t="s">
        <v>114</v>
      </c>
      <c r="C254" s="4" t="s">
        <v>27</v>
      </c>
      <c r="D254" s="4" t="s">
        <v>29</v>
      </c>
      <c r="E254" s="4" t="s">
        <v>255</v>
      </c>
      <c r="F254" s="4"/>
      <c r="G254" s="5">
        <f>G255</f>
        <v>200</v>
      </c>
      <c r="H254" s="5">
        <f>H255</f>
        <v>200</v>
      </c>
    </row>
    <row r="255" spans="1:10" ht="25.5" x14ac:dyDescent="0.2">
      <c r="A255" s="65" t="s">
        <v>256</v>
      </c>
      <c r="B255" s="4" t="s">
        <v>114</v>
      </c>
      <c r="C255" s="4" t="s">
        <v>27</v>
      </c>
      <c r="D255" s="4" t="s">
        <v>29</v>
      </c>
      <c r="E255" s="4" t="s">
        <v>257</v>
      </c>
      <c r="F255" s="4"/>
      <c r="G255" s="5">
        <f>G256</f>
        <v>200</v>
      </c>
      <c r="H255" s="5">
        <f>H256</f>
        <v>200</v>
      </c>
    </row>
    <row r="256" spans="1:10" x14ac:dyDescent="0.2">
      <c r="A256" s="26" t="s">
        <v>88</v>
      </c>
      <c r="B256" s="6" t="s">
        <v>114</v>
      </c>
      <c r="C256" s="6" t="s">
        <v>27</v>
      </c>
      <c r="D256" s="6" t="s">
        <v>29</v>
      </c>
      <c r="E256" s="6" t="s">
        <v>257</v>
      </c>
      <c r="F256" s="6" t="s">
        <v>89</v>
      </c>
      <c r="G256" s="20">
        <v>200</v>
      </c>
      <c r="H256" s="20">
        <v>200</v>
      </c>
    </row>
    <row r="257" spans="1:10" ht="38.25" x14ac:dyDescent="0.2">
      <c r="A257" s="25" t="s">
        <v>324</v>
      </c>
      <c r="B257" s="4">
        <v>969</v>
      </c>
      <c r="C257" s="4" t="s">
        <v>27</v>
      </c>
      <c r="D257" s="4" t="s">
        <v>29</v>
      </c>
      <c r="E257" s="4" t="s">
        <v>325</v>
      </c>
      <c r="F257" s="95"/>
      <c r="G257" s="5">
        <f>G258</f>
        <v>98</v>
      </c>
      <c r="H257" s="5">
        <f>H258</f>
        <v>98</v>
      </c>
    </row>
    <row r="258" spans="1:10" ht="38.25" x14ac:dyDescent="0.2">
      <c r="A258" s="25" t="s">
        <v>326</v>
      </c>
      <c r="B258" s="4">
        <v>969</v>
      </c>
      <c r="C258" s="4" t="s">
        <v>27</v>
      </c>
      <c r="D258" s="4" t="s">
        <v>29</v>
      </c>
      <c r="E258" s="4" t="s">
        <v>327</v>
      </c>
      <c r="F258" s="95"/>
      <c r="G258" s="5">
        <f>G259</f>
        <v>98</v>
      </c>
      <c r="H258" s="5">
        <f>H259</f>
        <v>98</v>
      </c>
    </row>
    <row r="259" spans="1:10" ht="25.5" x14ac:dyDescent="0.2">
      <c r="A259" s="14" t="s">
        <v>74</v>
      </c>
      <c r="B259" s="6">
        <v>969</v>
      </c>
      <c r="C259" s="6" t="s">
        <v>27</v>
      </c>
      <c r="D259" s="6" t="s">
        <v>29</v>
      </c>
      <c r="E259" s="6" t="s">
        <v>327</v>
      </c>
      <c r="F259" s="73" t="s">
        <v>75</v>
      </c>
      <c r="G259" s="20">
        <v>98</v>
      </c>
      <c r="H259" s="20">
        <v>98</v>
      </c>
    </row>
    <row r="260" spans="1:10" x14ac:dyDescent="0.2">
      <c r="A260" s="22" t="s">
        <v>85</v>
      </c>
      <c r="B260" s="9">
        <v>969</v>
      </c>
      <c r="C260" s="9" t="s">
        <v>32</v>
      </c>
      <c r="D260" s="9"/>
      <c r="E260" s="9"/>
      <c r="F260" s="9"/>
      <c r="G260" s="56">
        <f t="shared" ref="G260:H263" si="16">G261</f>
        <v>1500</v>
      </c>
      <c r="H260" s="56">
        <f t="shared" si="16"/>
        <v>1500</v>
      </c>
    </row>
    <row r="261" spans="1:10" s="41" customFormat="1" x14ac:dyDescent="0.2">
      <c r="A261" s="28" t="s">
        <v>120</v>
      </c>
      <c r="B261" s="8">
        <v>969</v>
      </c>
      <c r="C261" s="8" t="s">
        <v>32</v>
      </c>
      <c r="D261" s="8" t="s">
        <v>38</v>
      </c>
      <c r="E261" s="8"/>
      <c r="F261" s="8"/>
      <c r="G261" s="57">
        <f t="shared" si="16"/>
        <v>1500</v>
      </c>
      <c r="H261" s="57">
        <f t="shared" si="16"/>
        <v>1500</v>
      </c>
    </row>
    <row r="262" spans="1:10" x14ac:dyDescent="0.2">
      <c r="A262" s="18" t="s">
        <v>115</v>
      </c>
      <c r="B262" s="10" t="s">
        <v>114</v>
      </c>
      <c r="C262" s="10" t="s">
        <v>32</v>
      </c>
      <c r="D262" s="10" t="s">
        <v>38</v>
      </c>
      <c r="E262" s="10" t="s">
        <v>139</v>
      </c>
      <c r="F262" s="10"/>
      <c r="G262" s="58">
        <f t="shared" si="16"/>
        <v>1500</v>
      </c>
      <c r="H262" s="58">
        <f t="shared" si="16"/>
        <v>1500</v>
      </c>
    </row>
    <row r="263" spans="1:10" s="41" customFormat="1" ht="63.75" x14ac:dyDescent="0.2">
      <c r="A263" s="25" t="s">
        <v>124</v>
      </c>
      <c r="B263" s="4" t="s">
        <v>114</v>
      </c>
      <c r="C263" s="4" t="s">
        <v>32</v>
      </c>
      <c r="D263" s="4" t="s">
        <v>38</v>
      </c>
      <c r="E263" s="4" t="s">
        <v>192</v>
      </c>
      <c r="F263" s="4"/>
      <c r="G263" s="115">
        <f t="shared" si="16"/>
        <v>1500</v>
      </c>
      <c r="H263" s="115">
        <f t="shared" si="16"/>
        <v>1500</v>
      </c>
    </row>
    <row r="264" spans="1:10" s="42" customFormat="1" x14ac:dyDescent="0.2">
      <c r="A264" s="14" t="s">
        <v>88</v>
      </c>
      <c r="B264" s="6" t="s">
        <v>114</v>
      </c>
      <c r="C264" s="6" t="s">
        <v>32</v>
      </c>
      <c r="D264" s="6" t="s">
        <v>38</v>
      </c>
      <c r="E264" s="6" t="s">
        <v>192</v>
      </c>
      <c r="F264" s="6" t="s">
        <v>89</v>
      </c>
      <c r="G264" s="84">
        <v>1500</v>
      </c>
      <c r="H264" s="84">
        <v>1500</v>
      </c>
      <c r="I264" s="42">
        <v>1500</v>
      </c>
      <c r="J264" s="42">
        <v>1500</v>
      </c>
    </row>
    <row r="265" spans="1:10" s="21" customFormat="1" ht="25.5" x14ac:dyDescent="0.2">
      <c r="A265" s="49" t="s">
        <v>54</v>
      </c>
      <c r="B265" s="50">
        <v>970</v>
      </c>
      <c r="C265" s="50"/>
      <c r="D265" s="50"/>
      <c r="E265" s="50"/>
      <c r="F265" s="50"/>
      <c r="G265" s="51">
        <f>G266+G276</f>
        <v>36855.9</v>
      </c>
      <c r="H265" s="51">
        <f>H266+H276</f>
        <v>37251.4</v>
      </c>
    </row>
    <row r="266" spans="1:10" x14ac:dyDescent="0.2">
      <c r="A266" s="34" t="s">
        <v>80</v>
      </c>
      <c r="B266" s="9">
        <v>970</v>
      </c>
      <c r="C266" s="9" t="s">
        <v>23</v>
      </c>
      <c r="D266" s="9"/>
      <c r="E266" s="9"/>
      <c r="F266" s="9"/>
      <c r="G266" s="52">
        <f>G267</f>
        <v>12667.4</v>
      </c>
      <c r="H266" s="52">
        <f>H267</f>
        <v>12667.4</v>
      </c>
    </row>
    <row r="267" spans="1:10" ht="38.25" x14ac:dyDescent="0.2">
      <c r="A267" s="28" t="s">
        <v>60</v>
      </c>
      <c r="B267" s="8">
        <v>970</v>
      </c>
      <c r="C267" s="8" t="s">
        <v>23</v>
      </c>
      <c r="D267" s="8" t="s">
        <v>31</v>
      </c>
      <c r="E267" s="8"/>
      <c r="F267" s="8"/>
      <c r="G267" s="53">
        <f>G268</f>
        <v>12667.4</v>
      </c>
      <c r="H267" s="53">
        <f>H268</f>
        <v>12667.4</v>
      </c>
    </row>
    <row r="268" spans="1:10" ht="25.5" x14ac:dyDescent="0.2">
      <c r="A268" s="40" t="s">
        <v>492</v>
      </c>
      <c r="B268" s="10">
        <v>970</v>
      </c>
      <c r="C268" s="10" t="s">
        <v>23</v>
      </c>
      <c r="D268" s="10" t="s">
        <v>31</v>
      </c>
      <c r="E268" s="10" t="s">
        <v>133</v>
      </c>
      <c r="F268" s="10"/>
      <c r="G268" s="54">
        <f t="shared" ref="G268:H270" si="17">G269</f>
        <v>12667.4</v>
      </c>
      <c r="H268" s="54">
        <f t="shared" si="17"/>
        <v>12667.4</v>
      </c>
    </row>
    <row r="269" spans="1:10" ht="27" x14ac:dyDescent="0.25">
      <c r="A269" s="69" t="s">
        <v>308</v>
      </c>
      <c r="B269" s="7">
        <v>970</v>
      </c>
      <c r="C269" s="7" t="s">
        <v>23</v>
      </c>
      <c r="D269" s="7" t="s">
        <v>31</v>
      </c>
      <c r="E269" s="7" t="s">
        <v>134</v>
      </c>
      <c r="F269" s="7"/>
      <c r="G269" s="44">
        <f t="shared" si="17"/>
        <v>12667.4</v>
      </c>
      <c r="H269" s="44">
        <f t="shared" si="17"/>
        <v>12667.4</v>
      </c>
    </row>
    <row r="270" spans="1:10" s="41" customFormat="1" ht="25.5" x14ac:dyDescent="0.2">
      <c r="A270" s="31" t="s">
        <v>136</v>
      </c>
      <c r="B270" s="4">
        <v>970</v>
      </c>
      <c r="C270" s="4" t="s">
        <v>23</v>
      </c>
      <c r="D270" s="4" t="s">
        <v>31</v>
      </c>
      <c r="E270" s="4" t="s">
        <v>135</v>
      </c>
      <c r="F270" s="4"/>
      <c r="G270" s="5">
        <f t="shared" si="17"/>
        <v>12667.4</v>
      </c>
      <c r="H270" s="5">
        <f t="shared" si="17"/>
        <v>12667.4</v>
      </c>
    </row>
    <row r="271" spans="1:10" s="42" customFormat="1" ht="25.5" x14ac:dyDescent="0.2">
      <c r="A271" s="29" t="s">
        <v>101</v>
      </c>
      <c r="B271" s="4">
        <v>970</v>
      </c>
      <c r="C271" s="4" t="s">
        <v>23</v>
      </c>
      <c r="D271" s="4" t="s">
        <v>31</v>
      </c>
      <c r="E271" s="4" t="s">
        <v>132</v>
      </c>
      <c r="F271" s="7"/>
      <c r="G271" s="5">
        <f>SUM(G272:G275)</f>
        <v>12667.4</v>
      </c>
      <c r="H271" s="5">
        <f>SUM(H272:H275)</f>
        <v>12667.4</v>
      </c>
    </row>
    <row r="272" spans="1:10" s="41" customFormat="1" ht="25.5" x14ac:dyDescent="0.2">
      <c r="A272" s="14" t="s">
        <v>137</v>
      </c>
      <c r="B272" s="6">
        <v>970</v>
      </c>
      <c r="C272" s="6" t="s">
        <v>23</v>
      </c>
      <c r="D272" s="6" t="s">
        <v>31</v>
      </c>
      <c r="E272" s="6" t="s">
        <v>132</v>
      </c>
      <c r="F272" s="6" t="s">
        <v>71</v>
      </c>
      <c r="G272" s="20">
        <v>8116.3</v>
      </c>
      <c r="H272" s="20">
        <v>8116.3</v>
      </c>
    </row>
    <row r="273" spans="1:10" s="41" customFormat="1" ht="38.25" x14ac:dyDescent="0.2">
      <c r="A273" s="14" t="s">
        <v>138</v>
      </c>
      <c r="B273" s="6">
        <v>970</v>
      </c>
      <c r="C273" s="6" t="s">
        <v>23</v>
      </c>
      <c r="D273" s="6" t="s">
        <v>31</v>
      </c>
      <c r="E273" s="6" t="s">
        <v>132</v>
      </c>
      <c r="F273" s="6" t="s">
        <v>131</v>
      </c>
      <c r="G273" s="20">
        <v>2451.1</v>
      </c>
      <c r="H273" s="20">
        <v>2451.1</v>
      </c>
    </row>
    <row r="274" spans="1:10" s="41" customFormat="1" ht="25.5" x14ac:dyDescent="0.2">
      <c r="A274" s="105" t="s">
        <v>435</v>
      </c>
      <c r="B274" s="6">
        <v>970</v>
      </c>
      <c r="C274" s="6" t="s">
        <v>23</v>
      </c>
      <c r="D274" s="6" t="s">
        <v>31</v>
      </c>
      <c r="E274" s="6" t="s">
        <v>132</v>
      </c>
      <c r="F274" s="6" t="s">
        <v>73</v>
      </c>
      <c r="G274" s="20">
        <v>1600</v>
      </c>
      <c r="H274" s="20">
        <v>1600</v>
      </c>
    </row>
    <row r="275" spans="1:10" s="41" customFormat="1" ht="25.5" x14ac:dyDescent="0.2">
      <c r="A275" s="14" t="s">
        <v>74</v>
      </c>
      <c r="B275" s="6">
        <v>970</v>
      </c>
      <c r="C275" s="6" t="s">
        <v>23</v>
      </c>
      <c r="D275" s="6" t="s">
        <v>31</v>
      </c>
      <c r="E275" s="6" t="s">
        <v>132</v>
      </c>
      <c r="F275" s="6" t="s">
        <v>75</v>
      </c>
      <c r="G275" s="20">
        <v>500</v>
      </c>
      <c r="H275" s="20">
        <v>500</v>
      </c>
    </row>
    <row r="276" spans="1:10" s="63" customFormat="1" ht="31.5" customHeight="1" x14ac:dyDescent="0.2">
      <c r="A276" s="22" t="s">
        <v>477</v>
      </c>
      <c r="B276" s="9">
        <v>970</v>
      </c>
      <c r="C276" s="9" t="s">
        <v>44</v>
      </c>
      <c r="D276" s="9"/>
      <c r="E276" s="9"/>
      <c r="F276" s="9"/>
      <c r="G276" s="52">
        <f t="shared" ref="G276:H279" si="18">G277</f>
        <v>24188.5</v>
      </c>
      <c r="H276" s="52">
        <f t="shared" si="18"/>
        <v>24584</v>
      </c>
    </row>
    <row r="277" spans="1:10" s="63" customFormat="1" ht="38.25" x14ac:dyDescent="0.2">
      <c r="A277" s="24" t="s">
        <v>62</v>
      </c>
      <c r="B277" s="8">
        <v>970</v>
      </c>
      <c r="C277" s="8" t="s">
        <v>44</v>
      </c>
      <c r="D277" s="8" t="s">
        <v>23</v>
      </c>
      <c r="E277" s="8"/>
      <c r="F277" s="8"/>
      <c r="G277" s="53">
        <f t="shared" si="18"/>
        <v>24188.5</v>
      </c>
      <c r="H277" s="53">
        <f t="shared" si="18"/>
        <v>24584</v>
      </c>
    </row>
    <row r="278" spans="1:10" ht="25.5" x14ac:dyDescent="0.2">
      <c r="A278" s="40" t="s">
        <v>492</v>
      </c>
      <c r="B278" s="10">
        <v>970</v>
      </c>
      <c r="C278" s="10" t="s">
        <v>44</v>
      </c>
      <c r="D278" s="10" t="s">
        <v>23</v>
      </c>
      <c r="E278" s="10" t="s">
        <v>133</v>
      </c>
      <c r="F278" s="10"/>
      <c r="G278" s="54">
        <f t="shared" si="18"/>
        <v>24188.5</v>
      </c>
      <c r="H278" s="54">
        <f t="shared" si="18"/>
        <v>24584</v>
      </c>
    </row>
    <row r="279" spans="1:10" ht="27" x14ac:dyDescent="0.2">
      <c r="A279" s="32" t="s">
        <v>306</v>
      </c>
      <c r="B279" s="7">
        <v>970</v>
      </c>
      <c r="C279" s="7" t="s">
        <v>44</v>
      </c>
      <c r="D279" s="7" t="s">
        <v>23</v>
      </c>
      <c r="E279" s="7" t="s">
        <v>140</v>
      </c>
      <c r="F279" s="7"/>
      <c r="G279" s="44">
        <f t="shared" si="18"/>
        <v>24188.5</v>
      </c>
      <c r="H279" s="44">
        <f t="shared" si="18"/>
        <v>24584</v>
      </c>
    </row>
    <row r="280" spans="1:10" s="63" customFormat="1" ht="25.5" x14ac:dyDescent="0.2">
      <c r="A280" s="16" t="s">
        <v>141</v>
      </c>
      <c r="B280" s="4">
        <v>970</v>
      </c>
      <c r="C280" s="4" t="s">
        <v>44</v>
      </c>
      <c r="D280" s="4" t="s">
        <v>23</v>
      </c>
      <c r="E280" s="4" t="s">
        <v>142</v>
      </c>
      <c r="F280" s="4"/>
      <c r="G280" s="5">
        <f>G281+G283</f>
        <v>24188.5</v>
      </c>
      <c r="H280" s="5">
        <f>H281+H283</f>
        <v>24584</v>
      </c>
    </row>
    <row r="281" spans="1:10" s="63" customFormat="1" ht="25.5" x14ac:dyDescent="0.2">
      <c r="A281" s="16" t="s">
        <v>48</v>
      </c>
      <c r="B281" s="4">
        <v>970</v>
      </c>
      <c r="C281" s="4" t="s">
        <v>44</v>
      </c>
      <c r="D281" s="4" t="s">
        <v>23</v>
      </c>
      <c r="E281" s="4" t="s">
        <v>147</v>
      </c>
      <c r="F281" s="4"/>
      <c r="G281" s="5">
        <f>SUM(G282)</f>
        <v>24053.7</v>
      </c>
      <c r="H281" s="5">
        <f>SUM(H282)</f>
        <v>24443.9</v>
      </c>
    </row>
    <row r="282" spans="1:10" s="63" customFormat="1" x14ac:dyDescent="0.2">
      <c r="A282" s="106" t="s">
        <v>107</v>
      </c>
      <c r="B282" s="94">
        <v>970</v>
      </c>
      <c r="C282" s="94" t="s">
        <v>44</v>
      </c>
      <c r="D282" s="94" t="s">
        <v>23</v>
      </c>
      <c r="E282" s="94" t="s">
        <v>147</v>
      </c>
      <c r="F282" s="94" t="s">
        <v>94</v>
      </c>
      <c r="G282" s="85">
        <v>24053.7</v>
      </c>
      <c r="H282" s="85">
        <v>24443.9</v>
      </c>
    </row>
    <row r="283" spans="1:10" s="63" customFormat="1" ht="25.5" x14ac:dyDescent="0.2">
      <c r="A283" s="29" t="s">
        <v>106</v>
      </c>
      <c r="B283" s="4">
        <v>970</v>
      </c>
      <c r="C283" s="4" t="s">
        <v>44</v>
      </c>
      <c r="D283" s="4" t="s">
        <v>23</v>
      </c>
      <c r="E283" s="4" t="s">
        <v>143</v>
      </c>
      <c r="F283" s="4"/>
      <c r="G283" s="89">
        <f>SUM(G284)</f>
        <v>134.80000000000001</v>
      </c>
      <c r="H283" s="89">
        <f>SUM(H284)</f>
        <v>140.1</v>
      </c>
    </row>
    <row r="284" spans="1:10" s="63" customFormat="1" x14ac:dyDescent="0.2">
      <c r="A284" s="19" t="s">
        <v>107</v>
      </c>
      <c r="B284" s="6">
        <v>970</v>
      </c>
      <c r="C284" s="6" t="s">
        <v>44</v>
      </c>
      <c r="D284" s="6" t="s">
        <v>23</v>
      </c>
      <c r="E284" s="6" t="s">
        <v>143</v>
      </c>
      <c r="F284" s="6" t="s">
        <v>94</v>
      </c>
      <c r="G284" s="85">
        <v>134.80000000000001</v>
      </c>
      <c r="H284" s="85">
        <v>140.1</v>
      </c>
      <c r="I284" s="63">
        <v>134.80000000000001</v>
      </c>
      <c r="J284" s="63">
        <v>140.1</v>
      </c>
    </row>
    <row r="285" spans="1:10" ht="25.5" x14ac:dyDescent="0.2">
      <c r="A285" s="49" t="s">
        <v>70</v>
      </c>
      <c r="B285" s="50">
        <v>971</v>
      </c>
      <c r="C285" s="50"/>
      <c r="D285" s="50"/>
      <c r="E285" s="50"/>
      <c r="F285" s="50"/>
      <c r="G285" s="51">
        <f>G286+G303</f>
        <v>39217.899999999994</v>
      </c>
      <c r="H285" s="51">
        <f>H286+H303</f>
        <v>39217.9</v>
      </c>
    </row>
    <row r="286" spans="1:10" x14ac:dyDescent="0.2">
      <c r="A286" s="34" t="s">
        <v>80</v>
      </c>
      <c r="B286" s="9">
        <v>971</v>
      </c>
      <c r="C286" s="9" t="s">
        <v>23</v>
      </c>
      <c r="D286" s="9"/>
      <c r="E286" s="9"/>
      <c r="F286" s="9"/>
      <c r="G286" s="52">
        <f>G287</f>
        <v>20025.5</v>
      </c>
      <c r="H286" s="52">
        <f>H287</f>
        <v>20025.5</v>
      </c>
    </row>
    <row r="287" spans="1:10" x14ac:dyDescent="0.2">
      <c r="A287" s="24" t="s">
        <v>69</v>
      </c>
      <c r="B287" s="8">
        <v>971</v>
      </c>
      <c r="C287" s="8" t="s">
        <v>23</v>
      </c>
      <c r="D287" s="8" t="s">
        <v>58</v>
      </c>
      <c r="E287" s="8"/>
      <c r="F287" s="8"/>
      <c r="G287" s="53">
        <f>G288+G300</f>
        <v>20025.5</v>
      </c>
      <c r="H287" s="53">
        <f>H288+H300</f>
        <v>20025.5</v>
      </c>
    </row>
    <row r="288" spans="1:10" s="41" customFormat="1" ht="51" x14ac:dyDescent="0.2">
      <c r="A288" s="40" t="s">
        <v>482</v>
      </c>
      <c r="B288" s="10" t="s">
        <v>126</v>
      </c>
      <c r="C288" s="10" t="s">
        <v>23</v>
      </c>
      <c r="D288" s="10" t="s">
        <v>58</v>
      </c>
      <c r="E288" s="10" t="s">
        <v>157</v>
      </c>
      <c r="F288" s="10"/>
      <c r="G288" s="54">
        <f>G289</f>
        <v>10416.200000000001</v>
      </c>
      <c r="H288" s="54">
        <f>H289</f>
        <v>10416.200000000001</v>
      </c>
    </row>
    <row r="289" spans="1:10" s="41" customFormat="1" ht="40.5" x14ac:dyDescent="0.25">
      <c r="A289" s="69" t="s">
        <v>493</v>
      </c>
      <c r="B289" s="7" t="s">
        <v>126</v>
      </c>
      <c r="C289" s="7" t="s">
        <v>23</v>
      </c>
      <c r="D289" s="7" t="s">
        <v>58</v>
      </c>
      <c r="E289" s="7" t="s">
        <v>158</v>
      </c>
      <c r="F289" s="7"/>
      <c r="G289" s="44">
        <f>G290+G297</f>
        <v>10416.200000000001</v>
      </c>
      <c r="H289" s="44">
        <f>H290+H297</f>
        <v>10416.200000000001</v>
      </c>
    </row>
    <row r="290" spans="1:10" s="41" customFormat="1" ht="38.25" x14ac:dyDescent="0.2">
      <c r="A290" s="31" t="s">
        <v>274</v>
      </c>
      <c r="B290" s="4" t="s">
        <v>126</v>
      </c>
      <c r="C290" s="4" t="s">
        <v>23</v>
      </c>
      <c r="D290" s="4" t="s">
        <v>58</v>
      </c>
      <c r="E290" s="4" t="s">
        <v>339</v>
      </c>
      <c r="F290" s="4"/>
      <c r="G290" s="5">
        <f>G291+G294</f>
        <v>9616.2000000000007</v>
      </c>
      <c r="H290" s="5">
        <f>H291+H294</f>
        <v>9616.2000000000007</v>
      </c>
    </row>
    <row r="291" spans="1:10" ht="25.5" x14ac:dyDescent="0.2">
      <c r="A291" s="29" t="s">
        <v>101</v>
      </c>
      <c r="B291" s="4" t="s">
        <v>126</v>
      </c>
      <c r="C291" s="4" t="s">
        <v>23</v>
      </c>
      <c r="D291" s="4" t="s">
        <v>58</v>
      </c>
      <c r="E291" s="4" t="s">
        <v>228</v>
      </c>
      <c r="F291" s="7"/>
      <c r="G291" s="5">
        <f>SUM(G292:G293)</f>
        <v>9266.2000000000007</v>
      </c>
      <c r="H291" s="5">
        <f>SUM(H292:H293)</f>
        <v>9266.2000000000007</v>
      </c>
    </row>
    <row r="292" spans="1:10" ht="25.5" x14ac:dyDescent="0.2">
      <c r="A292" s="14" t="s">
        <v>137</v>
      </c>
      <c r="B292" s="6" t="s">
        <v>126</v>
      </c>
      <c r="C292" s="6" t="s">
        <v>23</v>
      </c>
      <c r="D292" s="6" t="s">
        <v>58</v>
      </c>
      <c r="E292" s="6" t="s">
        <v>228</v>
      </c>
      <c r="F292" s="6" t="s">
        <v>71</v>
      </c>
      <c r="G292" s="20">
        <v>7116.9</v>
      </c>
      <c r="H292" s="20">
        <v>7116.9</v>
      </c>
    </row>
    <row r="293" spans="1:10" s="41" customFormat="1" ht="38.25" x14ac:dyDescent="0.2">
      <c r="A293" s="14" t="s">
        <v>138</v>
      </c>
      <c r="B293" s="6" t="s">
        <v>126</v>
      </c>
      <c r="C293" s="6" t="s">
        <v>23</v>
      </c>
      <c r="D293" s="6" t="s">
        <v>58</v>
      </c>
      <c r="E293" s="6" t="s">
        <v>228</v>
      </c>
      <c r="F293" s="6" t="s">
        <v>131</v>
      </c>
      <c r="G293" s="20">
        <v>2149.3000000000002</v>
      </c>
      <c r="H293" s="20">
        <v>2149.3000000000002</v>
      </c>
    </row>
    <row r="294" spans="1:10" x14ac:dyDescent="0.2">
      <c r="A294" s="40" t="s">
        <v>436</v>
      </c>
      <c r="B294" s="10" t="s">
        <v>126</v>
      </c>
      <c r="C294" s="10" t="s">
        <v>23</v>
      </c>
      <c r="D294" s="10" t="s">
        <v>58</v>
      </c>
      <c r="E294" s="10" t="s">
        <v>437</v>
      </c>
      <c r="F294" s="10"/>
      <c r="G294" s="54">
        <f>SUM(G295:G296)</f>
        <v>350</v>
      </c>
      <c r="H294" s="54">
        <f>SUM(H295:H296)</f>
        <v>350</v>
      </c>
    </row>
    <row r="295" spans="1:10" ht="25.5" x14ac:dyDescent="0.2">
      <c r="A295" s="14" t="s">
        <v>72</v>
      </c>
      <c r="B295" s="6" t="s">
        <v>126</v>
      </c>
      <c r="C295" s="6" t="s">
        <v>23</v>
      </c>
      <c r="D295" s="6" t="s">
        <v>58</v>
      </c>
      <c r="E295" s="6" t="s">
        <v>438</v>
      </c>
      <c r="F295" s="6" t="s">
        <v>73</v>
      </c>
      <c r="G295" s="20">
        <v>250</v>
      </c>
      <c r="H295" s="20">
        <v>250</v>
      </c>
    </row>
    <row r="296" spans="1:10" ht="25.5" x14ac:dyDescent="0.2">
      <c r="A296" s="14" t="s">
        <v>74</v>
      </c>
      <c r="B296" s="6" t="s">
        <v>126</v>
      </c>
      <c r="C296" s="6" t="s">
        <v>23</v>
      </c>
      <c r="D296" s="6" t="s">
        <v>58</v>
      </c>
      <c r="E296" s="6" t="s">
        <v>438</v>
      </c>
      <c r="F296" s="6" t="s">
        <v>75</v>
      </c>
      <c r="G296" s="20">
        <v>100</v>
      </c>
      <c r="H296" s="20">
        <v>100</v>
      </c>
    </row>
    <row r="297" spans="1:10" ht="38.25" x14ac:dyDescent="0.2">
      <c r="A297" s="31" t="s">
        <v>275</v>
      </c>
      <c r="B297" s="4">
        <v>971</v>
      </c>
      <c r="C297" s="4" t="s">
        <v>23</v>
      </c>
      <c r="D297" s="4" t="s">
        <v>58</v>
      </c>
      <c r="E297" s="4" t="s">
        <v>335</v>
      </c>
      <c r="F297" s="4"/>
      <c r="G297" s="5">
        <f>G298</f>
        <v>800</v>
      </c>
      <c r="H297" s="5">
        <f>H298</f>
        <v>800</v>
      </c>
    </row>
    <row r="298" spans="1:10" ht="38.25" x14ac:dyDescent="0.2">
      <c r="A298" s="16" t="s">
        <v>166</v>
      </c>
      <c r="B298" s="4">
        <v>971</v>
      </c>
      <c r="C298" s="4" t="s">
        <v>23</v>
      </c>
      <c r="D298" s="4" t="s">
        <v>58</v>
      </c>
      <c r="E298" s="4" t="s">
        <v>229</v>
      </c>
      <c r="F298" s="4"/>
      <c r="G298" s="5">
        <f>SUM(G299:G299)</f>
        <v>800</v>
      </c>
      <c r="H298" s="5">
        <f>SUM(H299:H299)</f>
        <v>800</v>
      </c>
    </row>
    <row r="299" spans="1:10" ht="25.5" x14ac:dyDescent="0.2">
      <c r="A299" s="14" t="s">
        <v>74</v>
      </c>
      <c r="B299" s="6">
        <v>971</v>
      </c>
      <c r="C299" s="6" t="s">
        <v>23</v>
      </c>
      <c r="D299" s="6" t="s">
        <v>58</v>
      </c>
      <c r="E299" s="6" t="s">
        <v>229</v>
      </c>
      <c r="F299" s="6" t="s">
        <v>75</v>
      </c>
      <c r="G299" s="20">
        <v>800</v>
      </c>
      <c r="H299" s="20">
        <v>800</v>
      </c>
    </row>
    <row r="300" spans="1:10" x14ac:dyDescent="0.2">
      <c r="A300" s="39" t="s">
        <v>115</v>
      </c>
      <c r="B300" s="10" t="s">
        <v>126</v>
      </c>
      <c r="C300" s="10" t="s">
        <v>23</v>
      </c>
      <c r="D300" s="10" t="s">
        <v>58</v>
      </c>
      <c r="E300" s="10" t="s">
        <v>139</v>
      </c>
      <c r="F300" s="10"/>
      <c r="G300" s="54">
        <f>G301</f>
        <v>9609.2999999999993</v>
      </c>
      <c r="H300" s="54">
        <f>H301</f>
        <v>9609.2999999999993</v>
      </c>
    </row>
    <row r="301" spans="1:10" ht="50.25" customHeight="1" x14ac:dyDescent="0.2">
      <c r="A301" s="25" t="s">
        <v>367</v>
      </c>
      <c r="B301" s="4">
        <v>971</v>
      </c>
      <c r="C301" s="4" t="s">
        <v>23</v>
      </c>
      <c r="D301" s="4" t="s">
        <v>58</v>
      </c>
      <c r="E301" s="4" t="s">
        <v>469</v>
      </c>
      <c r="F301" s="4"/>
      <c r="G301" s="89">
        <f>G302</f>
        <v>9609.2999999999993</v>
      </c>
      <c r="H301" s="89">
        <f>H302</f>
        <v>9609.2999999999993</v>
      </c>
    </row>
    <row r="302" spans="1:10" ht="28.5" customHeight="1" x14ac:dyDescent="0.2">
      <c r="A302" s="105" t="s">
        <v>332</v>
      </c>
      <c r="B302" s="6">
        <v>971</v>
      </c>
      <c r="C302" s="6" t="s">
        <v>23</v>
      </c>
      <c r="D302" s="6" t="s">
        <v>58</v>
      </c>
      <c r="E302" s="6" t="s">
        <v>469</v>
      </c>
      <c r="F302" s="6" t="s">
        <v>331</v>
      </c>
      <c r="G302" s="85">
        <f>9321+288.3</f>
        <v>9609.2999999999993</v>
      </c>
      <c r="H302" s="85">
        <f>9321+288.3</f>
        <v>9609.2999999999993</v>
      </c>
      <c r="I302" s="1">
        <v>9321</v>
      </c>
      <c r="J302" s="1">
        <v>9321</v>
      </c>
    </row>
    <row r="303" spans="1:10" x14ac:dyDescent="0.2">
      <c r="A303" s="22" t="s">
        <v>83</v>
      </c>
      <c r="B303" s="9">
        <v>971</v>
      </c>
      <c r="C303" s="9" t="s">
        <v>26</v>
      </c>
      <c r="D303" s="9"/>
      <c r="E303" s="9"/>
      <c r="F303" s="9"/>
      <c r="G303" s="52">
        <f>G304</f>
        <v>19192.399999999998</v>
      </c>
      <c r="H303" s="52">
        <f>H304</f>
        <v>19192.400000000001</v>
      </c>
    </row>
    <row r="304" spans="1:10" x14ac:dyDescent="0.2">
      <c r="A304" s="97" t="s">
        <v>59</v>
      </c>
      <c r="B304" s="98" t="s">
        <v>126</v>
      </c>
      <c r="C304" s="98" t="s">
        <v>26</v>
      </c>
      <c r="D304" s="98" t="s">
        <v>29</v>
      </c>
      <c r="E304" s="98"/>
      <c r="F304" s="98"/>
      <c r="G304" s="99">
        <f>G305</f>
        <v>19192.399999999998</v>
      </c>
      <c r="H304" s="99">
        <f>H305</f>
        <v>19192.400000000001</v>
      </c>
    </row>
    <row r="305" spans="1:10" ht="51" x14ac:dyDescent="0.2">
      <c r="A305" s="40" t="s">
        <v>482</v>
      </c>
      <c r="B305" s="10" t="s">
        <v>126</v>
      </c>
      <c r="C305" s="10" t="s">
        <v>26</v>
      </c>
      <c r="D305" s="10" t="s">
        <v>29</v>
      </c>
      <c r="E305" s="10" t="s">
        <v>157</v>
      </c>
      <c r="F305" s="10"/>
      <c r="G305" s="54">
        <f t="shared" ref="G305" si="19">G306</f>
        <v>19192.399999999998</v>
      </c>
      <c r="H305" s="54">
        <f>H306</f>
        <v>19192.400000000001</v>
      </c>
    </row>
    <row r="306" spans="1:10" ht="27" x14ac:dyDescent="0.25">
      <c r="A306" s="69" t="s">
        <v>494</v>
      </c>
      <c r="B306" s="7" t="s">
        <v>126</v>
      </c>
      <c r="C306" s="7" t="s">
        <v>26</v>
      </c>
      <c r="D306" s="7" t="s">
        <v>29</v>
      </c>
      <c r="E306" s="7" t="s">
        <v>386</v>
      </c>
      <c r="F306" s="4"/>
      <c r="G306" s="5">
        <f>G307</f>
        <v>19192.399999999998</v>
      </c>
      <c r="H306" s="5">
        <f>H307</f>
        <v>19192.400000000001</v>
      </c>
    </row>
    <row r="307" spans="1:10" ht="25.5" x14ac:dyDescent="0.2">
      <c r="A307" s="16" t="s">
        <v>385</v>
      </c>
      <c r="B307" s="71" t="s">
        <v>126</v>
      </c>
      <c r="C307" s="4" t="s">
        <v>26</v>
      </c>
      <c r="D307" s="4" t="s">
        <v>29</v>
      </c>
      <c r="E307" s="4" t="s">
        <v>387</v>
      </c>
      <c r="F307" s="100"/>
      <c r="G307" s="89">
        <f>G308+G310</f>
        <v>19192.399999999998</v>
      </c>
      <c r="H307" s="89">
        <f>H308+H310</f>
        <v>19192.400000000001</v>
      </c>
    </row>
    <row r="308" spans="1:10" ht="25.5" x14ac:dyDescent="0.2">
      <c r="A308" s="16" t="s">
        <v>389</v>
      </c>
      <c r="B308" s="4" t="s">
        <v>126</v>
      </c>
      <c r="C308" s="4" t="s">
        <v>26</v>
      </c>
      <c r="D308" s="4" t="s">
        <v>29</v>
      </c>
      <c r="E308" s="4" t="s">
        <v>388</v>
      </c>
      <c r="F308" s="100"/>
      <c r="G308" s="5">
        <f>G309</f>
        <v>17720.439999999999</v>
      </c>
      <c r="H308" s="5">
        <f>SUM(H309:H309)</f>
        <v>17720.440000000002</v>
      </c>
    </row>
    <row r="309" spans="1:10" s="68" customFormat="1" ht="13.5" x14ac:dyDescent="0.25">
      <c r="A309" s="26" t="s">
        <v>129</v>
      </c>
      <c r="B309" s="6" t="s">
        <v>126</v>
      </c>
      <c r="C309" s="6" t="s">
        <v>26</v>
      </c>
      <c r="D309" s="6" t="s">
        <v>29</v>
      </c>
      <c r="E309" s="6" t="s">
        <v>388</v>
      </c>
      <c r="F309" s="94" t="s">
        <v>82</v>
      </c>
      <c r="G309" s="85">
        <f>14908.81835+2811.62165</f>
        <v>17720.439999999999</v>
      </c>
      <c r="H309" s="85">
        <f>14599.54+3120.9</f>
        <v>17720.440000000002</v>
      </c>
    </row>
    <row r="310" spans="1:10" s="68" customFormat="1" ht="25.5" x14ac:dyDescent="0.25">
      <c r="A310" s="109" t="s">
        <v>361</v>
      </c>
      <c r="B310" s="100" t="s">
        <v>126</v>
      </c>
      <c r="C310" s="100" t="s">
        <v>26</v>
      </c>
      <c r="D310" s="100" t="s">
        <v>29</v>
      </c>
      <c r="E310" s="100" t="s">
        <v>421</v>
      </c>
      <c r="F310" s="100"/>
      <c r="G310" s="89">
        <f>G311</f>
        <v>1471.96</v>
      </c>
      <c r="H310" s="89">
        <f>H311</f>
        <v>1471.96</v>
      </c>
    </row>
    <row r="311" spans="1:10" s="68" customFormat="1" ht="13.5" x14ac:dyDescent="0.25">
      <c r="A311" s="14" t="s">
        <v>129</v>
      </c>
      <c r="B311" s="94" t="s">
        <v>126</v>
      </c>
      <c r="C311" s="94" t="s">
        <v>26</v>
      </c>
      <c r="D311" s="94" t="s">
        <v>29</v>
      </c>
      <c r="E311" s="94" t="s">
        <v>421</v>
      </c>
      <c r="F311" s="94" t="s">
        <v>82</v>
      </c>
      <c r="G311" s="85">
        <f>1427.8+44.16</f>
        <v>1471.96</v>
      </c>
      <c r="H311" s="85">
        <f>1427.8+44.16</f>
        <v>1471.96</v>
      </c>
      <c r="I311" s="68">
        <v>1427.8</v>
      </c>
      <c r="J311" s="68">
        <v>1427.8</v>
      </c>
    </row>
    <row r="312" spans="1:10" ht="38.25" x14ac:dyDescent="0.2">
      <c r="A312" s="49" t="s">
        <v>8</v>
      </c>
      <c r="B312" s="50">
        <v>973</v>
      </c>
      <c r="C312" s="50"/>
      <c r="D312" s="50"/>
      <c r="E312" s="50"/>
      <c r="F312" s="50"/>
      <c r="G312" s="51">
        <f>G313+G322+G361</f>
        <v>92545</v>
      </c>
      <c r="H312" s="51">
        <f>H313+H322+H361</f>
        <v>92545</v>
      </c>
    </row>
    <row r="313" spans="1:10" s="41" customFormat="1" x14ac:dyDescent="0.2">
      <c r="A313" s="22" t="s">
        <v>84</v>
      </c>
      <c r="B313" s="9">
        <v>973</v>
      </c>
      <c r="C313" s="9" t="s">
        <v>27</v>
      </c>
      <c r="D313" s="9" t="s">
        <v>24</v>
      </c>
      <c r="E313" s="9"/>
      <c r="F313" s="9"/>
      <c r="G313" s="56">
        <f t="shared" ref="G313:H316" si="20">G314</f>
        <v>24665</v>
      </c>
      <c r="H313" s="56">
        <f t="shared" si="20"/>
        <v>24665</v>
      </c>
    </row>
    <row r="314" spans="1:10" x14ac:dyDescent="0.2">
      <c r="A314" s="24" t="s">
        <v>242</v>
      </c>
      <c r="B314" s="8">
        <v>973</v>
      </c>
      <c r="C314" s="8" t="s">
        <v>27</v>
      </c>
      <c r="D314" s="8" t="s">
        <v>38</v>
      </c>
      <c r="E314" s="8"/>
      <c r="F314" s="8"/>
      <c r="G314" s="53">
        <f t="shared" si="20"/>
        <v>24665</v>
      </c>
      <c r="H314" s="53">
        <f t="shared" si="20"/>
        <v>24665</v>
      </c>
    </row>
    <row r="315" spans="1:10" ht="25.5" x14ac:dyDescent="0.2">
      <c r="A315" s="18" t="s">
        <v>496</v>
      </c>
      <c r="B315" s="10">
        <v>973</v>
      </c>
      <c r="C315" s="10" t="s">
        <v>27</v>
      </c>
      <c r="D315" s="10" t="s">
        <v>38</v>
      </c>
      <c r="E315" s="10" t="s">
        <v>168</v>
      </c>
      <c r="F315" s="10"/>
      <c r="G315" s="54">
        <f t="shared" si="20"/>
        <v>24665</v>
      </c>
      <c r="H315" s="54">
        <f t="shared" si="20"/>
        <v>24665</v>
      </c>
    </row>
    <row r="316" spans="1:10" ht="40.5" x14ac:dyDescent="0.2">
      <c r="A316" s="43" t="s">
        <v>495</v>
      </c>
      <c r="B316" s="7">
        <v>973</v>
      </c>
      <c r="C316" s="7" t="s">
        <v>27</v>
      </c>
      <c r="D316" s="7" t="s">
        <v>38</v>
      </c>
      <c r="E316" s="7" t="s">
        <v>169</v>
      </c>
      <c r="F316" s="7"/>
      <c r="G316" s="44">
        <f t="shared" si="20"/>
        <v>24665</v>
      </c>
      <c r="H316" s="44">
        <f t="shared" si="20"/>
        <v>24665</v>
      </c>
    </row>
    <row r="317" spans="1:10" ht="25.5" x14ac:dyDescent="0.2">
      <c r="A317" s="25" t="s">
        <v>170</v>
      </c>
      <c r="B317" s="4" t="s">
        <v>116</v>
      </c>
      <c r="C317" s="4" t="s">
        <v>27</v>
      </c>
      <c r="D317" s="4" t="s">
        <v>38</v>
      </c>
      <c r="E317" s="4" t="s">
        <v>171</v>
      </c>
      <c r="F317" s="4"/>
      <c r="G317" s="5">
        <f>G318+G320</f>
        <v>24665</v>
      </c>
      <c r="H317" s="5">
        <f>H318+H320</f>
        <v>24665</v>
      </c>
    </row>
    <row r="318" spans="1:10" ht="38.25" x14ac:dyDescent="0.2">
      <c r="A318" s="23" t="s">
        <v>172</v>
      </c>
      <c r="B318" s="4">
        <v>973</v>
      </c>
      <c r="C318" s="4" t="s">
        <v>27</v>
      </c>
      <c r="D318" s="4" t="s">
        <v>38</v>
      </c>
      <c r="E318" s="4" t="s">
        <v>173</v>
      </c>
      <c r="F318" s="4"/>
      <c r="G318" s="89">
        <f>G319</f>
        <v>10942.2</v>
      </c>
      <c r="H318" s="89">
        <f>H319</f>
        <v>10942.2</v>
      </c>
    </row>
    <row r="319" spans="1:10" ht="51" x14ac:dyDescent="0.2">
      <c r="A319" s="26" t="s">
        <v>87</v>
      </c>
      <c r="B319" s="6" t="s">
        <v>116</v>
      </c>
      <c r="C319" s="6" t="s">
        <v>27</v>
      </c>
      <c r="D319" s="6" t="s">
        <v>38</v>
      </c>
      <c r="E319" s="6" t="s">
        <v>173</v>
      </c>
      <c r="F319" s="6" t="s">
        <v>91</v>
      </c>
      <c r="G319" s="85">
        <f>15442.2+1500+1000-7000</f>
        <v>10942.2</v>
      </c>
      <c r="H319" s="85">
        <f>15442.2+1500+1000-7000</f>
        <v>10942.2</v>
      </c>
    </row>
    <row r="320" spans="1:10" ht="76.5" x14ac:dyDescent="0.2">
      <c r="A320" s="25" t="s">
        <v>357</v>
      </c>
      <c r="B320" s="4">
        <v>973</v>
      </c>
      <c r="C320" s="4" t="s">
        <v>27</v>
      </c>
      <c r="D320" s="4" t="s">
        <v>38</v>
      </c>
      <c r="E320" s="4" t="s">
        <v>276</v>
      </c>
      <c r="F320" s="4"/>
      <c r="G320" s="89">
        <f>G321</f>
        <v>13722.8</v>
      </c>
      <c r="H320" s="89">
        <f>H321</f>
        <v>13722.8</v>
      </c>
    </row>
    <row r="321" spans="1:10" ht="51" x14ac:dyDescent="0.2">
      <c r="A321" s="26" t="s">
        <v>87</v>
      </c>
      <c r="B321" s="6">
        <v>973</v>
      </c>
      <c r="C321" s="6" t="s">
        <v>27</v>
      </c>
      <c r="D321" s="6" t="s">
        <v>38</v>
      </c>
      <c r="E321" s="6" t="s">
        <v>276</v>
      </c>
      <c r="F321" s="6" t="s">
        <v>91</v>
      </c>
      <c r="G321" s="85">
        <v>13722.8</v>
      </c>
      <c r="H321" s="85">
        <v>13722.8</v>
      </c>
      <c r="I321" s="1">
        <v>13722.8</v>
      </c>
      <c r="J321" s="1">
        <v>13722.8</v>
      </c>
    </row>
    <row r="322" spans="1:10" x14ac:dyDescent="0.2">
      <c r="A322" s="22" t="s">
        <v>90</v>
      </c>
      <c r="B322" s="9">
        <v>973</v>
      </c>
      <c r="C322" s="9" t="s">
        <v>40</v>
      </c>
      <c r="D322" s="9"/>
      <c r="E322" s="9"/>
      <c r="F322" s="9"/>
      <c r="G322" s="52">
        <f>G323+G344</f>
        <v>67510.899999999994</v>
      </c>
      <c r="H322" s="52">
        <f>H323+H344</f>
        <v>67510.899999999994</v>
      </c>
    </row>
    <row r="323" spans="1:10" x14ac:dyDescent="0.2">
      <c r="A323" s="24" t="s">
        <v>20</v>
      </c>
      <c r="B323" s="8">
        <v>973</v>
      </c>
      <c r="C323" s="8" t="s">
        <v>40</v>
      </c>
      <c r="D323" s="8" t="s">
        <v>23</v>
      </c>
      <c r="E323" s="8"/>
      <c r="F323" s="8"/>
      <c r="G323" s="53">
        <f>G324+G341</f>
        <v>57676</v>
      </c>
      <c r="H323" s="53">
        <f>H324+H341</f>
        <v>57676</v>
      </c>
    </row>
    <row r="324" spans="1:10" s="41" customFormat="1" ht="25.5" x14ac:dyDescent="0.2">
      <c r="A324" s="18" t="s">
        <v>496</v>
      </c>
      <c r="B324" s="10" t="s">
        <v>116</v>
      </c>
      <c r="C324" s="10" t="s">
        <v>30</v>
      </c>
      <c r="D324" s="10" t="s">
        <v>23</v>
      </c>
      <c r="E324" s="10" t="s">
        <v>168</v>
      </c>
      <c r="F324" s="10"/>
      <c r="G324" s="54">
        <f>G337+G331+G325</f>
        <v>49308.74</v>
      </c>
      <c r="H324" s="54">
        <f>H337+H331+H325</f>
        <v>49308.74</v>
      </c>
    </row>
    <row r="325" spans="1:10" ht="27" x14ac:dyDescent="0.2">
      <c r="A325" s="43" t="s">
        <v>497</v>
      </c>
      <c r="B325" s="7" t="s">
        <v>116</v>
      </c>
      <c r="C325" s="7" t="s">
        <v>40</v>
      </c>
      <c r="D325" s="7" t="s">
        <v>23</v>
      </c>
      <c r="E325" s="7" t="s">
        <v>174</v>
      </c>
      <c r="F325" s="7"/>
      <c r="G325" s="44">
        <f>G326</f>
        <v>20981.72</v>
      </c>
      <c r="H325" s="44">
        <f>H326</f>
        <v>20981.72</v>
      </c>
    </row>
    <row r="326" spans="1:10" ht="25.5" x14ac:dyDescent="0.2">
      <c r="A326" s="25" t="s">
        <v>175</v>
      </c>
      <c r="B326" s="4" t="s">
        <v>116</v>
      </c>
      <c r="C326" s="4" t="s">
        <v>30</v>
      </c>
      <c r="D326" s="4" t="s">
        <v>23</v>
      </c>
      <c r="E326" s="4" t="s">
        <v>176</v>
      </c>
      <c r="F326" s="4"/>
      <c r="G326" s="5">
        <f>G329+G327</f>
        <v>20981.72</v>
      </c>
      <c r="H326" s="5">
        <f>H329+H327</f>
        <v>20981.72</v>
      </c>
    </row>
    <row r="327" spans="1:10" ht="25.5" x14ac:dyDescent="0.2">
      <c r="A327" s="23" t="s">
        <v>177</v>
      </c>
      <c r="B327" s="4" t="s">
        <v>116</v>
      </c>
      <c r="C327" s="4" t="s">
        <v>30</v>
      </c>
      <c r="D327" s="4" t="s">
        <v>23</v>
      </c>
      <c r="E327" s="4" t="s">
        <v>178</v>
      </c>
      <c r="F327" s="4"/>
      <c r="G327" s="89">
        <f>G328</f>
        <v>10532.1</v>
      </c>
      <c r="H327" s="89">
        <f>H328</f>
        <v>10532.1</v>
      </c>
    </row>
    <row r="328" spans="1:10" s="41" customFormat="1" ht="51" x14ac:dyDescent="0.2">
      <c r="A328" s="15" t="s">
        <v>86</v>
      </c>
      <c r="B328" s="6" t="s">
        <v>116</v>
      </c>
      <c r="C328" s="6" t="s">
        <v>30</v>
      </c>
      <c r="D328" s="6" t="s">
        <v>23</v>
      </c>
      <c r="E328" s="6" t="s">
        <v>178</v>
      </c>
      <c r="F328" s="6" t="s">
        <v>92</v>
      </c>
      <c r="G328" s="85">
        <f>13032.1+500+1000-4000</f>
        <v>10532.1</v>
      </c>
      <c r="H328" s="85">
        <f>13032.1+500+1000-4000</f>
        <v>10532.1</v>
      </c>
    </row>
    <row r="329" spans="1:10" s="41" customFormat="1" ht="25.5" x14ac:dyDescent="0.2">
      <c r="A329" s="23" t="s">
        <v>179</v>
      </c>
      <c r="B329" s="4" t="s">
        <v>116</v>
      </c>
      <c r="C329" s="4" t="s">
        <v>30</v>
      </c>
      <c r="D329" s="4" t="s">
        <v>23</v>
      </c>
      <c r="E329" s="4" t="s">
        <v>277</v>
      </c>
      <c r="F329" s="4"/>
      <c r="G329" s="89">
        <f>G330</f>
        <v>10449.620000000001</v>
      </c>
      <c r="H329" s="89">
        <f>H330</f>
        <v>10449.620000000001</v>
      </c>
    </row>
    <row r="330" spans="1:10" ht="51" x14ac:dyDescent="0.2">
      <c r="A330" s="15" t="s">
        <v>86</v>
      </c>
      <c r="B330" s="6" t="s">
        <v>116</v>
      </c>
      <c r="C330" s="6" t="s">
        <v>30</v>
      </c>
      <c r="D330" s="6" t="s">
        <v>23</v>
      </c>
      <c r="E330" s="6" t="s">
        <v>277</v>
      </c>
      <c r="F330" s="6" t="s">
        <v>92</v>
      </c>
      <c r="G330" s="85">
        <v>10449.620000000001</v>
      </c>
      <c r="H330" s="85">
        <v>10449.620000000001</v>
      </c>
      <c r="I330" s="1">
        <v>10449.620000000001</v>
      </c>
      <c r="J330" s="1">
        <v>10449.620000000001</v>
      </c>
    </row>
    <row r="331" spans="1:10" ht="27" x14ac:dyDescent="0.25">
      <c r="A331" s="67" t="s">
        <v>498</v>
      </c>
      <c r="B331" s="7" t="s">
        <v>116</v>
      </c>
      <c r="C331" s="7" t="s">
        <v>40</v>
      </c>
      <c r="D331" s="7" t="s">
        <v>23</v>
      </c>
      <c r="E331" s="7" t="s">
        <v>180</v>
      </c>
      <c r="F331" s="7"/>
      <c r="G331" s="90">
        <f>G332</f>
        <v>27827.019999999997</v>
      </c>
      <c r="H331" s="90">
        <f>H332</f>
        <v>27827.019999999997</v>
      </c>
    </row>
    <row r="332" spans="1:10" ht="25.5" x14ac:dyDescent="0.2">
      <c r="A332" s="25" t="s">
        <v>181</v>
      </c>
      <c r="B332" s="4" t="s">
        <v>116</v>
      </c>
      <c r="C332" s="4" t="s">
        <v>30</v>
      </c>
      <c r="D332" s="4" t="s">
        <v>23</v>
      </c>
      <c r="E332" s="4" t="s">
        <v>182</v>
      </c>
      <c r="F332" s="4"/>
      <c r="G332" s="89">
        <f>G335+G333</f>
        <v>27827.019999999997</v>
      </c>
      <c r="H332" s="89">
        <f>H335+H333</f>
        <v>27827.019999999997</v>
      </c>
    </row>
    <row r="333" spans="1:10" ht="38.25" x14ac:dyDescent="0.2">
      <c r="A333" s="23" t="s">
        <v>183</v>
      </c>
      <c r="B333" s="4" t="s">
        <v>116</v>
      </c>
      <c r="C333" s="4" t="s">
        <v>40</v>
      </c>
      <c r="D333" s="4" t="s">
        <v>23</v>
      </c>
      <c r="E333" s="4" t="s">
        <v>184</v>
      </c>
      <c r="F333" s="4"/>
      <c r="G333" s="89">
        <f>SUM(G334:G334)</f>
        <v>13370.599999999999</v>
      </c>
      <c r="H333" s="89">
        <f>SUM(H334:H334)</f>
        <v>13370.599999999999</v>
      </c>
    </row>
    <row r="334" spans="1:10" ht="51" x14ac:dyDescent="0.2">
      <c r="A334" s="26" t="s">
        <v>87</v>
      </c>
      <c r="B334" s="6" t="s">
        <v>116</v>
      </c>
      <c r="C334" s="6" t="s">
        <v>30</v>
      </c>
      <c r="D334" s="6" t="s">
        <v>23</v>
      </c>
      <c r="E334" s="6" t="s">
        <v>184</v>
      </c>
      <c r="F334" s="6" t="s">
        <v>91</v>
      </c>
      <c r="G334" s="85">
        <f>21670.6+1700-10000</f>
        <v>13370.599999999999</v>
      </c>
      <c r="H334" s="85">
        <f>21670.6+1700-10000</f>
        <v>13370.599999999999</v>
      </c>
    </row>
    <row r="335" spans="1:10" ht="25.5" x14ac:dyDescent="0.2">
      <c r="A335" s="23" t="s">
        <v>179</v>
      </c>
      <c r="B335" s="4" t="s">
        <v>116</v>
      </c>
      <c r="C335" s="4" t="s">
        <v>30</v>
      </c>
      <c r="D335" s="4" t="s">
        <v>23</v>
      </c>
      <c r="E335" s="4" t="s">
        <v>278</v>
      </c>
      <c r="F335" s="4"/>
      <c r="G335" s="89">
        <f>G336</f>
        <v>14456.42</v>
      </c>
      <c r="H335" s="89">
        <f>H336</f>
        <v>14456.42</v>
      </c>
    </row>
    <row r="336" spans="1:10" ht="51" x14ac:dyDescent="0.2">
      <c r="A336" s="26" t="s">
        <v>87</v>
      </c>
      <c r="B336" s="6" t="s">
        <v>116</v>
      </c>
      <c r="C336" s="6" t="s">
        <v>30</v>
      </c>
      <c r="D336" s="6" t="s">
        <v>23</v>
      </c>
      <c r="E336" s="6" t="s">
        <v>278</v>
      </c>
      <c r="F336" s="6" t="s">
        <v>91</v>
      </c>
      <c r="G336" s="85">
        <v>14456.42</v>
      </c>
      <c r="H336" s="85">
        <v>14456.42</v>
      </c>
      <c r="I336" s="1">
        <v>14456.42</v>
      </c>
      <c r="J336" s="1">
        <v>14456.42</v>
      </c>
    </row>
    <row r="337" spans="1:10" ht="22.5" customHeight="1" x14ac:dyDescent="0.2">
      <c r="A337" s="43" t="s">
        <v>499</v>
      </c>
      <c r="B337" s="7" t="s">
        <v>116</v>
      </c>
      <c r="C337" s="7" t="s">
        <v>30</v>
      </c>
      <c r="D337" s="7" t="s">
        <v>23</v>
      </c>
      <c r="E337" s="7" t="s">
        <v>185</v>
      </c>
      <c r="F337" s="7"/>
      <c r="G337" s="44">
        <f>G338</f>
        <v>500</v>
      </c>
      <c r="H337" s="44">
        <f>H338</f>
        <v>500</v>
      </c>
    </row>
    <row r="338" spans="1:10" ht="25.5" customHeight="1" x14ac:dyDescent="0.2">
      <c r="A338" s="25" t="s">
        <v>186</v>
      </c>
      <c r="B338" s="4" t="s">
        <v>116</v>
      </c>
      <c r="C338" s="4" t="s">
        <v>30</v>
      </c>
      <c r="D338" s="4" t="s">
        <v>23</v>
      </c>
      <c r="E338" s="4" t="s">
        <v>187</v>
      </c>
      <c r="F338" s="4"/>
      <c r="G338" s="5">
        <f>G339</f>
        <v>500</v>
      </c>
      <c r="H338" s="5">
        <f>H339</f>
        <v>500</v>
      </c>
    </row>
    <row r="339" spans="1:10" ht="25.5" customHeight="1" x14ac:dyDescent="0.2">
      <c r="A339" s="16" t="s">
        <v>188</v>
      </c>
      <c r="B339" s="4" t="s">
        <v>116</v>
      </c>
      <c r="C339" s="4" t="s">
        <v>30</v>
      </c>
      <c r="D339" s="4" t="s">
        <v>23</v>
      </c>
      <c r="E339" s="4" t="s">
        <v>189</v>
      </c>
      <c r="F339" s="4"/>
      <c r="G339" s="5">
        <f>SUM(G340:G340)</f>
        <v>500</v>
      </c>
      <c r="H339" s="5">
        <f>SUM(H340:H340)</f>
        <v>500</v>
      </c>
    </row>
    <row r="340" spans="1:10" ht="25.5" customHeight="1" x14ac:dyDescent="0.2">
      <c r="A340" s="15" t="s">
        <v>102</v>
      </c>
      <c r="B340" s="6" t="s">
        <v>116</v>
      </c>
      <c r="C340" s="6" t="s">
        <v>30</v>
      </c>
      <c r="D340" s="6" t="s">
        <v>23</v>
      </c>
      <c r="E340" s="6" t="s">
        <v>189</v>
      </c>
      <c r="F340" s="6" t="s">
        <v>75</v>
      </c>
      <c r="G340" s="85">
        <v>500</v>
      </c>
      <c r="H340" s="85">
        <v>500</v>
      </c>
    </row>
    <row r="341" spans="1:10" x14ac:dyDescent="0.2">
      <c r="A341" s="18" t="s">
        <v>191</v>
      </c>
      <c r="B341" s="10" t="s">
        <v>116</v>
      </c>
      <c r="C341" s="10" t="s">
        <v>30</v>
      </c>
      <c r="D341" s="10" t="s">
        <v>23</v>
      </c>
      <c r="E341" s="10" t="s">
        <v>139</v>
      </c>
      <c r="F341" s="10"/>
      <c r="G341" s="58">
        <f>G342</f>
        <v>8367.26</v>
      </c>
      <c r="H341" s="58">
        <f>H342</f>
        <v>8367.26</v>
      </c>
    </row>
    <row r="342" spans="1:10" ht="25.5" x14ac:dyDescent="0.2">
      <c r="A342" s="23" t="s">
        <v>179</v>
      </c>
      <c r="B342" s="4" t="s">
        <v>116</v>
      </c>
      <c r="C342" s="4" t="s">
        <v>30</v>
      </c>
      <c r="D342" s="4" t="s">
        <v>23</v>
      </c>
      <c r="E342" s="4" t="s">
        <v>279</v>
      </c>
      <c r="F342" s="4"/>
      <c r="G342" s="5">
        <f>G343</f>
        <v>8367.26</v>
      </c>
      <c r="H342" s="5">
        <f>H343</f>
        <v>8367.26</v>
      </c>
    </row>
    <row r="343" spans="1:10" x14ac:dyDescent="0.2">
      <c r="A343" s="26" t="s">
        <v>129</v>
      </c>
      <c r="B343" s="6" t="s">
        <v>116</v>
      </c>
      <c r="C343" s="6" t="s">
        <v>30</v>
      </c>
      <c r="D343" s="6" t="s">
        <v>23</v>
      </c>
      <c r="E343" s="6" t="s">
        <v>279</v>
      </c>
      <c r="F343" s="6" t="s">
        <v>82</v>
      </c>
      <c r="G343" s="85">
        <v>8367.26</v>
      </c>
      <c r="H343" s="85">
        <v>8367.26</v>
      </c>
      <c r="I343" s="1">
        <v>8367.26</v>
      </c>
      <c r="J343" s="1">
        <v>8367.26</v>
      </c>
    </row>
    <row r="344" spans="1:10" x14ac:dyDescent="0.2">
      <c r="A344" s="27" t="s">
        <v>112</v>
      </c>
      <c r="B344" s="8" t="s">
        <v>116</v>
      </c>
      <c r="C344" s="8" t="s">
        <v>30</v>
      </c>
      <c r="D344" s="8" t="s">
        <v>26</v>
      </c>
      <c r="E344" s="8"/>
      <c r="F344" s="8"/>
      <c r="G344" s="53">
        <f>G345+G357</f>
        <v>9834.9</v>
      </c>
      <c r="H344" s="53">
        <f>H345+H357</f>
        <v>9834.9</v>
      </c>
    </row>
    <row r="345" spans="1:10" ht="25.5" x14ac:dyDescent="0.2">
      <c r="A345" s="18" t="s">
        <v>496</v>
      </c>
      <c r="B345" s="10" t="s">
        <v>116</v>
      </c>
      <c r="C345" s="10" t="s">
        <v>40</v>
      </c>
      <c r="D345" s="10" t="s">
        <v>26</v>
      </c>
      <c r="E345" s="10" t="s">
        <v>168</v>
      </c>
      <c r="F345" s="10"/>
      <c r="G345" s="54">
        <f>G346</f>
        <v>9683.9</v>
      </c>
      <c r="H345" s="54">
        <f>H346</f>
        <v>9683.9</v>
      </c>
    </row>
    <row r="346" spans="1:10" ht="27" x14ac:dyDescent="0.2">
      <c r="A346" s="43" t="s">
        <v>499</v>
      </c>
      <c r="B346" s="7" t="s">
        <v>116</v>
      </c>
      <c r="C346" s="7" t="s">
        <v>30</v>
      </c>
      <c r="D346" s="7" t="s">
        <v>26</v>
      </c>
      <c r="E346" s="7" t="s">
        <v>185</v>
      </c>
      <c r="F346" s="7"/>
      <c r="G346" s="44">
        <f>G347</f>
        <v>9683.9</v>
      </c>
      <c r="H346" s="44">
        <f>H347</f>
        <v>9683.9</v>
      </c>
    </row>
    <row r="347" spans="1:10" ht="25.5" x14ac:dyDescent="0.2">
      <c r="A347" s="25" t="s">
        <v>358</v>
      </c>
      <c r="B347" s="4" t="s">
        <v>116</v>
      </c>
      <c r="C347" s="4" t="s">
        <v>30</v>
      </c>
      <c r="D347" s="4" t="s">
        <v>26</v>
      </c>
      <c r="E347" s="4" t="s">
        <v>359</v>
      </c>
      <c r="F347" s="7"/>
      <c r="G347" s="5">
        <f>G348+G351</f>
        <v>9683.9</v>
      </c>
      <c r="H347" s="5">
        <f>H348+H351</f>
        <v>9683.9</v>
      </c>
    </row>
    <row r="348" spans="1:10" ht="25.5" x14ac:dyDescent="0.2">
      <c r="A348" s="25" t="s">
        <v>101</v>
      </c>
      <c r="B348" s="4" t="s">
        <v>116</v>
      </c>
      <c r="C348" s="4" t="s">
        <v>30</v>
      </c>
      <c r="D348" s="4" t="s">
        <v>26</v>
      </c>
      <c r="E348" s="4" t="s">
        <v>236</v>
      </c>
      <c r="F348" s="4"/>
      <c r="G348" s="5">
        <f>SUM(G349:G350)</f>
        <v>1434</v>
      </c>
      <c r="H348" s="5">
        <f>SUM(H349:H350)</f>
        <v>1434</v>
      </c>
    </row>
    <row r="349" spans="1:10" ht="25.5" x14ac:dyDescent="0.2">
      <c r="A349" s="14" t="s">
        <v>137</v>
      </c>
      <c r="B349" s="6" t="s">
        <v>116</v>
      </c>
      <c r="C349" s="6" t="s">
        <v>30</v>
      </c>
      <c r="D349" s="6" t="s">
        <v>26</v>
      </c>
      <c r="E349" s="6" t="s">
        <v>236</v>
      </c>
      <c r="F349" s="6" t="s">
        <v>71</v>
      </c>
      <c r="G349" s="20">
        <v>1101.4000000000001</v>
      </c>
      <c r="H349" s="20">
        <v>1101.4000000000001</v>
      </c>
    </row>
    <row r="350" spans="1:10" ht="38.25" x14ac:dyDescent="0.2">
      <c r="A350" s="14" t="s">
        <v>138</v>
      </c>
      <c r="B350" s="6" t="s">
        <v>116</v>
      </c>
      <c r="C350" s="6" t="s">
        <v>30</v>
      </c>
      <c r="D350" s="6" t="s">
        <v>26</v>
      </c>
      <c r="E350" s="6" t="s">
        <v>236</v>
      </c>
      <c r="F350" s="6" t="s">
        <v>131</v>
      </c>
      <c r="G350" s="20">
        <v>332.6</v>
      </c>
      <c r="H350" s="20">
        <v>332.6</v>
      </c>
    </row>
    <row r="351" spans="1:10" ht="25.5" x14ac:dyDescent="0.2">
      <c r="A351" s="16" t="s">
        <v>291</v>
      </c>
      <c r="B351" s="4" t="s">
        <v>116</v>
      </c>
      <c r="C351" s="4" t="s">
        <v>30</v>
      </c>
      <c r="D351" s="4" t="s">
        <v>26</v>
      </c>
      <c r="E351" s="4" t="s">
        <v>190</v>
      </c>
      <c r="F351" s="4"/>
      <c r="G351" s="89">
        <f>SUM(G352:G356)</f>
        <v>8249.9</v>
      </c>
      <c r="H351" s="89">
        <f>SUM(H352:H356)</f>
        <v>8249.9</v>
      </c>
    </row>
    <row r="352" spans="1:10" x14ac:dyDescent="0.2">
      <c r="A352" s="15" t="s">
        <v>233</v>
      </c>
      <c r="B352" s="6" t="s">
        <v>116</v>
      </c>
      <c r="C352" s="6" t="s">
        <v>30</v>
      </c>
      <c r="D352" s="6" t="s">
        <v>26</v>
      </c>
      <c r="E352" s="6" t="s">
        <v>190</v>
      </c>
      <c r="F352" s="6" t="s">
        <v>104</v>
      </c>
      <c r="G352" s="85">
        <f>10978-5000</f>
        <v>5978</v>
      </c>
      <c r="H352" s="85">
        <f>10978-5000</f>
        <v>5978</v>
      </c>
    </row>
    <row r="353" spans="1:10" ht="38.25" x14ac:dyDescent="0.2">
      <c r="A353" s="15" t="s">
        <v>232</v>
      </c>
      <c r="B353" s="6" t="s">
        <v>116</v>
      </c>
      <c r="C353" s="6" t="s">
        <v>30</v>
      </c>
      <c r="D353" s="6" t="s">
        <v>26</v>
      </c>
      <c r="E353" s="6" t="s">
        <v>190</v>
      </c>
      <c r="F353" s="6" t="s">
        <v>155</v>
      </c>
      <c r="G353" s="85">
        <f>3315.4-1800</f>
        <v>1515.4</v>
      </c>
      <c r="H353" s="85">
        <f>3315.4-1800</f>
        <v>1515.4</v>
      </c>
    </row>
    <row r="354" spans="1:10" ht="25.5" x14ac:dyDescent="0.2">
      <c r="A354" s="15" t="s">
        <v>435</v>
      </c>
      <c r="B354" s="6" t="s">
        <v>116</v>
      </c>
      <c r="C354" s="6" t="s">
        <v>30</v>
      </c>
      <c r="D354" s="6" t="s">
        <v>26</v>
      </c>
      <c r="E354" s="6" t="s">
        <v>190</v>
      </c>
      <c r="F354" s="6" t="s">
        <v>73</v>
      </c>
      <c r="G354" s="85">
        <v>250</v>
      </c>
      <c r="H354" s="85">
        <v>250</v>
      </c>
    </row>
    <row r="355" spans="1:10" ht="25.5" x14ac:dyDescent="0.2">
      <c r="A355" s="15" t="s">
        <v>102</v>
      </c>
      <c r="B355" s="6" t="s">
        <v>116</v>
      </c>
      <c r="C355" s="6" t="s">
        <v>30</v>
      </c>
      <c r="D355" s="6" t="s">
        <v>26</v>
      </c>
      <c r="E355" s="6" t="s">
        <v>190</v>
      </c>
      <c r="F355" s="6" t="s">
        <v>75</v>
      </c>
      <c r="G355" s="85">
        <v>500</v>
      </c>
      <c r="H355" s="85">
        <v>500</v>
      </c>
    </row>
    <row r="356" spans="1:10" x14ac:dyDescent="0.2">
      <c r="A356" s="15" t="s">
        <v>156</v>
      </c>
      <c r="B356" s="6" t="s">
        <v>116</v>
      </c>
      <c r="C356" s="6" t="s">
        <v>30</v>
      </c>
      <c r="D356" s="6" t="s">
        <v>26</v>
      </c>
      <c r="E356" s="6" t="s">
        <v>190</v>
      </c>
      <c r="F356" s="6" t="s">
        <v>78</v>
      </c>
      <c r="G356" s="20">
        <v>6.5</v>
      </c>
      <c r="H356" s="20">
        <v>6.5</v>
      </c>
    </row>
    <row r="357" spans="1:10" ht="25.5" x14ac:dyDescent="0.2">
      <c r="A357" s="18" t="s">
        <v>500</v>
      </c>
      <c r="B357" s="10" t="s">
        <v>116</v>
      </c>
      <c r="C357" s="10" t="s">
        <v>30</v>
      </c>
      <c r="D357" s="10" t="s">
        <v>26</v>
      </c>
      <c r="E357" s="10" t="s">
        <v>248</v>
      </c>
      <c r="F357" s="10"/>
      <c r="G357" s="54">
        <f t="shared" ref="G357:H359" si="21">G358</f>
        <v>151</v>
      </c>
      <c r="H357" s="54">
        <f t="shared" si="21"/>
        <v>151</v>
      </c>
    </row>
    <row r="358" spans="1:10" ht="25.5" x14ac:dyDescent="0.2">
      <c r="A358" s="25" t="s">
        <v>260</v>
      </c>
      <c r="B358" s="4" t="s">
        <v>116</v>
      </c>
      <c r="C358" s="4" t="s">
        <v>30</v>
      </c>
      <c r="D358" s="4" t="s">
        <v>26</v>
      </c>
      <c r="E358" s="4" t="s">
        <v>336</v>
      </c>
      <c r="F358" s="4"/>
      <c r="G358" s="59">
        <f t="shared" si="21"/>
        <v>151</v>
      </c>
      <c r="H358" s="59">
        <f t="shared" si="21"/>
        <v>151</v>
      </c>
    </row>
    <row r="359" spans="1:10" ht="25.5" x14ac:dyDescent="0.2">
      <c r="A359" s="23" t="s">
        <v>249</v>
      </c>
      <c r="B359" s="4" t="s">
        <v>116</v>
      </c>
      <c r="C359" s="4" t="s">
        <v>30</v>
      </c>
      <c r="D359" s="4" t="s">
        <v>26</v>
      </c>
      <c r="E359" s="4" t="s">
        <v>337</v>
      </c>
      <c r="F359" s="4"/>
      <c r="G359" s="5">
        <f t="shared" si="21"/>
        <v>151</v>
      </c>
      <c r="H359" s="5">
        <f t="shared" si="21"/>
        <v>151</v>
      </c>
    </row>
    <row r="360" spans="1:10" x14ac:dyDescent="0.2">
      <c r="A360" s="15" t="s">
        <v>381</v>
      </c>
      <c r="B360" s="6" t="s">
        <v>116</v>
      </c>
      <c r="C360" s="6" t="s">
        <v>30</v>
      </c>
      <c r="D360" s="6" t="s">
        <v>26</v>
      </c>
      <c r="E360" s="6" t="s">
        <v>337</v>
      </c>
      <c r="F360" s="6" t="s">
        <v>380</v>
      </c>
      <c r="G360" s="85">
        <v>151</v>
      </c>
      <c r="H360" s="85">
        <v>151</v>
      </c>
    </row>
    <row r="361" spans="1:10" x14ac:dyDescent="0.2">
      <c r="A361" s="22" t="s">
        <v>85</v>
      </c>
      <c r="B361" s="9" t="s">
        <v>116</v>
      </c>
      <c r="C361" s="9" t="s">
        <v>32</v>
      </c>
      <c r="D361" s="9"/>
      <c r="E361" s="9"/>
      <c r="F361" s="9"/>
      <c r="G361" s="56">
        <f t="shared" ref="G361:H363" si="22">G362</f>
        <v>369.1</v>
      </c>
      <c r="H361" s="56">
        <f t="shared" si="22"/>
        <v>369.1</v>
      </c>
    </row>
    <row r="362" spans="1:10" x14ac:dyDescent="0.2">
      <c r="A362" s="28" t="s">
        <v>120</v>
      </c>
      <c r="B362" s="8" t="s">
        <v>116</v>
      </c>
      <c r="C362" s="8" t="s">
        <v>32</v>
      </c>
      <c r="D362" s="8" t="s">
        <v>38</v>
      </c>
      <c r="E362" s="8"/>
      <c r="F362" s="8"/>
      <c r="G362" s="57">
        <f t="shared" si="22"/>
        <v>369.1</v>
      </c>
      <c r="H362" s="57">
        <f t="shared" si="22"/>
        <v>369.1</v>
      </c>
    </row>
    <row r="363" spans="1:10" x14ac:dyDescent="0.2">
      <c r="A363" s="18" t="s">
        <v>191</v>
      </c>
      <c r="B363" s="10" t="s">
        <v>116</v>
      </c>
      <c r="C363" s="10" t="s">
        <v>32</v>
      </c>
      <c r="D363" s="10" t="s">
        <v>38</v>
      </c>
      <c r="E363" s="10" t="s">
        <v>139</v>
      </c>
      <c r="F363" s="10"/>
      <c r="G363" s="58">
        <f t="shared" si="22"/>
        <v>369.1</v>
      </c>
      <c r="H363" s="58">
        <f t="shared" si="22"/>
        <v>369.1</v>
      </c>
    </row>
    <row r="364" spans="1:10" s="41" customFormat="1" ht="204" x14ac:dyDescent="0.2">
      <c r="A364" s="23" t="s">
        <v>360</v>
      </c>
      <c r="B364" s="4" t="s">
        <v>116</v>
      </c>
      <c r="C364" s="4" t="s">
        <v>32</v>
      </c>
      <c r="D364" s="4" t="s">
        <v>38</v>
      </c>
      <c r="E364" s="4" t="s">
        <v>192</v>
      </c>
      <c r="F364" s="4"/>
      <c r="G364" s="115">
        <f>SUM(G365:G366)</f>
        <v>369.1</v>
      </c>
      <c r="H364" s="115">
        <f>SUM(H365:H366)</f>
        <v>369.1</v>
      </c>
    </row>
    <row r="365" spans="1:10" x14ac:dyDescent="0.2">
      <c r="A365" s="14" t="s">
        <v>88</v>
      </c>
      <c r="B365" s="6" t="s">
        <v>116</v>
      </c>
      <c r="C365" s="6" t="s">
        <v>32</v>
      </c>
      <c r="D365" s="6" t="s">
        <v>38</v>
      </c>
      <c r="E365" s="6" t="s">
        <v>192</v>
      </c>
      <c r="F365" s="6" t="s">
        <v>89</v>
      </c>
      <c r="G365" s="84">
        <v>47.1</v>
      </c>
      <c r="H365" s="84">
        <v>47.1</v>
      </c>
      <c r="I365" s="1">
        <v>47.1</v>
      </c>
      <c r="J365" s="1">
        <v>47.1</v>
      </c>
    </row>
    <row r="366" spans="1:10" x14ac:dyDescent="0.2">
      <c r="A366" s="26" t="s">
        <v>98</v>
      </c>
      <c r="B366" s="6">
        <v>973</v>
      </c>
      <c r="C366" s="6" t="s">
        <v>32</v>
      </c>
      <c r="D366" s="6" t="s">
        <v>38</v>
      </c>
      <c r="E366" s="6" t="s">
        <v>192</v>
      </c>
      <c r="F366" s="6" t="s">
        <v>99</v>
      </c>
      <c r="G366" s="85">
        <v>322</v>
      </c>
      <c r="H366" s="85">
        <v>322</v>
      </c>
      <c r="I366" s="1">
        <v>322</v>
      </c>
      <c r="J366" s="1">
        <v>322</v>
      </c>
    </row>
    <row r="367" spans="1:10" ht="51" x14ac:dyDescent="0.2">
      <c r="A367" s="49" t="s">
        <v>7</v>
      </c>
      <c r="B367" s="50" t="s">
        <v>6</v>
      </c>
      <c r="C367" s="50"/>
      <c r="D367" s="50"/>
      <c r="E367" s="50"/>
      <c r="F367" s="50"/>
      <c r="G367" s="51">
        <f>G390+G379+G368</f>
        <v>41068.627240000002</v>
      </c>
      <c r="H367" s="51">
        <f>H390+H379+H368</f>
        <v>41086.416370000006</v>
      </c>
    </row>
    <row r="368" spans="1:10" x14ac:dyDescent="0.2">
      <c r="A368" s="22" t="s">
        <v>84</v>
      </c>
      <c r="B368" s="9" t="s">
        <v>6</v>
      </c>
      <c r="C368" s="9" t="s">
        <v>27</v>
      </c>
      <c r="D368" s="9"/>
      <c r="E368" s="9"/>
      <c r="F368" s="9"/>
      <c r="G368" s="56">
        <f>G369</f>
        <v>2777.6</v>
      </c>
      <c r="H368" s="56">
        <f>H369</f>
        <v>2777.6</v>
      </c>
    </row>
    <row r="369" spans="1:10" x14ac:dyDescent="0.2">
      <c r="A369" s="28" t="s">
        <v>476</v>
      </c>
      <c r="B369" s="8" t="s">
        <v>6</v>
      </c>
      <c r="C369" s="8" t="s">
        <v>27</v>
      </c>
      <c r="D369" s="8" t="s">
        <v>27</v>
      </c>
      <c r="E369" s="8"/>
      <c r="F369" s="8"/>
      <c r="G369" s="57">
        <f>G370</f>
        <v>2777.6</v>
      </c>
      <c r="H369" s="57">
        <f>H370</f>
        <v>2777.6</v>
      </c>
    </row>
    <row r="370" spans="1:10" ht="38.25" x14ac:dyDescent="0.2">
      <c r="A370" s="35" t="s">
        <v>512</v>
      </c>
      <c r="B370" s="10" t="s">
        <v>6</v>
      </c>
      <c r="C370" s="10" t="s">
        <v>27</v>
      </c>
      <c r="D370" s="10" t="s">
        <v>27</v>
      </c>
      <c r="E370" s="96" t="s">
        <v>193</v>
      </c>
      <c r="F370" s="96"/>
      <c r="G370" s="91">
        <f>G371+G375</f>
        <v>2777.6</v>
      </c>
      <c r="H370" s="91">
        <f>H371+H375</f>
        <v>2777.6</v>
      </c>
    </row>
    <row r="371" spans="1:10" ht="27" x14ac:dyDescent="0.2">
      <c r="A371" s="32" t="s">
        <v>502</v>
      </c>
      <c r="B371" s="7" t="s">
        <v>6</v>
      </c>
      <c r="C371" s="7" t="s">
        <v>27</v>
      </c>
      <c r="D371" s="7" t="s">
        <v>27</v>
      </c>
      <c r="E371" s="7" t="s">
        <v>297</v>
      </c>
      <c r="F371" s="7"/>
      <c r="G371" s="101">
        <f>G372</f>
        <v>103</v>
      </c>
      <c r="H371" s="101">
        <f>H372</f>
        <v>103</v>
      </c>
    </row>
    <row r="372" spans="1:10" ht="38.25" x14ac:dyDescent="0.2">
      <c r="A372" s="31" t="s">
        <v>411</v>
      </c>
      <c r="B372" s="4" t="s">
        <v>6</v>
      </c>
      <c r="C372" s="4" t="s">
        <v>27</v>
      </c>
      <c r="D372" s="4" t="s">
        <v>27</v>
      </c>
      <c r="E372" s="4" t="s">
        <v>355</v>
      </c>
      <c r="F372" s="6"/>
      <c r="G372" s="115">
        <f>G373</f>
        <v>103</v>
      </c>
      <c r="H372" s="115">
        <f t="shared" ref="G372:H373" si="23">H373</f>
        <v>103</v>
      </c>
    </row>
    <row r="373" spans="1:10" ht="25.5" x14ac:dyDescent="0.2">
      <c r="A373" s="31" t="s">
        <v>356</v>
      </c>
      <c r="B373" s="4" t="s">
        <v>6</v>
      </c>
      <c r="C373" s="4" t="s">
        <v>27</v>
      </c>
      <c r="D373" s="4" t="s">
        <v>27</v>
      </c>
      <c r="E373" s="4" t="s">
        <v>470</v>
      </c>
      <c r="F373" s="6"/>
      <c r="G373" s="115">
        <f t="shared" si="23"/>
        <v>103</v>
      </c>
      <c r="H373" s="115">
        <f t="shared" si="23"/>
        <v>103</v>
      </c>
    </row>
    <row r="374" spans="1:10" ht="25.5" x14ac:dyDescent="0.2">
      <c r="A374" s="15" t="s">
        <v>102</v>
      </c>
      <c r="B374" s="6" t="s">
        <v>6</v>
      </c>
      <c r="C374" s="6" t="s">
        <v>27</v>
      </c>
      <c r="D374" s="6" t="s">
        <v>27</v>
      </c>
      <c r="E374" s="4" t="s">
        <v>470</v>
      </c>
      <c r="F374" s="6" t="s">
        <v>75</v>
      </c>
      <c r="G374" s="84">
        <f>100+3</f>
        <v>103</v>
      </c>
      <c r="H374" s="84">
        <f>100+3</f>
        <v>103</v>
      </c>
      <c r="I374" s="1">
        <v>100</v>
      </c>
      <c r="J374" s="1">
        <v>100</v>
      </c>
    </row>
    <row r="375" spans="1:10" ht="27" x14ac:dyDescent="0.2">
      <c r="A375" s="43" t="s">
        <v>503</v>
      </c>
      <c r="B375" s="7" t="s">
        <v>6</v>
      </c>
      <c r="C375" s="7" t="s">
        <v>27</v>
      </c>
      <c r="D375" s="7" t="s">
        <v>27</v>
      </c>
      <c r="E375" s="7" t="s">
        <v>309</v>
      </c>
      <c r="F375" s="7"/>
      <c r="G375" s="44">
        <f>G376</f>
        <v>2674.6</v>
      </c>
      <c r="H375" s="44">
        <f>H376</f>
        <v>2674.6</v>
      </c>
    </row>
    <row r="376" spans="1:10" ht="38.25" x14ac:dyDescent="0.2">
      <c r="A376" s="25" t="s">
        <v>412</v>
      </c>
      <c r="B376" s="4" t="s">
        <v>6</v>
      </c>
      <c r="C376" s="4" t="s">
        <v>27</v>
      </c>
      <c r="D376" s="4" t="s">
        <v>27</v>
      </c>
      <c r="E376" s="4" t="s">
        <v>310</v>
      </c>
      <c r="F376" s="4"/>
      <c r="G376" s="5">
        <f t="shared" ref="G376:H377" si="24">G377</f>
        <v>2674.6</v>
      </c>
      <c r="H376" s="5">
        <f t="shared" si="24"/>
        <v>2674.6</v>
      </c>
    </row>
    <row r="377" spans="1:10" s="41" customFormat="1" ht="38.25" x14ac:dyDescent="0.2">
      <c r="A377" s="25" t="s">
        <v>280</v>
      </c>
      <c r="B377" s="4" t="s">
        <v>6</v>
      </c>
      <c r="C377" s="4" t="s">
        <v>27</v>
      </c>
      <c r="D377" s="4" t="s">
        <v>27</v>
      </c>
      <c r="E377" s="4" t="s">
        <v>317</v>
      </c>
      <c r="F377" s="4"/>
      <c r="G377" s="5">
        <f t="shared" si="24"/>
        <v>2674.6</v>
      </c>
      <c r="H377" s="5">
        <f t="shared" si="24"/>
        <v>2674.6</v>
      </c>
    </row>
    <row r="378" spans="1:10" ht="51" x14ac:dyDescent="0.2">
      <c r="A378" s="15" t="s">
        <v>87</v>
      </c>
      <c r="B378" s="6" t="s">
        <v>6</v>
      </c>
      <c r="C378" s="6" t="s">
        <v>27</v>
      </c>
      <c r="D378" s="6" t="s">
        <v>27</v>
      </c>
      <c r="E378" s="6" t="s">
        <v>317</v>
      </c>
      <c r="F378" s="6" t="s">
        <v>91</v>
      </c>
      <c r="G378" s="85">
        <f>1674.6+1000</f>
        <v>2674.6</v>
      </c>
      <c r="H378" s="85">
        <f>1674.6+1000</f>
        <v>2674.6</v>
      </c>
    </row>
    <row r="379" spans="1:10" x14ac:dyDescent="0.2">
      <c r="A379" s="22" t="s">
        <v>85</v>
      </c>
      <c r="B379" s="9" t="s">
        <v>6</v>
      </c>
      <c r="C379" s="9" t="s">
        <v>32</v>
      </c>
      <c r="D379" s="9"/>
      <c r="E379" s="9"/>
      <c r="F379" s="9"/>
      <c r="G379" s="56">
        <f>G380+G384</f>
        <v>1969.3523300000002</v>
      </c>
      <c r="H379" s="56">
        <f>H380+H384</f>
        <v>1991.4986100000001</v>
      </c>
    </row>
    <row r="380" spans="1:10" x14ac:dyDescent="0.2">
      <c r="A380" s="28" t="s">
        <v>120</v>
      </c>
      <c r="B380" s="8" t="s">
        <v>6</v>
      </c>
      <c r="C380" s="8" t="s">
        <v>32</v>
      </c>
      <c r="D380" s="8" t="s">
        <v>38</v>
      </c>
      <c r="E380" s="8"/>
      <c r="F380" s="8"/>
      <c r="G380" s="57">
        <f t="shared" ref="G380:H382" si="25">G381</f>
        <v>233.13</v>
      </c>
      <c r="H380" s="57">
        <f t="shared" si="25"/>
        <v>233.13</v>
      </c>
    </row>
    <row r="381" spans="1:10" x14ac:dyDescent="0.2">
      <c r="A381" s="18" t="s">
        <v>191</v>
      </c>
      <c r="B381" s="10" t="s">
        <v>6</v>
      </c>
      <c r="C381" s="10" t="s">
        <v>32</v>
      </c>
      <c r="D381" s="10" t="s">
        <v>38</v>
      </c>
      <c r="E381" s="10" t="s">
        <v>139</v>
      </c>
      <c r="F381" s="10"/>
      <c r="G381" s="58">
        <f t="shared" si="25"/>
        <v>233.13</v>
      </c>
      <c r="H381" s="58">
        <f t="shared" si="25"/>
        <v>233.13</v>
      </c>
    </row>
    <row r="382" spans="1:10" ht="204" x14ac:dyDescent="0.2">
      <c r="A382" s="25" t="s">
        <v>360</v>
      </c>
      <c r="B382" s="4" t="s">
        <v>6</v>
      </c>
      <c r="C382" s="4" t="s">
        <v>32</v>
      </c>
      <c r="D382" s="4" t="s">
        <v>38</v>
      </c>
      <c r="E382" s="4" t="s">
        <v>192</v>
      </c>
      <c r="F382" s="4"/>
      <c r="G382" s="115">
        <f t="shared" si="25"/>
        <v>233.13</v>
      </c>
      <c r="H382" s="115">
        <f t="shared" si="25"/>
        <v>233.13</v>
      </c>
    </row>
    <row r="383" spans="1:10" x14ac:dyDescent="0.2">
      <c r="A383" s="14" t="s">
        <v>88</v>
      </c>
      <c r="B383" s="6" t="s">
        <v>6</v>
      </c>
      <c r="C383" s="6" t="s">
        <v>32</v>
      </c>
      <c r="D383" s="6" t="s">
        <v>38</v>
      </c>
      <c r="E383" s="6" t="s">
        <v>192</v>
      </c>
      <c r="F383" s="6" t="s">
        <v>89</v>
      </c>
      <c r="G383" s="84">
        <v>233.13</v>
      </c>
      <c r="H383" s="84">
        <v>233.13</v>
      </c>
      <c r="I383" s="1">
        <v>233.1</v>
      </c>
      <c r="J383" s="1">
        <v>233.1</v>
      </c>
    </row>
    <row r="384" spans="1:10" x14ac:dyDescent="0.2">
      <c r="A384" s="28" t="s">
        <v>454</v>
      </c>
      <c r="B384" s="8" t="s">
        <v>6</v>
      </c>
      <c r="C384" s="8" t="s">
        <v>32</v>
      </c>
      <c r="D384" s="8" t="s">
        <v>26</v>
      </c>
      <c r="E384" s="8"/>
      <c r="F384" s="8"/>
      <c r="G384" s="57">
        <f>G385</f>
        <v>1736.2223300000001</v>
      </c>
      <c r="H384" s="57">
        <f>H385</f>
        <v>1758.36861</v>
      </c>
    </row>
    <row r="385" spans="1:10" ht="38.25" x14ac:dyDescent="0.2">
      <c r="A385" s="18" t="s">
        <v>501</v>
      </c>
      <c r="B385" s="10" t="s">
        <v>6</v>
      </c>
      <c r="C385" s="10" t="s">
        <v>32</v>
      </c>
      <c r="D385" s="10" t="s">
        <v>26</v>
      </c>
      <c r="E385" s="10" t="s">
        <v>193</v>
      </c>
      <c r="F385" s="10"/>
      <c r="G385" s="58">
        <f>G386</f>
        <v>1736.2223300000001</v>
      </c>
      <c r="H385" s="58">
        <f>H386</f>
        <v>1758.36861</v>
      </c>
    </row>
    <row r="386" spans="1:10" ht="27" x14ac:dyDescent="0.2">
      <c r="A386" s="43" t="s">
        <v>504</v>
      </c>
      <c r="B386" s="7" t="s">
        <v>6</v>
      </c>
      <c r="C386" s="7" t="s">
        <v>32</v>
      </c>
      <c r="D386" s="7" t="s">
        <v>26</v>
      </c>
      <c r="E386" s="7" t="s">
        <v>455</v>
      </c>
      <c r="F386" s="7"/>
      <c r="G386" s="123">
        <f t="shared" ref="G386:H388" si="26">G387</f>
        <v>1736.2223300000001</v>
      </c>
      <c r="H386" s="123">
        <f t="shared" si="26"/>
        <v>1758.36861</v>
      </c>
    </row>
    <row r="387" spans="1:10" ht="25.5" x14ac:dyDescent="0.2">
      <c r="A387" s="25" t="s">
        <v>456</v>
      </c>
      <c r="B387" s="4" t="s">
        <v>6</v>
      </c>
      <c r="C387" s="4" t="s">
        <v>32</v>
      </c>
      <c r="D387" s="4" t="s">
        <v>26</v>
      </c>
      <c r="E387" s="4" t="s">
        <v>457</v>
      </c>
      <c r="F387" s="4"/>
      <c r="G387" s="59">
        <f>G388</f>
        <v>1736.2223300000001</v>
      </c>
      <c r="H387" s="59">
        <f>H388</f>
        <v>1758.36861</v>
      </c>
    </row>
    <row r="388" spans="1:10" ht="25.5" x14ac:dyDescent="0.2">
      <c r="A388" s="25" t="s">
        <v>458</v>
      </c>
      <c r="B388" s="4" t="s">
        <v>6</v>
      </c>
      <c r="C388" s="4" t="s">
        <v>32</v>
      </c>
      <c r="D388" s="4" t="s">
        <v>26</v>
      </c>
      <c r="E388" s="4" t="s">
        <v>459</v>
      </c>
      <c r="F388" s="4"/>
      <c r="G388" s="59">
        <f t="shared" si="26"/>
        <v>1736.2223300000001</v>
      </c>
      <c r="H388" s="59">
        <f t="shared" si="26"/>
        <v>1758.36861</v>
      </c>
      <c r="I388" s="1">
        <v>1394.8</v>
      </c>
      <c r="J388" s="1">
        <v>1412.6</v>
      </c>
    </row>
    <row r="389" spans="1:10" x14ac:dyDescent="0.2">
      <c r="A389" s="26" t="s">
        <v>460</v>
      </c>
      <c r="B389" s="6" t="s">
        <v>6</v>
      </c>
      <c r="C389" s="6" t="s">
        <v>32</v>
      </c>
      <c r="D389" s="6" t="s">
        <v>26</v>
      </c>
      <c r="E389" s="6" t="s">
        <v>459</v>
      </c>
      <c r="F389" s="94" t="s">
        <v>461</v>
      </c>
      <c r="G389" s="84">
        <v>1736.2223300000001</v>
      </c>
      <c r="H389" s="84">
        <v>1758.36861</v>
      </c>
    </row>
    <row r="390" spans="1:10" x14ac:dyDescent="0.2">
      <c r="A390" s="22" t="s">
        <v>93</v>
      </c>
      <c r="B390" s="9" t="s">
        <v>6</v>
      </c>
      <c r="C390" s="9" t="s">
        <v>42</v>
      </c>
      <c r="D390" s="9"/>
      <c r="E390" s="9"/>
      <c r="F390" s="9"/>
      <c r="G390" s="52">
        <f>G391+G410+G402</f>
        <v>36321.674910000002</v>
      </c>
      <c r="H390" s="52">
        <f>H391+H410+H402</f>
        <v>36317.317760000005</v>
      </c>
    </row>
    <row r="391" spans="1:10" x14ac:dyDescent="0.2">
      <c r="A391" s="24" t="s">
        <v>63</v>
      </c>
      <c r="B391" s="8" t="s">
        <v>6</v>
      </c>
      <c r="C391" s="8" t="s">
        <v>42</v>
      </c>
      <c r="D391" s="8" t="s">
        <v>25</v>
      </c>
      <c r="E391" s="8"/>
      <c r="F391" s="8"/>
      <c r="G391" s="53">
        <f>G392</f>
        <v>4529</v>
      </c>
      <c r="H391" s="53">
        <f>H392</f>
        <v>4529</v>
      </c>
    </row>
    <row r="392" spans="1:10" ht="38.25" x14ac:dyDescent="0.2">
      <c r="A392" s="18" t="s">
        <v>413</v>
      </c>
      <c r="B392" s="10" t="s">
        <v>6</v>
      </c>
      <c r="C392" s="10" t="s">
        <v>42</v>
      </c>
      <c r="D392" s="10" t="s">
        <v>25</v>
      </c>
      <c r="E392" s="10" t="s">
        <v>193</v>
      </c>
      <c r="F392" s="10"/>
      <c r="G392" s="54">
        <f>G393+G397</f>
        <v>4529</v>
      </c>
      <c r="H392" s="54">
        <f>H393+H397</f>
        <v>4529</v>
      </c>
    </row>
    <row r="393" spans="1:10" ht="27" x14ac:dyDescent="0.2">
      <c r="A393" s="43" t="s">
        <v>513</v>
      </c>
      <c r="B393" s="7" t="s">
        <v>6</v>
      </c>
      <c r="C393" s="7" t="s">
        <v>42</v>
      </c>
      <c r="D393" s="7" t="s">
        <v>25</v>
      </c>
      <c r="E393" s="77" t="s">
        <v>281</v>
      </c>
      <c r="F393" s="7"/>
      <c r="G393" s="44">
        <f>G395</f>
        <v>500</v>
      </c>
      <c r="H393" s="44">
        <f>H395</f>
        <v>500</v>
      </c>
    </row>
    <row r="394" spans="1:10" ht="25.5" x14ac:dyDescent="0.2">
      <c r="A394" s="25" t="s">
        <v>377</v>
      </c>
      <c r="B394" s="4" t="s">
        <v>6</v>
      </c>
      <c r="C394" s="4" t="s">
        <v>42</v>
      </c>
      <c r="D394" s="4" t="s">
        <v>25</v>
      </c>
      <c r="E394" s="71" t="s">
        <v>414</v>
      </c>
      <c r="F394" s="7"/>
      <c r="G394" s="5">
        <f>G395</f>
        <v>500</v>
      </c>
      <c r="H394" s="5">
        <f>H395</f>
        <v>500</v>
      </c>
    </row>
    <row r="395" spans="1:10" ht="25.5" x14ac:dyDescent="0.2">
      <c r="A395" s="25" t="s">
        <v>127</v>
      </c>
      <c r="B395" s="4" t="s">
        <v>6</v>
      </c>
      <c r="C395" s="4" t="s">
        <v>42</v>
      </c>
      <c r="D395" s="4" t="s">
        <v>25</v>
      </c>
      <c r="E395" s="71" t="s">
        <v>282</v>
      </c>
      <c r="F395" s="4"/>
      <c r="G395" s="5">
        <f>G396</f>
        <v>500</v>
      </c>
      <c r="H395" s="5">
        <f>H396</f>
        <v>500</v>
      </c>
    </row>
    <row r="396" spans="1:10" ht="25.5" x14ac:dyDescent="0.2">
      <c r="A396" s="15" t="s">
        <v>102</v>
      </c>
      <c r="B396" s="6" t="s">
        <v>6</v>
      </c>
      <c r="C396" s="6" t="s">
        <v>42</v>
      </c>
      <c r="D396" s="6" t="s">
        <v>25</v>
      </c>
      <c r="E396" s="72" t="s">
        <v>282</v>
      </c>
      <c r="F396" s="6" t="s">
        <v>75</v>
      </c>
      <c r="G396" s="20">
        <v>500</v>
      </c>
      <c r="H396" s="20">
        <v>500</v>
      </c>
    </row>
    <row r="397" spans="1:10" ht="27" x14ac:dyDescent="0.2">
      <c r="A397" s="43" t="s">
        <v>514</v>
      </c>
      <c r="B397" s="7" t="s">
        <v>6</v>
      </c>
      <c r="C397" s="7" t="s">
        <v>42</v>
      </c>
      <c r="D397" s="7" t="s">
        <v>25</v>
      </c>
      <c r="E397" s="77" t="s">
        <v>417</v>
      </c>
      <c r="F397" s="7"/>
      <c r="G397" s="44">
        <f>G398</f>
        <v>4029</v>
      </c>
      <c r="H397" s="44">
        <f>H398</f>
        <v>4029</v>
      </c>
    </row>
    <row r="398" spans="1:10" ht="25.5" x14ac:dyDescent="0.2">
      <c r="A398" s="25" t="s">
        <v>374</v>
      </c>
      <c r="B398" s="4" t="s">
        <v>6</v>
      </c>
      <c r="C398" s="4" t="s">
        <v>42</v>
      </c>
      <c r="D398" s="4" t="s">
        <v>25</v>
      </c>
      <c r="E398" s="71" t="s">
        <v>283</v>
      </c>
      <c r="F398" s="7"/>
      <c r="G398" s="44">
        <f>G399</f>
        <v>4029</v>
      </c>
      <c r="H398" s="44">
        <f>H399</f>
        <v>4029</v>
      </c>
    </row>
    <row r="399" spans="1:10" ht="25.5" x14ac:dyDescent="0.2">
      <c r="A399" s="16" t="s">
        <v>373</v>
      </c>
      <c r="B399" s="4" t="s">
        <v>6</v>
      </c>
      <c r="C399" s="4" t="s">
        <v>42</v>
      </c>
      <c r="D399" s="4" t="s">
        <v>25</v>
      </c>
      <c r="E399" s="71" t="s">
        <v>284</v>
      </c>
      <c r="F399" s="4"/>
      <c r="G399" s="89">
        <f>G400+G401</f>
        <v>4029</v>
      </c>
      <c r="H399" s="89">
        <f>H400+H401</f>
        <v>4029</v>
      </c>
      <c r="I399" s="1">
        <v>1107.5999999999999</v>
      </c>
      <c r="J399" s="1">
        <v>1107.5999999999999</v>
      </c>
    </row>
    <row r="400" spans="1:10" x14ac:dyDescent="0.2">
      <c r="A400" s="15" t="s">
        <v>234</v>
      </c>
      <c r="B400" s="6" t="s">
        <v>6</v>
      </c>
      <c r="C400" s="6" t="s">
        <v>42</v>
      </c>
      <c r="D400" s="6" t="s">
        <v>25</v>
      </c>
      <c r="E400" s="72" t="s">
        <v>284</v>
      </c>
      <c r="F400" s="6" t="s">
        <v>104</v>
      </c>
      <c r="G400" s="85">
        <f>859.2+2243.8-8.5</f>
        <v>3094.5</v>
      </c>
      <c r="H400" s="85">
        <f>859.2+2243.8-8.5</f>
        <v>3094.5</v>
      </c>
    </row>
    <row r="401" spans="1:10" ht="38.25" x14ac:dyDescent="0.2">
      <c r="A401" s="15" t="s">
        <v>235</v>
      </c>
      <c r="B401" s="6" t="s">
        <v>6</v>
      </c>
      <c r="C401" s="6" t="s">
        <v>42</v>
      </c>
      <c r="D401" s="6" t="s">
        <v>25</v>
      </c>
      <c r="E401" s="72" t="s">
        <v>284</v>
      </c>
      <c r="F401" s="6" t="s">
        <v>155</v>
      </c>
      <c r="G401" s="85">
        <f>259.5+677.6-2.6</f>
        <v>934.5</v>
      </c>
      <c r="H401" s="85">
        <f>259.5+677.6-2.6</f>
        <v>934.5</v>
      </c>
    </row>
    <row r="402" spans="1:10" s="42" customFormat="1" x14ac:dyDescent="0.2">
      <c r="A402" s="24" t="s">
        <v>11</v>
      </c>
      <c r="B402" s="8" t="s">
        <v>6</v>
      </c>
      <c r="C402" s="8" t="s">
        <v>42</v>
      </c>
      <c r="D402" s="8" t="s">
        <v>38</v>
      </c>
      <c r="E402" s="8"/>
      <c r="F402" s="8"/>
      <c r="G402" s="53">
        <f t="shared" ref="G402:H404" si="27">G403</f>
        <v>24465.474909999997</v>
      </c>
      <c r="H402" s="53">
        <f t="shared" si="27"/>
        <v>24461.117760000001</v>
      </c>
    </row>
    <row r="403" spans="1:10" ht="38.25" x14ac:dyDescent="0.2">
      <c r="A403" s="18" t="s">
        <v>501</v>
      </c>
      <c r="B403" s="10" t="s">
        <v>6</v>
      </c>
      <c r="C403" s="10" t="s">
        <v>42</v>
      </c>
      <c r="D403" s="10" t="s">
        <v>38</v>
      </c>
      <c r="E403" s="10" t="s">
        <v>193</v>
      </c>
      <c r="F403" s="10"/>
      <c r="G403" s="54">
        <f t="shared" si="27"/>
        <v>24465.474909999997</v>
      </c>
      <c r="H403" s="54">
        <f t="shared" si="27"/>
        <v>24461.117760000001</v>
      </c>
    </row>
    <row r="404" spans="1:10" ht="27" x14ac:dyDescent="0.2">
      <c r="A404" s="32" t="s">
        <v>505</v>
      </c>
      <c r="B404" s="7" t="s">
        <v>6</v>
      </c>
      <c r="C404" s="7" t="s">
        <v>42</v>
      </c>
      <c r="D404" s="7" t="s">
        <v>38</v>
      </c>
      <c r="E404" s="7" t="s">
        <v>295</v>
      </c>
      <c r="F404" s="7"/>
      <c r="G404" s="44">
        <f t="shared" si="27"/>
        <v>24465.474909999997</v>
      </c>
      <c r="H404" s="44">
        <f t="shared" si="27"/>
        <v>24461.117760000001</v>
      </c>
    </row>
    <row r="405" spans="1:10" ht="25.5" x14ac:dyDescent="0.2">
      <c r="A405" s="25" t="s">
        <v>285</v>
      </c>
      <c r="B405" s="4" t="s">
        <v>6</v>
      </c>
      <c r="C405" s="4" t="s">
        <v>42</v>
      </c>
      <c r="D405" s="4" t="s">
        <v>38</v>
      </c>
      <c r="E405" s="4" t="s">
        <v>286</v>
      </c>
      <c r="F405" s="4"/>
      <c r="G405" s="5">
        <f>G406+G408</f>
        <v>24465.474909999997</v>
      </c>
      <c r="H405" s="5">
        <f>H406+H408</f>
        <v>24461.117760000001</v>
      </c>
    </row>
    <row r="406" spans="1:10" ht="25.5" x14ac:dyDescent="0.2">
      <c r="A406" s="25" t="s">
        <v>296</v>
      </c>
      <c r="B406" s="4" t="s">
        <v>6</v>
      </c>
      <c r="C406" s="4" t="s">
        <v>42</v>
      </c>
      <c r="D406" s="4" t="s">
        <v>38</v>
      </c>
      <c r="E406" s="4" t="s">
        <v>287</v>
      </c>
      <c r="F406" s="4"/>
      <c r="G406" s="5">
        <f>G407</f>
        <v>11043.574909999999</v>
      </c>
      <c r="H406" s="5">
        <f>H407</f>
        <v>11039.21776</v>
      </c>
    </row>
    <row r="407" spans="1:10" ht="51" x14ac:dyDescent="0.2">
      <c r="A407" s="26" t="s">
        <v>86</v>
      </c>
      <c r="B407" s="6" t="s">
        <v>6</v>
      </c>
      <c r="C407" s="6" t="s">
        <v>42</v>
      </c>
      <c r="D407" s="6" t="s">
        <v>38</v>
      </c>
      <c r="E407" s="6" t="s">
        <v>287</v>
      </c>
      <c r="F407" s="6" t="s">
        <v>92</v>
      </c>
      <c r="G407" s="85">
        <f>21385-10000-341.42509</f>
        <v>11043.574909999999</v>
      </c>
      <c r="H407" s="85">
        <f>21385-10000-345.78224</f>
        <v>11039.21776</v>
      </c>
    </row>
    <row r="408" spans="1:10" ht="25.5" x14ac:dyDescent="0.2">
      <c r="A408" s="25" t="s">
        <v>376</v>
      </c>
      <c r="B408" s="4" t="s">
        <v>6</v>
      </c>
      <c r="C408" s="4" t="s">
        <v>42</v>
      </c>
      <c r="D408" s="4" t="s">
        <v>38</v>
      </c>
      <c r="E408" s="4" t="s">
        <v>301</v>
      </c>
      <c r="F408" s="4"/>
      <c r="G408" s="89">
        <f>G409</f>
        <v>13421.9</v>
      </c>
      <c r="H408" s="89">
        <f>H409</f>
        <v>13421.9</v>
      </c>
    </row>
    <row r="409" spans="1:10" s="41" customFormat="1" ht="51" x14ac:dyDescent="0.2">
      <c r="A409" s="26" t="s">
        <v>86</v>
      </c>
      <c r="B409" s="6" t="s">
        <v>6</v>
      </c>
      <c r="C409" s="6" t="s">
        <v>42</v>
      </c>
      <c r="D409" s="6" t="s">
        <v>38</v>
      </c>
      <c r="E409" s="6" t="s">
        <v>301</v>
      </c>
      <c r="F409" s="6" t="s">
        <v>92</v>
      </c>
      <c r="G409" s="85">
        <v>13421.9</v>
      </c>
      <c r="H409" s="85">
        <v>13421.9</v>
      </c>
      <c r="I409" s="41">
        <v>13421.9</v>
      </c>
      <c r="J409" s="41">
        <v>13421.9</v>
      </c>
    </row>
    <row r="410" spans="1:10" x14ac:dyDescent="0.2">
      <c r="A410" s="24" t="s">
        <v>10</v>
      </c>
      <c r="B410" s="8" t="s">
        <v>6</v>
      </c>
      <c r="C410" s="8" t="s">
        <v>42</v>
      </c>
      <c r="D410" s="8" t="s">
        <v>28</v>
      </c>
      <c r="E410" s="8"/>
      <c r="F410" s="8"/>
      <c r="G410" s="53">
        <f>G412</f>
        <v>7327.2</v>
      </c>
      <c r="H410" s="53">
        <f>H412</f>
        <v>7327.2</v>
      </c>
    </row>
    <row r="411" spans="1:10" ht="38.25" x14ac:dyDescent="0.2">
      <c r="A411" s="18" t="s">
        <v>501</v>
      </c>
      <c r="B411" s="10" t="s">
        <v>6</v>
      </c>
      <c r="C411" s="10" t="s">
        <v>42</v>
      </c>
      <c r="D411" s="10" t="s">
        <v>28</v>
      </c>
      <c r="E411" s="10" t="s">
        <v>193</v>
      </c>
      <c r="F411" s="10"/>
      <c r="G411" s="54">
        <f>G412</f>
        <v>7327.2</v>
      </c>
      <c r="H411" s="54">
        <f>H412</f>
        <v>7327.2</v>
      </c>
    </row>
    <row r="412" spans="1:10" s="41" customFormat="1" ht="27" x14ac:dyDescent="0.2">
      <c r="A412" s="32" t="s">
        <v>502</v>
      </c>
      <c r="B412" s="7" t="s">
        <v>6</v>
      </c>
      <c r="C412" s="7" t="s">
        <v>42</v>
      </c>
      <c r="D412" s="7" t="s">
        <v>28</v>
      </c>
      <c r="E412" s="7" t="s">
        <v>297</v>
      </c>
      <c r="F412" s="7"/>
      <c r="G412" s="44">
        <f>G413</f>
        <v>7327.2</v>
      </c>
      <c r="H412" s="44">
        <f>H413</f>
        <v>7327.2</v>
      </c>
    </row>
    <row r="413" spans="1:10" ht="33.75" customHeight="1" x14ac:dyDescent="0.2">
      <c r="A413" s="31" t="s">
        <v>375</v>
      </c>
      <c r="B413" s="4" t="s">
        <v>6</v>
      </c>
      <c r="C413" s="4" t="s">
        <v>42</v>
      </c>
      <c r="D413" s="4" t="s">
        <v>28</v>
      </c>
      <c r="E413" s="4" t="s">
        <v>355</v>
      </c>
      <c r="F413" s="4"/>
      <c r="G413" s="5">
        <f>G414+G417</f>
        <v>7327.2</v>
      </c>
      <c r="H413" s="5">
        <f>H414+H417</f>
        <v>7327.2</v>
      </c>
    </row>
    <row r="414" spans="1:10" ht="25.5" x14ac:dyDescent="0.2">
      <c r="A414" s="25" t="s">
        <v>101</v>
      </c>
      <c r="B414" s="4" t="s">
        <v>6</v>
      </c>
      <c r="C414" s="4" t="s">
        <v>42</v>
      </c>
      <c r="D414" s="4" t="s">
        <v>28</v>
      </c>
      <c r="E414" s="4" t="s">
        <v>289</v>
      </c>
      <c r="F414" s="4"/>
      <c r="G414" s="5">
        <f>G415+G416</f>
        <v>1434</v>
      </c>
      <c r="H414" s="5">
        <f>H415+H416</f>
        <v>1434</v>
      </c>
    </row>
    <row r="415" spans="1:10" ht="25.5" x14ac:dyDescent="0.2">
      <c r="A415" s="14" t="s">
        <v>137</v>
      </c>
      <c r="B415" s="6" t="s">
        <v>6</v>
      </c>
      <c r="C415" s="6" t="s">
        <v>42</v>
      </c>
      <c r="D415" s="6" t="s">
        <v>28</v>
      </c>
      <c r="E415" s="6" t="s">
        <v>289</v>
      </c>
      <c r="F415" s="6" t="s">
        <v>71</v>
      </c>
      <c r="G415" s="20">
        <v>1101.4000000000001</v>
      </c>
      <c r="H415" s="20">
        <v>1101.4000000000001</v>
      </c>
    </row>
    <row r="416" spans="1:10" ht="38.25" x14ac:dyDescent="0.2">
      <c r="A416" s="14" t="s">
        <v>138</v>
      </c>
      <c r="B416" s="6" t="s">
        <v>6</v>
      </c>
      <c r="C416" s="6" t="s">
        <v>42</v>
      </c>
      <c r="D416" s="6" t="s">
        <v>28</v>
      </c>
      <c r="E416" s="6" t="s">
        <v>289</v>
      </c>
      <c r="F416" s="6" t="s">
        <v>131</v>
      </c>
      <c r="G416" s="20">
        <v>332.6</v>
      </c>
      <c r="H416" s="20">
        <v>332.6</v>
      </c>
    </row>
    <row r="417" spans="1:10" ht="25.5" x14ac:dyDescent="0.2">
      <c r="A417" s="30" t="s">
        <v>9</v>
      </c>
      <c r="B417" s="4" t="s">
        <v>6</v>
      </c>
      <c r="C417" s="4" t="s">
        <v>42</v>
      </c>
      <c r="D417" s="4" t="s">
        <v>28</v>
      </c>
      <c r="E417" s="4" t="s">
        <v>290</v>
      </c>
      <c r="F417" s="4"/>
      <c r="G417" s="89">
        <f>SUM(G418:G422)</f>
        <v>5893.2</v>
      </c>
      <c r="H417" s="89">
        <f>SUM(H418:H422)</f>
        <v>5893.2</v>
      </c>
    </row>
    <row r="418" spans="1:10" x14ac:dyDescent="0.2">
      <c r="A418" s="38" t="s">
        <v>233</v>
      </c>
      <c r="B418" s="6" t="s">
        <v>6</v>
      </c>
      <c r="C418" s="6" t="s">
        <v>42</v>
      </c>
      <c r="D418" s="6" t="s">
        <v>28</v>
      </c>
      <c r="E418" s="6" t="s">
        <v>290</v>
      </c>
      <c r="F418" s="6" t="s">
        <v>104</v>
      </c>
      <c r="G418" s="85">
        <v>3946.4</v>
      </c>
      <c r="H418" s="85">
        <v>3946.4</v>
      </c>
    </row>
    <row r="419" spans="1:10" ht="38.25" x14ac:dyDescent="0.2">
      <c r="A419" s="14" t="s">
        <v>235</v>
      </c>
      <c r="B419" s="6" t="s">
        <v>6</v>
      </c>
      <c r="C419" s="6" t="s">
        <v>42</v>
      </c>
      <c r="D419" s="6" t="s">
        <v>28</v>
      </c>
      <c r="E419" s="6" t="s">
        <v>290</v>
      </c>
      <c r="F419" s="6" t="s">
        <v>155</v>
      </c>
      <c r="G419" s="85">
        <v>1191.8</v>
      </c>
      <c r="H419" s="85">
        <v>1191.8</v>
      </c>
    </row>
    <row r="420" spans="1:10" ht="25.5" x14ac:dyDescent="0.2">
      <c r="A420" s="15" t="s">
        <v>435</v>
      </c>
      <c r="B420" s="6" t="s">
        <v>6</v>
      </c>
      <c r="C420" s="6" t="s">
        <v>42</v>
      </c>
      <c r="D420" s="6" t="s">
        <v>28</v>
      </c>
      <c r="E420" s="6" t="s">
        <v>290</v>
      </c>
      <c r="F420" s="6" t="s">
        <v>73</v>
      </c>
      <c r="G420" s="85">
        <v>250</v>
      </c>
      <c r="H420" s="85">
        <v>250</v>
      </c>
    </row>
    <row r="421" spans="1:10" ht="25.5" x14ac:dyDescent="0.2">
      <c r="A421" s="15" t="s">
        <v>102</v>
      </c>
      <c r="B421" s="6" t="s">
        <v>6</v>
      </c>
      <c r="C421" s="6" t="s">
        <v>42</v>
      </c>
      <c r="D421" s="6" t="s">
        <v>28</v>
      </c>
      <c r="E421" s="6" t="s">
        <v>290</v>
      </c>
      <c r="F421" s="6" t="s">
        <v>75</v>
      </c>
      <c r="G421" s="85">
        <v>500</v>
      </c>
      <c r="H421" s="85">
        <v>500</v>
      </c>
    </row>
    <row r="422" spans="1:10" x14ac:dyDescent="0.2">
      <c r="A422" s="14" t="s">
        <v>156</v>
      </c>
      <c r="B422" s="6" t="s">
        <v>6</v>
      </c>
      <c r="C422" s="6" t="s">
        <v>42</v>
      </c>
      <c r="D422" s="6" t="s">
        <v>28</v>
      </c>
      <c r="E422" s="6" t="s">
        <v>290</v>
      </c>
      <c r="F422" s="6" t="s">
        <v>78</v>
      </c>
      <c r="G422" s="20">
        <v>5</v>
      </c>
      <c r="H422" s="20">
        <v>5</v>
      </c>
    </row>
    <row r="423" spans="1:10" ht="25.5" x14ac:dyDescent="0.2">
      <c r="A423" s="49" t="s">
        <v>2</v>
      </c>
      <c r="B423" s="50" t="s">
        <v>3</v>
      </c>
      <c r="C423" s="50"/>
      <c r="D423" s="50"/>
      <c r="E423" s="50"/>
      <c r="F423" s="50"/>
      <c r="G423" s="51">
        <f>G424</f>
        <v>4516.75</v>
      </c>
      <c r="H423" s="51">
        <f>H424</f>
        <v>4516.75</v>
      </c>
    </row>
    <row r="424" spans="1:10" x14ac:dyDescent="0.2">
      <c r="A424" s="22" t="s">
        <v>83</v>
      </c>
      <c r="B424" s="9" t="s">
        <v>3</v>
      </c>
      <c r="C424" s="9" t="s">
        <v>26</v>
      </c>
      <c r="D424" s="9"/>
      <c r="E424" s="9"/>
      <c r="F424" s="9"/>
      <c r="G424" s="52">
        <f>G425+G445</f>
        <v>4516.75</v>
      </c>
      <c r="H424" s="52">
        <f>H425+H445</f>
        <v>4516.75</v>
      </c>
    </row>
    <row r="425" spans="1:10" ht="13.5" x14ac:dyDescent="0.2">
      <c r="A425" s="24" t="s">
        <v>16</v>
      </c>
      <c r="B425" s="13" t="s">
        <v>3</v>
      </c>
      <c r="C425" s="8" t="s">
        <v>26</v>
      </c>
      <c r="D425" s="8" t="s">
        <v>28</v>
      </c>
      <c r="E425" s="8"/>
      <c r="F425" s="8"/>
      <c r="G425" s="53">
        <f>G430+G426</f>
        <v>4116.75</v>
      </c>
      <c r="H425" s="53">
        <f>H430+H426</f>
        <v>4116.75</v>
      </c>
    </row>
    <row r="426" spans="1:10" ht="38.25" x14ac:dyDescent="0.2">
      <c r="A426" s="40" t="s">
        <v>509</v>
      </c>
      <c r="B426" s="10" t="s">
        <v>3</v>
      </c>
      <c r="C426" s="10" t="s">
        <v>26</v>
      </c>
      <c r="D426" s="10" t="s">
        <v>28</v>
      </c>
      <c r="E426" s="10" t="s">
        <v>340</v>
      </c>
      <c r="F426" s="10"/>
      <c r="G426" s="54">
        <f>G427</f>
        <v>100</v>
      </c>
      <c r="H426" s="54">
        <f>H427</f>
        <v>100</v>
      </c>
    </row>
    <row r="427" spans="1:10" ht="38.25" x14ac:dyDescent="0.2">
      <c r="A427" s="16" t="s">
        <v>0</v>
      </c>
      <c r="B427" s="4" t="s">
        <v>3</v>
      </c>
      <c r="C427" s="4" t="s">
        <v>26</v>
      </c>
      <c r="D427" s="4" t="s">
        <v>28</v>
      </c>
      <c r="E427" s="100" t="s">
        <v>383</v>
      </c>
      <c r="F427" s="4"/>
      <c r="G427" s="5">
        <f t="shared" ref="G427:H428" si="28">G428</f>
        <v>100</v>
      </c>
      <c r="H427" s="5">
        <f t="shared" si="28"/>
        <v>100</v>
      </c>
    </row>
    <row r="428" spans="1:10" ht="25.5" x14ac:dyDescent="0.2">
      <c r="A428" s="16" t="s">
        <v>125</v>
      </c>
      <c r="B428" s="4" t="s">
        <v>3</v>
      </c>
      <c r="C428" s="4" t="s">
        <v>26</v>
      </c>
      <c r="D428" s="4" t="s">
        <v>28</v>
      </c>
      <c r="E428" s="100" t="s">
        <v>384</v>
      </c>
      <c r="F428" s="4"/>
      <c r="G428" s="5">
        <f t="shared" si="28"/>
        <v>100</v>
      </c>
      <c r="H428" s="5">
        <f t="shared" si="28"/>
        <v>100</v>
      </c>
    </row>
    <row r="429" spans="1:10" ht="25.5" x14ac:dyDescent="0.2">
      <c r="A429" s="14" t="s">
        <v>74</v>
      </c>
      <c r="B429" s="6" t="s">
        <v>3</v>
      </c>
      <c r="C429" s="6" t="s">
        <v>26</v>
      </c>
      <c r="D429" s="6" t="s">
        <v>28</v>
      </c>
      <c r="E429" s="94" t="s">
        <v>384</v>
      </c>
      <c r="F429" s="6" t="s">
        <v>75</v>
      </c>
      <c r="G429" s="20">
        <v>100</v>
      </c>
      <c r="H429" s="20">
        <v>100</v>
      </c>
    </row>
    <row r="430" spans="1:10" x14ac:dyDescent="0.2">
      <c r="A430" s="40" t="s">
        <v>115</v>
      </c>
      <c r="B430" s="10" t="s">
        <v>3</v>
      </c>
      <c r="C430" s="10" t="s">
        <v>26</v>
      </c>
      <c r="D430" s="10" t="s">
        <v>28</v>
      </c>
      <c r="E430" s="10" t="s">
        <v>139</v>
      </c>
      <c r="F430" s="10"/>
      <c r="G430" s="54">
        <f>G431+G433+G436+G438+G441</f>
        <v>4016.75</v>
      </c>
      <c r="H430" s="54">
        <f>H431+H433+H436+H438+H441</f>
        <v>4016.75</v>
      </c>
    </row>
    <row r="431" spans="1:10" ht="25.5" x14ac:dyDescent="0.2">
      <c r="A431" s="31" t="s">
        <v>67</v>
      </c>
      <c r="B431" s="4" t="s">
        <v>3</v>
      </c>
      <c r="C431" s="4" t="s">
        <v>26</v>
      </c>
      <c r="D431" s="4" t="s">
        <v>28</v>
      </c>
      <c r="E431" s="4" t="s">
        <v>160</v>
      </c>
      <c r="F431" s="4"/>
      <c r="G431" s="89">
        <f>G432</f>
        <v>136</v>
      </c>
      <c r="H431" s="89">
        <f>H432</f>
        <v>136</v>
      </c>
    </row>
    <row r="432" spans="1:10" ht="51" x14ac:dyDescent="0.2">
      <c r="A432" s="19" t="s">
        <v>349</v>
      </c>
      <c r="B432" s="6" t="s">
        <v>3</v>
      </c>
      <c r="C432" s="6" t="s">
        <v>26</v>
      </c>
      <c r="D432" s="6" t="s">
        <v>28</v>
      </c>
      <c r="E432" s="6" t="s">
        <v>160</v>
      </c>
      <c r="F432" s="6" t="s">
        <v>348</v>
      </c>
      <c r="G432" s="85">
        <v>136</v>
      </c>
      <c r="H432" s="85">
        <v>136</v>
      </c>
      <c r="I432" s="1">
        <v>136</v>
      </c>
      <c r="J432" s="1">
        <v>136</v>
      </c>
    </row>
    <row r="433" spans="1:12" ht="51" x14ac:dyDescent="0.2">
      <c r="A433" s="29" t="s">
        <v>109</v>
      </c>
      <c r="B433" s="4" t="s">
        <v>3</v>
      </c>
      <c r="C433" s="4" t="s">
        <v>26</v>
      </c>
      <c r="D433" s="4" t="s">
        <v>28</v>
      </c>
      <c r="E433" s="4" t="s">
        <v>161</v>
      </c>
      <c r="F433" s="4"/>
      <c r="G433" s="89">
        <f>G434+G435</f>
        <v>1.75</v>
      </c>
      <c r="H433" s="89">
        <f>H434+H435</f>
        <v>1.75</v>
      </c>
      <c r="I433" s="1">
        <v>1.8</v>
      </c>
      <c r="J433" s="1">
        <v>1.8</v>
      </c>
      <c r="K433" s="124">
        <v>1.75</v>
      </c>
      <c r="L433" s="124">
        <v>1.75</v>
      </c>
    </row>
    <row r="434" spans="1:12" ht="25.5" x14ac:dyDescent="0.2">
      <c r="A434" s="36" t="s">
        <v>137</v>
      </c>
      <c r="B434" s="6" t="s">
        <v>3</v>
      </c>
      <c r="C434" s="6" t="s">
        <v>26</v>
      </c>
      <c r="D434" s="6" t="s">
        <v>28</v>
      </c>
      <c r="E434" s="6" t="s">
        <v>161</v>
      </c>
      <c r="F434" s="6" t="s">
        <v>71</v>
      </c>
      <c r="G434" s="85">
        <v>1.3440000000000001</v>
      </c>
      <c r="H434" s="85">
        <v>1.3440000000000001</v>
      </c>
    </row>
    <row r="435" spans="1:12" ht="38.25" x14ac:dyDescent="0.2">
      <c r="A435" s="36" t="s">
        <v>138</v>
      </c>
      <c r="B435" s="6" t="s">
        <v>3</v>
      </c>
      <c r="C435" s="6" t="s">
        <v>26</v>
      </c>
      <c r="D435" s="6" t="s">
        <v>28</v>
      </c>
      <c r="E435" s="6" t="s">
        <v>161</v>
      </c>
      <c r="F435" s="6" t="s">
        <v>131</v>
      </c>
      <c r="G435" s="85">
        <v>0.40600000000000003</v>
      </c>
      <c r="H435" s="85">
        <v>0.40600000000000003</v>
      </c>
    </row>
    <row r="436" spans="1:12" ht="51" x14ac:dyDescent="0.2">
      <c r="A436" s="31" t="s">
        <v>270</v>
      </c>
      <c r="B436" s="4" t="s">
        <v>3</v>
      </c>
      <c r="C436" s="4" t="s">
        <v>26</v>
      </c>
      <c r="D436" s="4" t="s">
        <v>28</v>
      </c>
      <c r="E436" s="4" t="s">
        <v>271</v>
      </c>
      <c r="F436" s="4"/>
      <c r="G436" s="89">
        <f>G437</f>
        <v>151.5</v>
      </c>
      <c r="H436" s="89">
        <f>H437</f>
        <v>151.5</v>
      </c>
    </row>
    <row r="437" spans="1:12" ht="28.5" customHeight="1" x14ac:dyDescent="0.2">
      <c r="A437" s="36" t="s">
        <v>332</v>
      </c>
      <c r="B437" s="6" t="s">
        <v>3</v>
      </c>
      <c r="C437" s="6" t="s">
        <v>26</v>
      </c>
      <c r="D437" s="6" t="s">
        <v>28</v>
      </c>
      <c r="E437" s="6" t="s">
        <v>271</v>
      </c>
      <c r="F437" s="6" t="s">
        <v>331</v>
      </c>
      <c r="G437" s="85">
        <v>151.5</v>
      </c>
      <c r="H437" s="85">
        <v>151.5</v>
      </c>
      <c r="I437" s="1">
        <v>151.5</v>
      </c>
      <c r="J437" s="1">
        <v>151.5</v>
      </c>
    </row>
    <row r="438" spans="1:12" ht="51" x14ac:dyDescent="0.2">
      <c r="A438" s="31" t="s">
        <v>272</v>
      </c>
      <c r="B438" s="4" t="s">
        <v>3</v>
      </c>
      <c r="C438" s="4" t="s">
        <v>26</v>
      </c>
      <c r="D438" s="4" t="s">
        <v>28</v>
      </c>
      <c r="E438" s="4" t="s">
        <v>273</v>
      </c>
      <c r="F438" s="4"/>
      <c r="G438" s="89">
        <f>G439+G440</f>
        <v>22.7</v>
      </c>
      <c r="H438" s="89">
        <f>H439+H440</f>
        <v>22.7</v>
      </c>
      <c r="I438" s="1">
        <v>22.7</v>
      </c>
      <c r="J438" s="1">
        <v>22.7</v>
      </c>
    </row>
    <row r="439" spans="1:12" x14ac:dyDescent="0.2">
      <c r="A439" s="38" t="s">
        <v>233</v>
      </c>
      <c r="B439" s="6" t="s">
        <v>3</v>
      </c>
      <c r="C439" s="6" t="s">
        <v>26</v>
      </c>
      <c r="D439" s="6" t="s">
        <v>28</v>
      </c>
      <c r="E439" s="6" t="s">
        <v>273</v>
      </c>
      <c r="F439" s="6" t="s">
        <v>104</v>
      </c>
      <c r="G439" s="85">
        <v>17.399999999999999</v>
      </c>
      <c r="H439" s="85">
        <v>17.399999999999999</v>
      </c>
    </row>
    <row r="440" spans="1:12" ht="38.25" x14ac:dyDescent="0.2">
      <c r="A440" s="14" t="s">
        <v>235</v>
      </c>
      <c r="B440" s="6" t="s">
        <v>3</v>
      </c>
      <c r="C440" s="6" t="s">
        <v>26</v>
      </c>
      <c r="D440" s="6" t="s">
        <v>28</v>
      </c>
      <c r="E440" s="6" t="s">
        <v>273</v>
      </c>
      <c r="F440" s="6" t="s">
        <v>155</v>
      </c>
      <c r="G440" s="85">
        <v>5.3</v>
      </c>
      <c r="H440" s="85">
        <v>5.3</v>
      </c>
    </row>
    <row r="441" spans="1:12" ht="25.5" x14ac:dyDescent="0.2">
      <c r="A441" s="37" t="s">
        <v>111</v>
      </c>
      <c r="B441" s="10" t="s">
        <v>3</v>
      </c>
      <c r="C441" s="10" t="s">
        <v>26</v>
      </c>
      <c r="D441" s="10" t="s">
        <v>28</v>
      </c>
      <c r="E441" s="10" t="s">
        <v>153</v>
      </c>
      <c r="F441" s="10"/>
      <c r="G441" s="54">
        <f>G442</f>
        <v>3704.8</v>
      </c>
      <c r="H441" s="54">
        <f>H442</f>
        <v>3704.8</v>
      </c>
    </row>
    <row r="442" spans="1:12" ht="25.5" x14ac:dyDescent="0.2">
      <c r="A442" s="30" t="s">
        <v>4</v>
      </c>
      <c r="B442" s="4" t="s">
        <v>3</v>
      </c>
      <c r="C442" s="4" t="s">
        <v>26</v>
      </c>
      <c r="D442" s="4" t="s">
        <v>28</v>
      </c>
      <c r="E442" s="4" t="s">
        <v>5</v>
      </c>
      <c r="F442" s="4"/>
      <c r="G442" s="5">
        <f>SUM(G443:G444)</f>
        <v>3704.8</v>
      </c>
      <c r="H442" s="5">
        <f>SUM(H443:H444)</f>
        <v>3704.8</v>
      </c>
    </row>
    <row r="443" spans="1:12" x14ac:dyDescent="0.2">
      <c r="A443" s="38" t="s">
        <v>233</v>
      </c>
      <c r="B443" s="6" t="s">
        <v>3</v>
      </c>
      <c r="C443" s="6" t="s">
        <v>26</v>
      </c>
      <c r="D443" s="6" t="s">
        <v>28</v>
      </c>
      <c r="E443" s="6" t="s">
        <v>5</v>
      </c>
      <c r="F443" s="6" t="s">
        <v>104</v>
      </c>
      <c r="G443" s="20">
        <v>2845.5</v>
      </c>
      <c r="H443" s="20">
        <v>2845.5</v>
      </c>
    </row>
    <row r="444" spans="1:12" ht="38.25" x14ac:dyDescent="0.2">
      <c r="A444" s="14" t="s">
        <v>235</v>
      </c>
      <c r="B444" s="6" t="s">
        <v>3</v>
      </c>
      <c r="C444" s="6" t="s">
        <v>26</v>
      </c>
      <c r="D444" s="6" t="s">
        <v>28</v>
      </c>
      <c r="E444" s="6" t="s">
        <v>5</v>
      </c>
      <c r="F444" s="6" t="s">
        <v>155</v>
      </c>
      <c r="G444" s="20">
        <v>859.3</v>
      </c>
      <c r="H444" s="20">
        <v>859.3</v>
      </c>
    </row>
    <row r="445" spans="1:12" x14ac:dyDescent="0.2">
      <c r="A445" s="24" t="s">
        <v>64</v>
      </c>
      <c r="B445" s="8" t="s">
        <v>3</v>
      </c>
      <c r="C445" s="8" t="s">
        <v>26</v>
      </c>
      <c r="D445" s="8" t="s">
        <v>43</v>
      </c>
      <c r="E445" s="8"/>
      <c r="F445" s="8"/>
      <c r="G445" s="53">
        <f>G446</f>
        <v>400</v>
      </c>
      <c r="H445" s="53">
        <f>H446</f>
        <v>400</v>
      </c>
    </row>
    <row r="446" spans="1:12" ht="51" x14ac:dyDescent="0.2">
      <c r="A446" s="66" t="s">
        <v>506</v>
      </c>
      <c r="B446" s="7" t="s">
        <v>3</v>
      </c>
      <c r="C446" s="10" t="s">
        <v>26</v>
      </c>
      <c r="D446" s="10" t="s">
        <v>43</v>
      </c>
      <c r="E446" s="10" t="s">
        <v>400</v>
      </c>
      <c r="F446" s="7"/>
      <c r="G446" s="44">
        <f t="shared" ref="G446:H448" si="29">G447</f>
        <v>400</v>
      </c>
      <c r="H446" s="44">
        <f t="shared" si="29"/>
        <v>400</v>
      </c>
    </row>
    <row r="447" spans="1:12" ht="38.25" x14ac:dyDescent="0.2">
      <c r="A447" s="29" t="s">
        <v>227</v>
      </c>
      <c r="B447" s="4" t="s">
        <v>3</v>
      </c>
      <c r="C447" s="4" t="s">
        <v>26</v>
      </c>
      <c r="D447" s="4" t="s">
        <v>43</v>
      </c>
      <c r="E447" s="4" t="s">
        <v>401</v>
      </c>
      <c r="F447" s="4"/>
      <c r="G447" s="5">
        <f t="shared" si="29"/>
        <v>400</v>
      </c>
      <c r="H447" s="5">
        <f t="shared" si="29"/>
        <v>400</v>
      </c>
    </row>
    <row r="448" spans="1:12" ht="25.5" x14ac:dyDescent="0.2">
      <c r="A448" s="30" t="s">
        <v>241</v>
      </c>
      <c r="B448" s="4" t="s">
        <v>3</v>
      </c>
      <c r="C448" s="4" t="s">
        <v>26</v>
      </c>
      <c r="D448" s="4" t="s">
        <v>43</v>
      </c>
      <c r="E448" s="4" t="s">
        <v>402</v>
      </c>
      <c r="F448" s="4"/>
      <c r="G448" s="5">
        <f t="shared" si="29"/>
        <v>400</v>
      </c>
      <c r="H448" s="5">
        <f t="shared" si="29"/>
        <v>400</v>
      </c>
    </row>
    <row r="449" spans="1:10" ht="25.5" x14ac:dyDescent="0.2">
      <c r="A449" s="36" t="s">
        <v>74</v>
      </c>
      <c r="B449" s="6" t="s">
        <v>3</v>
      </c>
      <c r="C449" s="6" t="s">
        <v>26</v>
      </c>
      <c r="D449" s="6" t="s">
        <v>43</v>
      </c>
      <c r="E449" s="6" t="s">
        <v>402</v>
      </c>
      <c r="F449" s="6" t="s">
        <v>75</v>
      </c>
      <c r="G449" s="20">
        <v>400</v>
      </c>
      <c r="H449" s="20">
        <v>400</v>
      </c>
    </row>
    <row r="450" spans="1:10" ht="38.25" x14ac:dyDescent="0.2">
      <c r="A450" s="49" t="s">
        <v>422</v>
      </c>
      <c r="B450" s="50" t="s">
        <v>423</v>
      </c>
      <c r="C450" s="50"/>
      <c r="D450" s="50"/>
      <c r="E450" s="50"/>
      <c r="F450" s="50"/>
      <c r="G450" s="51">
        <f>G451+G458+G470+G490+G485</f>
        <v>871392.91856999998</v>
      </c>
      <c r="H450" s="51">
        <f>H451+H458+H470+H490+H485</f>
        <v>144637.80478000001</v>
      </c>
    </row>
    <row r="451" spans="1:10" x14ac:dyDescent="0.2">
      <c r="A451" s="34" t="s">
        <v>80</v>
      </c>
      <c r="B451" s="9" t="s">
        <v>423</v>
      </c>
      <c r="C451" s="9" t="s">
        <v>23</v>
      </c>
      <c r="D451" s="9"/>
      <c r="E451" s="9"/>
      <c r="F451" s="9"/>
      <c r="G451" s="52">
        <f t="shared" ref="G451:H454" si="30">G452</f>
        <v>8808.8111000000008</v>
      </c>
      <c r="H451" s="52">
        <f t="shared" si="30"/>
        <v>8937.4161000000004</v>
      </c>
    </row>
    <row r="452" spans="1:10" ht="13.5" x14ac:dyDescent="0.2">
      <c r="A452" s="24" t="s">
        <v>69</v>
      </c>
      <c r="B452" s="13" t="s">
        <v>423</v>
      </c>
      <c r="C452" s="8" t="s">
        <v>23</v>
      </c>
      <c r="D452" s="8" t="s">
        <v>58</v>
      </c>
      <c r="E452" s="8"/>
      <c r="F452" s="8"/>
      <c r="G452" s="53">
        <f t="shared" si="30"/>
        <v>8808.8111000000008</v>
      </c>
      <c r="H452" s="53">
        <f t="shared" si="30"/>
        <v>8937.4161000000004</v>
      </c>
    </row>
    <row r="453" spans="1:10" x14ac:dyDescent="0.2">
      <c r="A453" s="18" t="s">
        <v>115</v>
      </c>
      <c r="B453" s="10" t="s">
        <v>423</v>
      </c>
      <c r="C453" s="10" t="s">
        <v>23</v>
      </c>
      <c r="D453" s="10" t="s">
        <v>58</v>
      </c>
      <c r="E453" s="10" t="s">
        <v>139</v>
      </c>
      <c r="F453" s="10"/>
      <c r="G453" s="54">
        <f t="shared" si="30"/>
        <v>8808.8111000000008</v>
      </c>
      <c r="H453" s="54">
        <f t="shared" si="30"/>
        <v>8937.4161000000004</v>
      </c>
    </row>
    <row r="454" spans="1:10" ht="25.5" x14ac:dyDescent="0.2">
      <c r="A454" s="37" t="s">
        <v>111</v>
      </c>
      <c r="B454" s="10" t="s">
        <v>423</v>
      </c>
      <c r="C454" s="10" t="s">
        <v>23</v>
      </c>
      <c r="D454" s="10" t="s">
        <v>58</v>
      </c>
      <c r="E454" s="10" t="s">
        <v>424</v>
      </c>
      <c r="F454" s="10"/>
      <c r="G454" s="54">
        <f t="shared" si="30"/>
        <v>8808.8111000000008</v>
      </c>
      <c r="H454" s="54">
        <f t="shared" si="30"/>
        <v>8937.4161000000004</v>
      </c>
    </row>
    <row r="455" spans="1:10" ht="25.5" x14ac:dyDescent="0.2">
      <c r="A455" s="30" t="s">
        <v>425</v>
      </c>
      <c r="B455" s="4" t="s">
        <v>423</v>
      </c>
      <c r="C455" s="4" t="s">
        <v>23</v>
      </c>
      <c r="D455" s="4" t="s">
        <v>58</v>
      </c>
      <c r="E455" s="4" t="s">
        <v>426</v>
      </c>
      <c r="F455" s="4"/>
      <c r="G455" s="5">
        <f>SUM(G456:G457)</f>
        <v>8808.8111000000008</v>
      </c>
      <c r="H455" s="5">
        <f>SUM(H456:H457)</f>
        <v>8937.4161000000004</v>
      </c>
    </row>
    <row r="456" spans="1:10" x14ac:dyDescent="0.2">
      <c r="A456" s="38" t="s">
        <v>233</v>
      </c>
      <c r="B456" s="6" t="s">
        <v>423</v>
      </c>
      <c r="C456" s="6" t="s">
        <v>23</v>
      </c>
      <c r="D456" s="6" t="s">
        <v>58</v>
      </c>
      <c r="E456" s="6" t="s">
        <v>426</v>
      </c>
      <c r="F456" s="6" t="s">
        <v>104</v>
      </c>
      <c r="G456" s="20">
        <f>6876.8-111.2</f>
        <v>6765.6</v>
      </c>
      <c r="H456" s="20">
        <f>6876.8-12.4</f>
        <v>6864.4000000000005</v>
      </c>
    </row>
    <row r="457" spans="1:10" ht="38.25" x14ac:dyDescent="0.2">
      <c r="A457" s="14" t="s">
        <v>235</v>
      </c>
      <c r="B457" s="6" t="s">
        <v>423</v>
      </c>
      <c r="C457" s="6" t="s">
        <v>23</v>
      </c>
      <c r="D457" s="6" t="s">
        <v>58</v>
      </c>
      <c r="E457" s="6" t="s">
        <v>426</v>
      </c>
      <c r="F457" s="6" t="s">
        <v>155</v>
      </c>
      <c r="G457" s="20">
        <f>2076.8-33.5889</f>
        <v>2043.2111000000002</v>
      </c>
      <c r="H457" s="20">
        <f>2076.8-3.7839</f>
        <v>2073.0161000000003</v>
      </c>
    </row>
    <row r="458" spans="1:10" x14ac:dyDescent="0.2">
      <c r="A458" s="22" t="s">
        <v>83</v>
      </c>
      <c r="B458" s="9" t="s">
        <v>423</v>
      </c>
      <c r="C458" s="9" t="s">
        <v>26</v>
      </c>
      <c r="D458" s="9"/>
      <c r="E458" s="9"/>
      <c r="F458" s="9"/>
      <c r="G458" s="52">
        <f>G459+G466</f>
        <v>95236.566330000001</v>
      </c>
      <c r="H458" s="52">
        <f>H459+H466</f>
        <v>105646.84868</v>
      </c>
    </row>
    <row r="459" spans="1:10" ht="13.5" x14ac:dyDescent="0.2">
      <c r="A459" s="24" t="s">
        <v>16</v>
      </c>
      <c r="B459" s="13" t="s">
        <v>423</v>
      </c>
      <c r="C459" s="8" t="s">
        <v>26</v>
      </c>
      <c r="D459" s="8" t="s">
        <v>28</v>
      </c>
      <c r="E459" s="24"/>
      <c r="F459" s="24"/>
      <c r="G459" s="53">
        <f>G460</f>
        <v>1515.8466799999999</v>
      </c>
      <c r="H459" s="53">
        <f>H460</f>
        <v>1515.8466799999999</v>
      </c>
    </row>
    <row r="460" spans="1:10" x14ac:dyDescent="0.2">
      <c r="A460" s="40" t="s">
        <v>115</v>
      </c>
      <c r="B460" s="10" t="s">
        <v>423</v>
      </c>
      <c r="C460" s="10" t="s">
        <v>26</v>
      </c>
      <c r="D460" s="10" t="s">
        <v>28</v>
      </c>
      <c r="E460" s="10" t="s">
        <v>139</v>
      </c>
      <c r="F460" s="40"/>
      <c r="G460" s="75">
        <f>G461+G464</f>
        <v>1515.8466799999999</v>
      </c>
      <c r="H460" s="75">
        <f>H461+H464</f>
        <v>1515.8466799999999</v>
      </c>
    </row>
    <row r="461" spans="1:10" ht="51" x14ac:dyDescent="0.2">
      <c r="A461" s="30" t="s">
        <v>246</v>
      </c>
      <c r="B461" s="4" t="s">
        <v>423</v>
      </c>
      <c r="C461" s="4" t="s">
        <v>26</v>
      </c>
      <c r="D461" s="4" t="s">
        <v>28</v>
      </c>
      <c r="E461" s="4" t="s">
        <v>259</v>
      </c>
      <c r="F461" s="4"/>
      <c r="G461" s="89">
        <f>SUM(G462:G463)</f>
        <v>22.401679999999999</v>
      </c>
      <c r="H461" s="89">
        <f>SUM(H462:H463)</f>
        <v>22.401679999999999</v>
      </c>
      <c r="I461" s="1">
        <v>22.4</v>
      </c>
      <c r="J461" s="1">
        <v>22.4</v>
      </c>
    </row>
    <row r="462" spans="1:10" x14ac:dyDescent="0.2">
      <c r="A462" s="38" t="s">
        <v>233</v>
      </c>
      <c r="B462" s="6" t="s">
        <v>423</v>
      </c>
      <c r="C462" s="6" t="s">
        <v>26</v>
      </c>
      <c r="D462" s="6" t="s">
        <v>28</v>
      </c>
      <c r="E462" s="6" t="s">
        <v>259</v>
      </c>
      <c r="F462" s="6" t="s">
        <v>104</v>
      </c>
      <c r="G462" s="85">
        <v>17.2056</v>
      </c>
      <c r="H462" s="85">
        <v>17.2056</v>
      </c>
    </row>
    <row r="463" spans="1:10" ht="38.25" x14ac:dyDescent="0.2">
      <c r="A463" s="14" t="s">
        <v>235</v>
      </c>
      <c r="B463" s="6" t="s">
        <v>423</v>
      </c>
      <c r="C463" s="6" t="s">
        <v>26</v>
      </c>
      <c r="D463" s="6" t="s">
        <v>28</v>
      </c>
      <c r="E463" s="6" t="s">
        <v>259</v>
      </c>
      <c r="F463" s="6" t="s">
        <v>155</v>
      </c>
      <c r="G463" s="85">
        <v>5.1960800000000003</v>
      </c>
      <c r="H463" s="85">
        <v>5.1960800000000003</v>
      </c>
    </row>
    <row r="464" spans="1:10" ht="51" x14ac:dyDescent="0.2">
      <c r="A464" s="31" t="s">
        <v>245</v>
      </c>
      <c r="B464" s="4" t="s">
        <v>423</v>
      </c>
      <c r="C464" s="4" t="s">
        <v>26</v>
      </c>
      <c r="D464" s="4" t="s">
        <v>28</v>
      </c>
      <c r="E464" s="4" t="s">
        <v>258</v>
      </c>
      <c r="F464" s="4"/>
      <c r="G464" s="89">
        <f>G465</f>
        <v>1493.4449999999999</v>
      </c>
      <c r="H464" s="89">
        <f>H465</f>
        <v>1493.4449999999999</v>
      </c>
      <c r="I464" s="1">
        <v>1493.4</v>
      </c>
      <c r="J464" s="1">
        <v>1493.4</v>
      </c>
    </row>
    <row r="465" spans="1:10" ht="25.5" x14ac:dyDescent="0.2">
      <c r="A465" s="19" t="s">
        <v>125</v>
      </c>
      <c r="B465" s="6" t="s">
        <v>423</v>
      </c>
      <c r="C465" s="6" t="s">
        <v>26</v>
      </c>
      <c r="D465" s="6" t="s">
        <v>28</v>
      </c>
      <c r="E465" s="6" t="s">
        <v>258</v>
      </c>
      <c r="F465" s="6" t="s">
        <v>75</v>
      </c>
      <c r="G465" s="85">
        <v>1493.4449999999999</v>
      </c>
      <c r="H465" s="85">
        <v>1493.4449999999999</v>
      </c>
    </row>
    <row r="466" spans="1:10" s="41" customFormat="1" ht="13.5" x14ac:dyDescent="0.2">
      <c r="A466" s="24" t="s">
        <v>59</v>
      </c>
      <c r="B466" s="13" t="s">
        <v>423</v>
      </c>
      <c r="C466" s="8" t="s">
        <v>26</v>
      </c>
      <c r="D466" s="8" t="s">
        <v>29</v>
      </c>
      <c r="E466" s="24"/>
      <c r="F466" s="24"/>
      <c r="G466" s="53">
        <f t="shared" ref="G466:H466" si="31">G467</f>
        <v>93720.719649999999</v>
      </c>
      <c r="H466" s="53">
        <f t="shared" si="31"/>
        <v>104131.00199999999</v>
      </c>
    </row>
    <row r="467" spans="1:10" s="41" customFormat="1" x14ac:dyDescent="0.2">
      <c r="A467" s="18" t="s">
        <v>115</v>
      </c>
      <c r="B467" s="10" t="s">
        <v>423</v>
      </c>
      <c r="C467" s="10" t="s">
        <v>26</v>
      </c>
      <c r="D467" s="10" t="s">
        <v>29</v>
      </c>
      <c r="E467" s="10" t="s">
        <v>139</v>
      </c>
      <c r="F467" s="10"/>
      <c r="G467" s="54">
        <f>G468</f>
        <v>93720.719649999999</v>
      </c>
      <c r="H467" s="54">
        <f>H468</f>
        <v>104131.00199999999</v>
      </c>
    </row>
    <row r="468" spans="1:10" s="41" customFormat="1" ht="63.75" x14ac:dyDescent="0.2">
      <c r="A468" s="110" t="s">
        <v>362</v>
      </c>
      <c r="B468" s="4" t="s">
        <v>423</v>
      </c>
      <c r="C468" s="100" t="s">
        <v>26</v>
      </c>
      <c r="D468" s="100" t="s">
        <v>29</v>
      </c>
      <c r="E468" s="4" t="s">
        <v>478</v>
      </c>
      <c r="F468" s="100"/>
      <c r="G468" s="89">
        <f>G469</f>
        <v>93720.719649999999</v>
      </c>
      <c r="H468" s="89">
        <f>SUM(H469:H469)</f>
        <v>104131.00199999999</v>
      </c>
    </row>
    <row r="469" spans="1:10" s="41" customFormat="1" x14ac:dyDescent="0.2">
      <c r="A469" s="36" t="s">
        <v>129</v>
      </c>
      <c r="B469" s="6" t="s">
        <v>423</v>
      </c>
      <c r="C469" s="94" t="s">
        <v>26</v>
      </c>
      <c r="D469" s="94" t="s">
        <v>29</v>
      </c>
      <c r="E469" s="6" t="s">
        <v>478</v>
      </c>
      <c r="F469" s="94" t="s">
        <v>82</v>
      </c>
      <c r="G469" s="85">
        <v>93720.719649999999</v>
      </c>
      <c r="H469" s="85">
        <v>104131.00199999999</v>
      </c>
      <c r="I469" s="41">
        <v>90909.1</v>
      </c>
      <c r="J469" s="41">
        <v>100909.1</v>
      </c>
    </row>
    <row r="470" spans="1:10" x14ac:dyDescent="0.2">
      <c r="A470" s="34" t="s">
        <v>95</v>
      </c>
      <c r="B470" s="9" t="s">
        <v>423</v>
      </c>
      <c r="C470" s="9" t="s">
        <v>28</v>
      </c>
      <c r="D470" s="9"/>
      <c r="E470" s="9"/>
      <c r="F470" s="9"/>
      <c r="G470" s="52">
        <f>G476+G471</f>
        <v>30736.821</v>
      </c>
      <c r="H470" s="52">
        <f>H476+H471</f>
        <v>30053.54</v>
      </c>
    </row>
    <row r="471" spans="1:10" x14ac:dyDescent="0.2">
      <c r="A471" s="28" t="s">
        <v>379</v>
      </c>
      <c r="B471" s="8" t="s">
        <v>423</v>
      </c>
      <c r="C471" s="8" t="s">
        <v>28</v>
      </c>
      <c r="D471" s="8" t="s">
        <v>25</v>
      </c>
      <c r="E471" s="8"/>
      <c r="F471" s="8"/>
      <c r="G471" s="53">
        <f>G474</f>
        <v>750</v>
      </c>
      <c r="H471" s="53">
        <f>H474</f>
        <v>750</v>
      </c>
    </row>
    <row r="472" spans="1:10" ht="25.5" x14ac:dyDescent="0.2">
      <c r="A472" s="111" t="s">
        <v>427</v>
      </c>
      <c r="B472" s="96" t="s">
        <v>423</v>
      </c>
      <c r="C472" s="10" t="s">
        <v>28</v>
      </c>
      <c r="D472" s="10" t="s">
        <v>25</v>
      </c>
      <c r="E472" s="10" t="s">
        <v>428</v>
      </c>
      <c r="F472" s="10"/>
      <c r="G472" s="54">
        <f>G473</f>
        <v>750</v>
      </c>
      <c r="H472" s="54">
        <f>H473</f>
        <v>750</v>
      </c>
    </row>
    <row r="473" spans="1:10" ht="25.5" x14ac:dyDescent="0.2">
      <c r="A473" s="112" t="s">
        <v>429</v>
      </c>
      <c r="B473" s="100" t="s">
        <v>423</v>
      </c>
      <c r="C473" s="4" t="s">
        <v>28</v>
      </c>
      <c r="D473" s="4" t="s">
        <v>25</v>
      </c>
      <c r="E473" s="4" t="s">
        <v>430</v>
      </c>
      <c r="F473" s="4"/>
      <c r="G473" s="5">
        <f>G474</f>
        <v>750</v>
      </c>
      <c r="H473" s="5">
        <f>H474</f>
        <v>750</v>
      </c>
    </row>
    <row r="474" spans="1:10" s="41" customFormat="1" ht="24.75" customHeight="1" x14ac:dyDescent="0.2">
      <c r="A474" s="16" t="s">
        <v>125</v>
      </c>
      <c r="B474" s="113" t="s">
        <v>423</v>
      </c>
      <c r="C474" s="4" t="s">
        <v>28</v>
      </c>
      <c r="D474" s="4" t="s">
        <v>25</v>
      </c>
      <c r="E474" s="4" t="s">
        <v>431</v>
      </c>
      <c r="F474" s="4"/>
      <c r="G474" s="5">
        <f>SUM(G475:G475)</f>
        <v>750</v>
      </c>
      <c r="H474" s="5">
        <f>SUM(H475:H475)</f>
        <v>750</v>
      </c>
    </row>
    <row r="475" spans="1:10" s="41" customFormat="1" ht="25.5" x14ac:dyDescent="0.2">
      <c r="A475" s="36" t="s">
        <v>74</v>
      </c>
      <c r="B475" s="114" t="s">
        <v>423</v>
      </c>
      <c r="C475" s="6" t="s">
        <v>28</v>
      </c>
      <c r="D475" s="6" t="s">
        <v>25</v>
      </c>
      <c r="E475" s="6" t="s">
        <v>431</v>
      </c>
      <c r="F475" s="6" t="s">
        <v>75</v>
      </c>
      <c r="G475" s="20">
        <v>750</v>
      </c>
      <c r="H475" s="20">
        <v>750</v>
      </c>
    </row>
    <row r="476" spans="1:10" x14ac:dyDescent="0.2">
      <c r="A476" s="28" t="s">
        <v>12</v>
      </c>
      <c r="B476" s="8" t="s">
        <v>423</v>
      </c>
      <c r="C476" s="8" t="s">
        <v>28</v>
      </c>
      <c r="D476" s="8" t="s">
        <v>38</v>
      </c>
      <c r="E476" s="8"/>
      <c r="F476" s="8"/>
      <c r="G476" s="53">
        <f>G481+G477</f>
        <v>29986.821</v>
      </c>
      <c r="H476" s="53">
        <f>H481+H477</f>
        <v>29303.54</v>
      </c>
    </row>
    <row r="477" spans="1:10" ht="38.25" x14ac:dyDescent="0.2">
      <c r="A477" s="66" t="s">
        <v>507</v>
      </c>
      <c r="B477" s="7" t="s">
        <v>423</v>
      </c>
      <c r="C477" s="10" t="s">
        <v>28</v>
      </c>
      <c r="D477" s="10" t="s">
        <v>38</v>
      </c>
      <c r="E477" s="10" t="s">
        <v>444</v>
      </c>
      <c r="F477" s="10"/>
      <c r="G477" s="54">
        <f t="shared" ref="G477:H479" si="32">G478</f>
        <v>16883.355</v>
      </c>
      <c r="H477" s="54">
        <f t="shared" si="32"/>
        <v>16200.074000000001</v>
      </c>
    </row>
    <row r="478" spans="1:10" ht="25.5" x14ac:dyDescent="0.2">
      <c r="A478" s="25" t="s">
        <v>445</v>
      </c>
      <c r="B478" s="4" t="s">
        <v>423</v>
      </c>
      <c r="C478" s="4" t="s">
        <v>28</v>
      </c>
      <c r="D478" s="4" t="s">
        <v>38</v>
      </c>
      <c r="E478" s="4" t="s">
        <v>471</v>
      </c>
      <c r="F478" s="16"/>
      <c r="G478" s="5">
        <f t="shared" si="32"/>
        <v>16883.355</v>
      </c>
      <c r="H478" s="5">
        <f t="shared" si="32"/>
        <v>16200.074000000001</v>
      </c>
    </row>
    <row r="479" spans="1:10" ht="38.25" x14ac:dyDescent="0.2">
      <c r="A479" s="25" t="s">
        <v>446</v>
      </c>
      <c r="B479" s="4" t="s">
        <v>423</v>
      </c>
      <c r="C479" s="4" t="s">
        <v>28</v>
      </c>
      <c r="D479" s="4" t="s">
        <v>38</v>
      </c>
      <c r="E479" s="4" t="s">
        <v>472</v>
      </c>
      <c r="F479" s="16"/>
      <c r="G479" s="5">
        <f t="shared" si="32"/>
        <v>16883.355</v>
      </c>
      <c r="H479" s="5">
        <f t="shared" si="32"/>
        <v>16200.074000000001</v>
      </c>
    </row>
    <row r="480" spans="1:10" x14ac:dyDescent="0.2">
      <c r="A480" s="36" t="s">
        <v>129</v>
      </c>
      <c r="B480" s="6" t="s">
        <v>423</v>
      </c>
      <c r="C480" s="6" t="s">
        <v>28</v>
      </c>
      <c r="D480" s="6" t="s">
        <v>38</v>
      </c>
      <c r="E480" s="6" t="s">
        <v>472</v>
      </c>
      <c r="F480" s="94" t="s">
        <v>82</v>
      </c>
      <c r="G480" s="85">
        <v>16883.355</v>
      </c>
      <c r="H480" s="85">
        <v>16200.074000000001</v>
      </c>
      <c r="I480" s="1">
        <v>16866.5</v>
      </c>
      <c r="J480" s="1">
        <v>16183.9</v>
      </c>
    </row>
    <row r="481" spans="1:10" ht="38.25" x14ac:dyDescent="0.2">
      <c r="A481" s="40" t="s">
        <v>508</v>
      </c>
      <c r="B481" s="7" t="s">
        <v>423</v>
      </c>
      <c r="C481" s="10" t="s">
        <v>28</v>
      </c>
      <c r="D481" s="10" t="s">
        <v>38</v>
      </c>
      <c r="E481" s="10" t="s">
        <v>390</v>
      </c>
      <c r="F481" s="10"/>
      <c r="G481" s="54">
        <f t="shared" ref="G481:H483" si="33">G482</f>
        <v>13103.466</v>
      </c>
      <c r="H481" s="54">
        <f t="shared" si="33"/>
        <v>13103.466</v>
      </c>
    </row>
    <row r="482" spans="1:10" ht="25.5" x14ac:dyDescent="0.2">
      <c r="A482" s="16" t="s">
        <v>391</v>
      </c>
      <c r="B482" s="4" t="s">
        <v>423</v>
      </c>
      <c r="C482" s="4" t="s">
        <v>28</v>
      </c>
      <c r="D482" s="4" t="s">
        <v>38</v>
      </c>
      <c r="E482" s="4" t="s">
        <v>392</v>
      </c>
      <c r="F482" s="4"/>
      <c r="G482" s="5">
        <f t="shared" si="33"/>
        <v>13103.466</v>
      </c>
      <c r="H482" s="5">
        <f t="shared" si="33"/>
        <v>13103.466</v>
      </c>
    </row>
    <row r="483" spans="1:10" ht="25.5" x14ac:dyDescent="0.2">
      <c r="A483" s="17" t="s">
        <v>125</v>
      </c>
      <c r="B483" s="4" t="s">
        <v>423</v>
      </c>
      <c r="C483" s="4" t="s">
        <v>28</v>
      </c>
      <c r="D483" s="4" t="s">
        <v>38</v>
      </c>
      <c r="E483" s="4" t="s">
        <v>393</v>
      </c>
      <c r="F483" s="4"/>
      <c r="G483" s="5">
        <f t="shared" si="33"/>
        <v>13103.466</v>
      </c>
      <c r="H483" s="5">
        <f t="shared" si="33"/>
        <v>13103.466</v>
      </c>
    </row>
    <row r="484" spans="1:10" ht="25.5" x14ac:dyDescent="0.2">
      <c r="A484" s="19" t="s">
        <v>125</v>
      </c>
      <c r="B484" s="6" t="s">
        <v>423</v>
      </c>
      <c r="C484" s="6" t="s">
        <v>28</v>
      </c>
      <c r="D484" s="6" t="s">
        <v>38</v>
      </c>
      <c r="E484" s="6" t="s">
        <v>393</v>
      </c>
      <c r="F484" s="6" t="s">
        <v>75</v>
      </c>
      <c r="G484" s="20">
        <f>8886.66+4216.806</f>
        <v>13103.466</v>
      </c>
      <c r="H484" s="20">
        <f>8886.66+4216.806</f>
        <v>13103.466</v>
      </c>
    </row>
    <row r="485" spans="1:10" x14ac:dyDescent="0.2">
      <c r="A485" s="34" t="s">
        <v>517</v>
      </c>
      <c r="B485" s="9" t="s">
        <v>423</v>
      </c>
      <c r="C485" s="9" t="s">
        <v>31</v>
      </c>
      <c r="D485" s="9"/>
      <c r="E485" s="9"/>
      <c r="F485" s="9"/>
      <c r="G485" s="52">
        <f t="shared" ref="G485:H487" si="34">G486</f>
        <v>725113.80784000002</v>
      </c>
      <c r="H485" s="52">
        <f t="shared" si="34"/>
        <v>0</v>
      </c>
    </row>
    <row r="486" spans="1:10" x14ac:dyDescent="0.2">
      <c r="A486" s="28" t="s">
        <v>518</v>
      </c>
      <c r="B486" s="8" t="s">
        <v>423</v>
      </c>
      <c r="C486" s="8" t="s">
        <v>31</v>
      </c>
      <c r="D486" s="8" t="s">
        <v>28</v>
      </c>
      <c r="E486" s="8"/>
      <c r="F486" s="8"/>
      <c r="G486" s="53">
        <f t="shared" si="34"/>
        <v>725113.80784000002</v>
      </c>
      <c r="H486" s="53">
        <f t="shared" si="34"/>
        <v>0</v>
      </c>
    </row>
    <row r="487" spans="1:10" x14ac:dyDescent="0.2">
      <c r="A487" s="35" t="s">
        <v>115</v>
      </c>
      <c r="B487" s="96" t="s">
        <v>423</v>
      </c>
      <c r="C487" s="10" t="s">
        <v>31</v>
      </c>
      <c r="D487" s="10" t="s">
        <v>28</v>
      </c>
      <c r="E487" s="10" t="s">
        <v>139</v>
      </c>
      <c r="F487" s="10"/>
      <c r="G487" s="54">
        <f t="shared" si="34"/>
        <v>725113.80784000002</v>
      </c>
      <c r="H487" s="54">
        <f t="shared" si="34"/>
        <v>0</v>
      </c>
    </row>
    <row r="488" spans="1:10" s="41" customFormat="1" ht="24.75" customHeight="1" x14ac:dyDescent="0.2">
      <c r="A488" s="25" t="s">
        <v>519</v>
      </c>
      <c r="B488" s="113" t="s">
        <v>423</v>
      </c>
      <c r="C488" s="4" t="s">
        <v>31</v>
      </c>
      <c r="D488" s="4" t="s">
        <v>28</v>
      </c>
      <c r="E488" s="100" t="s">
        <v>520</v>
      </c>
      <c r="F488" s="4"/>
      <c r="G488" s="5">
        <f>SUM(G489:G489)</f>
        <v>725113.80784000002</v>
      </c>
      <c r="H488" s="5">
        <f>SUM(H489:H489)</f>
        <v>0</v>
      </c>
    </row>
    <row r="489" spans="1:10" s="41" customFormat="1" x14ac:dyDescent="0.2">
      <c r="A489" s="36" t="s">
        <v>129</v>
      </c>
      <c r="B489" s="114" t="s">
        <v>423</v>
      </c>
      <c r="C489" s="6" t="s">
        <v>31</v>
      </c>
      <c r="D489" s="6" t="s">
        <v>28</v>
      </c>
      <c r="E489" s="94" t="s">
        <v>520</v>
      </c>
      <c r="F489" s="6" t="s">
        <v>82</v>
      </c>
      <c r="G489" s="20">
        <v>725113.80784000002</v>
      </c>
      <c r="H489" s="20">
        <v>0</v>
      </c>
    </row>
    <row r="490" spans="1:10" x14ac:dyDescent="0.2">
      <c r="A490" s="22" t="s">
        <v>85</v>
      </c>
      <c r="B490" s="9" t="s">
        <v>423</v>
      </c>
      <c r="C490" s="9" t="s">
        <v>32</v>
      </c>
      <c r="D490" s="9"/>
      <c r="E490" s="9"/>
      <c r="F490" s="9"/>
      <c r="G490" s="56">
        <f t="shared" ref="G490:H494" si="35">G491</f>
        <v>11496.9123</v>
      </c>
      <c r="H490" s="56">
        <f t="shared" si="35"/>
        <v>0</v>
      </c>
    </row>
    <row r="491" spans="1:10" x14ac:dyDescent="0.2">
      <c r="A491" s="28" t="s">
        <v>120</v>
      </c>
      <c r="B491" s="8" t="s">
        <v>423</v>
      </c>
      <c r="C491" s="8" t="s">
        <v>32</v>
      </c>
      <c r="D491" s="8" t="s">
        <v>38</v>
      </c>
      <c r="E491" s="8"/>
      <c r="F491" s="8"/>
      <c r="G491" s="57">
        <f t="shared" si="35"/>
        <v>11496.9123</v>
      </c>
      <c r="H491" s="57">
        <f t="shared" si="35"/>
        <v>0</v>
      </c>
    </row>
    <row r="492" spans="1:10" ht="38.25" x14ac:dyDescent="0.2">
      <c r="A492" s="122" t="s">
        <v>509</v>
      </c>
      <c r="B492" s="96" t="s">
        <v>423</v>
      </c>
      <c r="C492" s="96" t="s">
        <v>32</v>
      </c>
      <c r="D492" s="96" t="s">
        <v>38</v>
      </c>
      <c r="E492" s="96" t="s">
        <v>340</v>
      </c>
      <c r="F492" s="96"/>
      <c r="G492" s="119">
        <f t="shared" si="35"/>
        <v>11496.9123</v>
      </c>
      <c r="H492" s="119">
        <f t="shared" si="35"/>
        <v>0</v>
      </c>
    </row>
    <row r="493" spans="1:10" ht="38.25" x14ac:dyDescent="0.2">
      <c r="A493" s="120" t="s">
        <v>451</v>
      </c>
      <c r="B493" s="100" t="s">
        <v>423</v>
      </c>
      <c r="C493" s="100" t="s">
        <v>32</v>
      </c>
      <c r="D493" s="100" t="s">
        <v>38</v>
      </c>
      <c r="E493" s="100" t="s">
        <v>452</v>
      </c>
      <c r="F493" s="100"/>
      <c r="G493" s="89">
        <f t="shared" si="35"/>
        <v>11496.9123</v>
      </c>
      <c r="H493" s="89">
        <f t="shared" si="35"/>
        <v>0</v>
      </c>
    </row>
    <row r="494" spans="1:10" ht="13.5" x14ac:dyDescent="0.2">
      <c r="A494" s="120" t="s">
        <v>449</v>
      </c>
      <c r="B494" s="100" t="s">
        <v>423</v>
      </c>
      <c r="C494" s="100" t="s">
        <v>32</v>
      </c>
      <c r="D494" s="100" t="s">
        <v>38</v>
      </c>
      <c r="E494" s="100" t="s">
        <v>453</v>
      </c>
      <c r="F494" s="121"/>
      <c r="G494" s="89">
        <f t="shared" si="35"/>
        <v>11496.9123</v>
      </c>
      <c r="H494" s="89">
        <f t="shared" si="35"/>
        <v>0</v>
      </c>
    </row>
    <row r="495" spans="1:10" ht="27" customHeight="1" x14ac:dyDescent="0.2">
      <c r="A495" s="19" t="s">
        <v>125</v>
      </c>
      <c r="B495" s="94" t="s">
        <v>423</v>
      </c>
      <c r="C495" s="94" t="s">
        <v>32</v>
      </c>
      <c r="D495" s="94" t="s">
        <v>38</v>
      </c>
      <c r="E495" s="94" t="s">
        <v>453</v>
      </c>
      <c r="F495" s="94" t="s">
        <v>75</v>
      </c>
      <c r="G495" s="85">
        <v>11496.9123</v>
      </c>
      <c r="H495" s="85">
        <v>0</v>
      </c>
      <c r="I495" s="1">
        <v>11369</v>
      </c>
      <c r="J495" s="1">
        <v>0</v>
      </c>
    </row>
    <row r="496" spans="1:10" ht="25.5" x14ac:dyDescent="0.2">
      <c r="A496" s="49" t="s">
        <v>515</v>
      </c>
      <c r="B496" s="50" t="s">
        <v>516</v>
      </c>
      <c r="C496" s="50"/>
      <c r="D496" s="50"/>
      <c r="E496" s="50"/>
      <c r="F496" s="50"/>
      <c r="G496" s="51">
        <f>G497+G513+G525+G551+G546+G556</f>
        <v>1114.0999999999999</v>
      </c>
      <c r="H496" s="51">
        <f>H497+H513+H525+H551+H546+H556</f>
        <v>1114.0999999999999</v>
      </c>
    </row>
    <row r="497" spans="1:11" x14ac:dyDescent="0.2">
      <c r="A497" s="34" t="s">
        <v>80</v>
      </c>
      <c r="B497" s="9" t="s">
        <v>516</v>
      </c>
      <c r="C497" s="9" t="s">
        <v>23</v>
      </c>
      <c r="D497" s="9"/>
      <c r="E497" s="9"/>
      <c r="F497" s="9"/>
      <c r="G497" s="52">
        <f t="shared" ref="G497:H500" si="36">G498</f>
        <v>1114.0999999999999</v>
      </c>
      <c r="H497" s="52">
        <f t="shared" si="36"/>
        <v>1114.0999999999999</v>
      </c>
    </row>
    <row r="498" spans="1:11" ht="38.25" x14ac:dyDescent="0.2">
      <c r="A498" s="28" t="s">
        <v>60</v>
      </c>
      <c r="B498" s="8" t="s">
        <v>516</v>
      </c>
      <c r="C498" s="8" t="s">
        <v>23</v>
      </c>
      <c r="D498" s="8" t="s">
        <v>31</v>
      </c>
      <c r="E498" s="8"/>
      <c r="F498" s="8"/>
      <c r="G498" s="53">
        <f t="shared" si="36"/>
        <v>1114.0999999999999</v>
      </c>
      <c r="H498" s="53">
        <f t="shared" si="36"/>
        <v>1114.0999999999999</v>
      </c>
    </row>
    <row r="499" spans="1:11" x14ac:dyDescent="0.2">
      <c r="A499" s="39" t="s">
        <v>115</v>
      </c>
      <c r="B499" s="10" t="s">
        <v>516</v>
      </c>
      <c r="C499" s="10" t="s">
        <v>23</v>
      </c>
      <c r="D499" s="10" t="s">
        <v>31</v>
      </c>
      <c r="E499" s="10" t="s">
        <v>139</v>
      </c>
      <c r="F499" s="10"/>
      <c r="G499" s="54">
        <f t="shared" si="36"/>
        <v>1114.0999999999999</v>
      </c>
      <c r="H499" s="54">
        <f t="shared" si="36"/>
        <v>1114.0999999999999</v>
      </c>
    </row>
    <row r="500" spans="1:11" ht="38.25" x14ac:dyDescent="0.2">
      <c r="A500" s="18" t="s">
        <v>52</v>
      </c>
      <c r="B500" s="10" t="s">
        <v>516</v>
      </c>
      <c r="C500" s="10" t="s">
        <v>23</v>
      </c>
      <c r="D500" s="10" t="s">
        <v>38</v>
      </c>
      <c r="E500" s="10" t="s">
        <v>144</v>
      </c>
      <c r="F500" s="10"/>
      <c r="G500" s="54">
        <f t="shared" si="36"/>
        <v>1114.0999999999999</v>
      </c>
      <c r="H500" s="54">
        <f t="shared" si="36"/>
        <v>1114.0999999999999</v>
      </c>
    </row>
    <row r="501" spans="1:11" ht="25.5" x14ac:dyDescent="0.2">
      <c r="A501" s="29" t="s">
        <v>101</v>
      </c>
      <c r="B501" s="4" t="s">
        <v>516</v>
      </c>
      <c r="C501" s="4" t="s">
        <v>23</v>
      </c>
      <c r="D501" s="4" t="s">
        <v>38</v>
      </c>
      <c r="E501" s="4" t="s">
        <v>145</v>
      </c>
      <c r="F501" s="4"/>
      <c r="G501" s="5">
        <f>SUM(G502:G503)</f>
        <v>1114.0999999999999</v>
      </c>
      <c r="H501" s="5">
        <f>SUM(H502:H503)</f>
        <v>1114.0999999999999</v>
      </c>
    </row>
    <row r="502" spans="1:11" ht="25.5" x14ac:dyDescent="0.2">
      <c r="A502" s="14" t="s">
        <v>137</v>
      </c>
      <c r="B502" s="6" t="s">
        <v>516</v>
      </c>
      <c r="C502" s="6" t="s">
        <v>23</v>
      </c>
      <c r="D502" s="6" t="s">
        <v>38</v>
      </c>
      <c r="E502" s="6" t="s">
        <v>145</v>
      </c>
      <c r="F502" s="6" t="s">
        <v>71</v>
      </c>
      <c r="G502" s="85">
        <v>855.7</v>
      </c>
      <c r="H502" s="85">
        <v>855.7</v>
      </c>
    </row>
    <row r="503" spans="1:11" ht="38.25" x14ac:dyDescent="0.2">
      <c r="A503" s="14" t="s">
        <v>138</v>
      </c>
      <c r="B503" s="6" t="s">
        <v>516</v>
      </c>
      <c r="C503" s="6" t="s">
        <v>23</v>
      </c>
      <c r="D503" s="6" t="s">
        <v>38</v>
      </c>
      <c r="E503" s="6" t="s">
        <v>145</v>
      </c>
      <c r="F503" s="6" t="s">
        <v>131</v>
      </c>
      <c r="G503" s="85">
        <v>258.39999999999998</v>
      </c>
      <c r="H503" s="85">
        <v>258.39999999999998</v>
      </c>
    </row>
    <row r="504" spans="1:11" s="42" customFormat="1" ht="13.5" x14ac:dyDescent="0.2">
      <c r="A504" s="18" t="s">
        <v>45</v>
      </c>
      <c r="B504" s="10"/>
      <c r="C504" s="10"/>
      <c r="D504" s="10"/>
      <c r="E504" s="7"/>
      <c r="F504" s="10"/>
      <c r="G504" s="107">
        <v>10157.704</v>
      </c>
      <c r="H504" s="107">
        <v>20730.062999999998</v>
      </c>
    </row>
    <row r="505" spans="1:11" x14ac:dyDescent="0.2">
      <c r="A505" s="49" t="s">
        <v>41</v>
      </c>
      <c r="B505" s="60"/>
      <c r="C505" s="61"/>
      <c r="D505" s="61"/>
      <c r="E505" s="61"/>
      <c r="F505" s="61"/>
      <c r="G505" s="92">
        <f>G19+G32+G160+G265+G285+G312+G367+G423+G504+G450+G496</f>
        <v>2091982.93769</v>
      </c>
      <c r="H505" s="92">
        <f>H19+H32+H160+H265+H285+H312+H367+H423+H504+H450+H496</f>
        <v>1371677.3933600001</v>
      </c>
      <c r="I505" s="108">
        <f>SUM(I19:I504)</f>
        <v>966069.30000000016</v>
      </c>
      <c r="J505" s="108">
        <f>SUM(J19:J504)</f>
        <v>962174.20000000007</v>
      </c>
      <c r="K505" s="1" t="s">
        <v>442</v>
      </c>
    </row>
    <row r="506" spans="1:11" x14ac:dyDescent="0.2">
      <c r="G506" s="12"/>
      <c r="H506" s="12"/>
    </row>
    <row r="507" spans="1:11" x14ac:dyDescent="0.2">
      <c r="G507" s="93">
        <v>2081825.2336899999</v>
      </c>
      <c r="H507" s="93">
        <v>1350947.33036</v>
      </c>
      <c r="I507" s="108">
        <v>161010.9</v>
      </c>
      <c r="J507" s="108">
        <v>166002.20000000001</v>
      </c>
      <c r="K507" s="1" t="s">
        <v>440</v>
      </c>
    </row>
    <row r="508" spans="1:11" x14ac:dyDescent="0.2">
      <c r="G508" s="88"/>
      <c r="H508" s="88"/>
      <c r="I508" s="108"/>
      <c r="J508" s="108"/>
      <c r="K508" s="1" t="s">
        <v>441</v>
      </c>
    </row>
    <row r="509" spans="1:11" x14ac:dyDescent="0.2">
      <c r="G509" s="117">
        <f>G507-G505</f>
        <v>-10157.704000000143</v>
      </c>
      <c r="H509" s="117">
        <f>H507-H505</f>
        <v>-20730.063000000082</v>
      </c>
      <c r="I509" s="108">
        <f>I505+I507+I508</f>
        <v>1127080.2000000002</v>
      </c>
      <c r="J509" s="108">
        <f t="shared" ref="J509" si="37">J505+J507+J508</f>
        <v>1128176.4000000001</v>
      </c>
      <c r="K509" s="108" t="s">
        <v>434</v>
      </c>
    </row>
    <row r="510" spans="1:11" x14ac:dyDescent="0.2">
      <c r="G510" s="79"/>
      <c r="H510" s="79"/>
    </row>
    <row r="511" spans="1:11" x14ac:dyDescent="0.2">
      <c r="G511" s="87"/>
      <c r="H511" s="87"/>
      <c r="I511" s="116">
        <f>I509-G513</f>
        <v>1127080.2000000002</v>
      </c>
      <c r="J511" s="116">
        <f>J509-H513</f>
        <v>1128176.4000000001</v>
      </c>
    </row>
    <row r="512" spans="1:11" x14ac:dyDescent="0.2">
      <c r="G512" s="116"/>
      <c r="H512" s="116"/>
    </row>
    <row r="513" spans="7:8" x14ac:dyDescent="0.2">
      <c r="G513" s="116"/>
      <c r="H513" s="116"/>
    </row>
    <row r="514" spans="7:8" x14ac:dyDescent="0.2">
      <c r="G514" s="116"/>
      <c r="H514" s="116"/>
    </row>
    <row r="516" spans="7:8" x14ac:dyDescent="0.2">
      <c r="G516" s="80"/>
      <c r="H516" s="80"/>
    </row>
    <row r="517" spans="7:8" ht="15.75" x14ac:dyDescent="0.25">
      <c r="G517" s="86"/>
      <c r="H517" s="86"/>
    </row>
    <row r="519" spans="7:8" x14ac:dyDescent="0.2">
      <c r="G519" s="12"/>
      <c r="H519" s="12"/>
    </row>
  </sheetData>
  <autoFilter ref="A18:I508" xr:uid="{00000000-0009-0000-0000-000000000000}"/>
  <customSheetViews>
    <customSheetView guid="{EB0A41C3-EF34-4619-B9DF-F61492617999}" showPageBreaks="1" printArea="1" showAutoFilter="1" view="pageBreakPreview" topLeftCell="A490">
      <selection activeCell="A496" sqref="A496"/>
      <pageMargins left="0.39370078740157483" right="0.19685039370078741" top="0.19685039370078741" bottom="0.19685039370078741" header="0.11811023622047245" footer="0.11811023622047245"/>
      <pageSetup paperSize="9" scale="72" fitToHeight="19" orientation="portrait" r:id="rId1"/>
      <headerFooter alignWithMargins="0"/>
      <autoFilter ref="A18:I505" xr:uid="{872A37E2-6F49-49CB-B8DE-D80727C2B8AE}"/>
    </customSheetView>
    <customSheetView guid="{E9E577B3-C457-4984-949A-B5AD6CE2E229}" showPageBreaks="1" printArea="1" showAutoFilter="1" view="pageBreakPreview">
      <selection activeCell="C502" sqref="C502"/>
      <pageMargins left="0.39370078740157483" right="0.19685039370078741" top="0.19685039370078741" bottom="0.19685039370078741" header="0.11811023622047245" footer="0.11811023622047245"/>
      <pageSetup paperSize="9" scale="73" fitToHeight="19" orientation="portrait" r:id="rId2"/>
      <headerFooter alignWithMargins="0"/>
      <autoFilter ref="A18:I497" xr:uid="{2C262FB6-5D0E-4CC2-9D89-530B66B6A0BF}"/>
    </customSheetView>
    <customSheetView guid="{97D49131-2F31-4758-9B36-E03ACEBCB875}" showPageBreaks="1" printArea="1" showAutoFilter="1" view="pageBreakPreview">
      <selection activeCell="H4" sqref="H4"/>
      <pageMargins left="0.39370078740157483" right="0.19685039370078741" top="0.19685039370078741" bottom="0.19685039370078741" header="0.11811023622047245" footer="0.11811023622047245"/>
      <pageSetup paperSize="9" scale="73" fitToHeight="19" orientation="portrait" r:id="rId3"/>
      <headerFooter alignWithMargins="0"/>
      <autoFilter ref="A21:Q486" xr:uid="{3FDEB999-48FA-42B6-83E1-2A88349FEFEB}"/>
    </customSheetView>
    <customSheetView guid="{7AB046A2-2A29-454F-BB23-276250580C29}" showPageBreaks="1" printArea="1" showAutoFilter="1" view="pageBreakPreview">
      <selection activeCell="H8" sqref="H8"/>
      <pageMargins left="0.39370078740157483" right="0.19685039370078741" top="0.19685039370078741" bottom="0.19685039370078741" header="0.11811023622047245" footer="0.11811023622047245"/>
      <pageSetup paperSize="9" scale="73" fitToHeight="19" orientation="portrait" r:id="rId4"/>
      <headerFooter alignWithMargins="0"/>
      <autoFilter ref="A17:Q482" xr:uid="{5AF460C8-7D59-4A1D-88EA-D00F1D57EA14}"/>
    </customSheetView>
    <customSheetView guid="{E50FE2FB-E2CD-42FB-A643-54AB564D1B47}" showPageBreaks="1" printArea="1" showAutoFilter="1" view="pageBreakPreview" topLeftCell="A472">
      <selection activeCell="A487" sqref="A487"/>
      <pageMargins left="0.39370078740157483" right="0.19685039370078741" top="0.19685039370078741" bottom="0.19685039370078741" header="0.11811023622047245" footer="0.11811023622047245"/>
      <pageSetup paperSize="9" scale="73" fitToHeight="19" orientation="portrait" r:id="rId5"/>
      <headerFooter alignWithMargins="0"/>
      <autoFilter ref="A18:I495" xr:uid="{59AAAE7F-B4D3-4313-888B-79A53CA959C0}"/>
    </customSheetView>
  </customSheetViews>
  <mergeCells count="6">
    <mergeCell ref="F10:H10"/>
    <mergeCell ref="C17:F17"/>
    <mergeCell ref="A17:A18"/>
    <mergeCell ref="B17:B18"/>
    <mergeCell ref="G17:H17"/>
    <mergeCell ref="A14:H14"/>
  </mergeCells>
  <phoneticPr fontId="0" type="noConversion"/>
  <pageMargins left="0.39370078740157483" right="0.19685039370078741" top="0.19685039370078741" bottom="0.19685039370078741" header="0.11811023622047245" footer="0.11811023622047245"/>
  <pageSetup paperSize="9" scale="73" fitToHeight="19" orientation="portrait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Ведом.структура</vt:lpstr>
      <vt:lpstr>Ведом.структура!Область_печати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Тугутов</dc:creator>
  <cp:lastModifiedBy>Пользователь</cp:lastModifiedBy>
  <cp:lastPrinted>2025-06-02T07:56:05Z</cp:lastPrinted>
  <dcterms:created xsi:type="dcterms:W3CDTF">2004-12-22T00:45:04Z</dcterms:created>
  <dcterms:modified xsi:type="dcterms:W3CDTF">2025-06-02T08:00:33Z</dcterms:modified>
</cp:coreProperties>
</file>