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8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74.xml" ContentType="application/vnd.openxmlformats-officedocument.spreadsheetml.revisionLog+xml"/>
  <Override PartName="/xl/revisions/revisionLog253.xml" ContentType="application/vnd.openxmlformats-officedocument.spreadsheetml.revisionLog+xml"/>
  <Override PartName="/xl/revisions/revisionLog257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15.xml" ContentType="application/vnd.openxmlformats-officedocument.spreadsheetml.revisionLog+xml"/>
  <Override PartName="/xl/revisions/revisionLog268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92.xml" ContentType="application/vnd.openxmlformats-officedocument.spreadsheetml.revisionLog+xml"/>
  <Override PartName="/xl/revisions/revisionLog127.xml" ContentType="application/vnd.openxmlformats-officedocument.spreadsheetml.revisionLog+xml"/>
  <Override PartName="/xl/revisions/revisionLog179.xml" ContentType="application/vnd.openxmlformats-officedocument.spreadsheetml.revisionLog+xml"/>
  <Override PartName="/xl/revisions/revisionLog149.xml" ContentType="application/vnd.openxmlformats-officedocument.spreadsheetml.revisionLog+xml"/>
  <Override PartName="/xl/revisions/revisionLog160.xml" ContentType="application/vnd.openxmlformats-officedocument.spreadsheetml.revisionLog+xml"/>
  <Override PartName="/xl/revisions/revisionLog202.xml" ContentType="application/vnd.openxmlformats-officedocument.spreadsheetml.revisionLog+xml"/>
  <Override PartName="/xl/revisions/revisionLog222.xml" ContentType="application/vnd.openxmlformats-officedocument.spreadsheetml.revisionLog+xml"/>
  <Override PartName="/xl/revisions/revisionLog64.xml" ContentType="application/vnd.openxmlformats-officedocument.spreadsheetml.revisionLog+xml"/>
  <Override PartName="/xl/revisions/revisionLog243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82.xml" ContentType="application/vnd.openxmlformats-officedocument.spreadsheetml.revisionLog+xml"/>
  <Override PartName="/xl/revisions/revisionLog52.xml" ContentType="application/vnd.openxmlformats-officedocument.spreadsheetml.revisionLog+xml"/>
  <Override PartName="/xl/revisions/revisionLog103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278.xml" ContentType="application/vnd.openxmlformats-officedocument.spreadsheetml.revisionLog+xml"/>
  <Override PartName="/xl/revisions/revisionLog138.xml" ContentType="application/vnd.openxmlformats-officedocument.spreadsheetml.revisionLog+xml"/>
  <Override PartName="/xl/revisions/revisionLog192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116.xml" ContentType="application/vnd.openxmlformats-officedocument.spreadsheetml.revisionLog+xml"/>
  <Override PartName="/xl/revisions/revisionLog170.xml" ContentType="application/vnd.openxmlformats-officedocument.spreadsheetml.revisionLog+xml"/>
  <Override PartName="/xl/revisions/revisionLog233.xml" ContentType="application/vnd.openxmlformats-officedocument.spreadsheetml.revisionLog+xml"/>
  <Override PartName="/xl/revisions/revisionLog212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93.xml" ContentType="application/vnd.openxmlformats-officedocument.spreadsheetml.revisionLog+xml"/>
  <Override PartName="/xl/revisions/revisionLog244.xml" ContentType="application/vnd.openxmlformats-officedocument.spreadsheetml.revisionLog+xml"/>
  <Override PartName="/xl/revisions/revisionLog258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75.xml" ContentType="application/vnd.openxmlformats-officedocument.spreadsheetml.revisionLog+xml"/>
  <Override PartName="/xl/revisions/revisionLog269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104.xml" ContentType="application/vnd.openxmlformats-officedocument.spreadsheetml.revisionLog+xml"/>
  <Override PartName="/xl/revisions/revisionLog150.xml" ContentType="application/vnd.openxmlformats-officedocument.spreadsheetml.revisionLog+xml"/>
  <Override PartName="/xl/revisions/revisionLog161.xml" ContentType="application/vnd.openxmlformats-officedocument.spreadsheetml.revisionLog+xml"/>
  <Override PartName="/xl/revisions/revisionLog128.xml" ContentType="application/vnd.openxmlformats-officedocument.spreadsheetml.revisionLog+xml"/>
  <Override PartName="/xl/revisions/revisionLog180.xml" ContentType="application/vnd.openxmlformats-officedocument.spreadsheetml.revisionLog+xml"/>
  <Override PartName="/xl/revisions/revisionLog111.xml" ContentType="application/vnd.openxmlformats-officedocument.spreadsheetml.revisionLog+xml"/>
  <Override PartName="/xl/revisions/revisionLog223.xml" ContentType="application/vnd.openxmlformats-officedocument.spreadsheetml.revisionLog+xml"/>
  <Override PartName="/xl/revisions/revisionLog65.xml" ContentType="application/vnd.openxmlformats-officedocument.spreadsheetml.revisionLog+xml"/>
  <Override PartName="/xl/revisions/revisionLog263.xml" ContentType="application/vnd.openxmlformats-officedocument.spreadsheetml.revisionLog+xml"/>
  <Override PartName="/xl/revisions/revisionLog1111.xml" ContentType="application/vnd.openxmlformats-officedocument.spreadsheetml.revisionLog+xml"/>
  <Override PartName="/xl/revisions/revisionLog83.xml" ContentType="application/vnd.openxmlformats-officedocument.spreadsheetml.revisionLog+xml"/>
  <Override PartName="/xl/revisions/revisionLog234.xml" ContentType="application/vnd.openxmlformats-officedocument.spreadsheetml.revisionLog+xml"/>
  <Override PartName="/xl/revisions/revisionLog279.xml" ContentType="application/vnd.openxmlformats-officedocument.spreadsheetml.revisionLog+xml"/>
  <Override PartName="/xl/revisions/revisionLog53.xml" ContentType="application/vnd.openxmlformats-officedocument.spreadsheetml.revisionLog+xml"/>
  <Override PartName="/xl/revisions/revisionLog143.xml" ContentType="application/vnd.openxmlformats-officedocument.spreadsheetml.revisionLog+xml"/>
  <Override PartName="/xl/revisions/revisionLog117.xml" ContentType="application/vnd.openxmlformats-officedocument.spreadsheetml.revisionLog+xml"/>
  <Override PartName="/xl/revisions/revisionLog172.xml" ContentType="application/vnd.openxmlformats-officedocument.spreadsheetml.revisionLog+xml"/>
  <Override PartName="/xl/revisions/revisionLog171.xml" ContentType="application/vnd.openxmlformats-officedocument.spreadsheetml.revisionLog+xml"/>
  <Override PartName="/xl/revisions/revisionLog94.xml" ContentType="application/vnd.openxmlformats-officedocument.spreadsheetml.revisionLog+xml"/>
  <Override PartName="/xl/revisions/revisionLog131.xml" ContentType="application/vnd.openxmlformats-officedocument.spreadsheetml.revisionLog+xml"/>
  <Override PartName="/xl/revisions/revisionLog193.xml" ContentType="application/vnd.openxmlformats-officedocument.spreadsheetml.revisionLog+xml"/>
  <Override PartName="/xl/revisions/revisionLog213.xml" ContentType="application/vnd.openxmlformats-officedocument.spreadsheetml.revisionLog+xml"/>
  <Override PartName="/xl/revisions/revisionLog76.xml" ContentType="application/vnd.openxmlformats-officedocument.spreadsheetml.revisionLog+xml"/>
  <Override PartName="/xl/revisions/revisionLog224.xml" ContentType="application/vnd.openxmlformats-officedocument.spreadsheetml.revisionLog+xml"/>
  <Override PartName="/xl/revisions/revisionLog245.xml" ContentType="application/vnd.openxmlformats-officedocument.spreadsheetml.revisionLog+xml"/>
  <Override PartName="/xl/revisions/revisionLog259.xml" ContentType="application/vnd.openxmlformats-officedocument.spreadsheetml.revisionLog+xml"/>
  <Override PartName="/xl/revisions/revisionLog270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84.xml" ContentType="application/vnd.openxmlformats-officedocument.spreadsheetml.revisionLog+xml"/>
  <Override PartName="/xl/revisions/revisionLog105.xml" ContentType="application/vnd.openxmlformats-officedocument.spreadsheetml.revisionLog+xml"/>
  <Override PartName="/xl/revisions/revisionLog129.xml" ContentType="application/vnd.openxmlformats-officedocument.spreadsheetml.revisionLog+xml"/>
  <Override PartName="/xl/revisions/revisionLog152.xml" ContentType="application/vnd.openxmlformats-officedocument.spreadsheetml.revisionLog+xml"/>
  <Override PartName="/xl/revisions/revisionLog162.xml" ContentType="application/vnd.openxmlformats-officedocument.spreadsheetml.revisionLog+xml"/>
  <Override PartName="/xl/revisions/revisionLog182.xml" ContentType="application/vnd.openxmlformats-officedocument.spreadsheetml.revisionLog+xml"/>
  <Override PartName="/xl/revisions/revisionLog203.xml" ContentType="application/vnd.openxmlformats-officedocument.spreadsheetml.revisionLog+xml"/>
  <Override PartName="/xl/revisions/revisionLog66.xml" ContentType="application/vnd.openxmlformats-officedocument.spreadsheetml.revisionLog+xml"/>
  <Override PartName="/xl/revisions/revisionLog214.xml" ContentType="application/vnd.openxmlformats-officedocument.spreadsheetml.revisionLog+xml"/>
  <Override PartName="/xl/revisions/revisionLog235.xml" ContentType="application/vnd.openxmlformats-officedocument.spreadsheetml.revisionLog+xml"/>
  <Override PartName="/xl/revisions/revisionLog264.xml" ContentType="application/vnd.openxmlformats-officedocument.spreadsheetml.revisionLog+xml"/>
  <Override PartName="/xl/revisions/revisionLog280.xml" ContentType="application/vnd.openxmlformats-officedocument.spreadsheetml.revisionLog+xml"/>
  <Override PartName="/xl/revisions/revisionLog54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181.xml" ContentType="application/vnd.openxmlformats-officedocument.spreadsheetml.revisionLog+xml"/>
  <Override PartName="/xl/revisions/revisionLog1212.xml" ContentType="application/vnd.openxmlformats-officedocument.spreadsheetml.revisionLog+xml"/>
  <Override PartName="/xl/revisions/revisionLog77.xml" ContentType="application/vnd.openxmlformats-officedocument.spreadsheetml.revisionLog+xml"/>
  <Override PartName="/xl/revisions/revisionLog95.xml" ContentType="application/vnd.openxmlformats-officedocument.spreadsheetml.revisionLog+xml"/>
  <Override PartName="/xl/revisions/revisionLog118.xml" ContentType="application/vnd.openxmlformats-officedocument.spreadsheetml.revisionLog+xml"/>
  <Override PartName="/xl/revisions/revisionLog142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194.xml" ContentType="application/vnd.openxmlformats-officedocument.spreadsheetml.revisionLog+xml"/>
  <Override PartName="/xl/revisions/revisionLog204.xml" ContentType="application/vnd.openxmlformats-officedocument.spreadsheetml.revisionLog+xml"/>
  <Override PartName="/xl/revisions/revisionLog225.xml" ContentType="application/vnd.openxmlformats-officedocument.spreadsheetml.revisionLog+xml"/>
  <Override PartName="/xl/revisions/revisionLog246.xml" ContentType="application/vnd.openxmlformats-officedocument.spreadsheetml.revisionLog+xml"/>
  <Override PartName="/xl/revisions/revisionLog260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67.xml" ContentType="application/vnd.openxmlformats-officedocument.spreadsheetml.revisionLog+xml"/>
  <Override PartName="/xl/revisions/revisionLog85.xml" ContentType="application/vnd.openxmlformats-officedocument.spreadsheetml.revisionLog+xml"/>
  <Override PartName="/xl/revisions/revisionLog271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72.xml" ContentType="application/vnd.openxmlformats-officedocument.spreadsheetml.revisionLog+xml"/>
  <Override PartName="/xl/revisions/revisionLog90.xml" ContentType="application/vnd.openxmlformats-officedocument.spreadsheetml.revisionLog+xml"/>
  <Override PartName="/xl/revisions/revisionLog113.xml" ContentType="application/vnd.openxmlformats-officedocument.spreadsheetml.revisionLog+xml"/>
  <Override PartName="/xl/revisions/revisionLog135.xml" ContentType="application/vnd.openxmlformats-officedocument.spreadsheetml.revisionLog+xml"/>
  <Override PartName="/xl/revisions/revisionLog255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06.xml" ContentType="application/vnd.openxmlformats-officedocument.spreadsheetml.revisionLog+xml"/>
  <Override PartName="/xl/revisions/revisionLog130.xml" ContentType="application/vnd.openxmlformats-officedocument.spreadsheetml.revisionLog+xml"/>
  <Override PartName="/xl/revisions/revisionLog153.xml" ContentType="application/vnd.openxmlformats-officedocument.spreadsheetml.revisionLog+xml"/>
  <Override PartName="/xl/revisions/revisionLog144.xml" ContentType="application/vnd.openxmlformats-officedocument.spreadsheetml.revisionLog+xml"/>
  <Override PartName="/xl/revisions/revisionLog183.xml" ContentType="application/vnd.openxmlformats-officedocument.spreadsheetml.revisionLog+xml"/>
  <Override PartName="/xl/revisions/revisionLog56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114.xml" ContentType="application/vnd.openxmlformats-officedocument.spreadsheetml.revisionLog+xml"/>
  <Override PartName="/xl/revisions/revisionLog158.xml" ContentType="application/vnd.openxmlformats-officedocument.spreadsheetml.revisionLog+xml"/>
  <Override PartName="/xl/revisions/revisionLog195.xml" ContentType="application/vnd.openxmlformats-officedocument.spreadsheetml.revisionLog+xml"/>
  <Override PartName="/xl/revisions/revisionLog215.xml" ContentType="application/vnd.openxmlformats-officedocument.spreadsheetml.revisionLog+xml"/>
  <Override PartName="/xl/revisions/revisionLog178.xml" ContentType="application/vnd.openxmlformats-officedocument.spreadsheetml.revisionLog+xml"/>
  <Override PartName="/xl/revisions/revisionLog200.xml" ContentType="application/vnd.openxmlformats-officedocument.spreadsheetml.revisionLog+xml"/>
  <Override PartName="/xl/revisions/revisionLog220.xml" ContentType="application/vnd.openxmlformats-officedocument.spreadsheetml.revisionLog+xml"/>
  <Override PartName="/xl/revisions/revisionLog241.xml" ContentType="application/vnd.openxmlformats-officedocument.spreadsheetml.revisionLog+xml"/>
  <Override PartName="/xl/revisions/revisionLog55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191.xml" ContentType="application/vnd.openxmlformats-officedocument.spreadsheetml.revisionLog+xml"/>
  <Override PartName="/xl/revisions/revisionLog57.xml" ContentType="application/vnd.openxmlformats-officedocument.spreadsheetml.revisionLog+xml"/>
  <Override PartName="/xl/revisions/revisionLog236.xml" ContentType="application/vnd.openxmlformats-officedocument.spreadsheetml.revisionLog+xml"/>
  <Override PartName="/xl/revisions/revisionLog265.xml" ContentType="application/vnd.openxmlformats-officedocument.spreadsheetml.revisionLog+xml"/>
  <Override PartName="/xl/revisions/revisionLog62.xml" ContentType="application/vnd.openxmlformats-officedocument.spreadsheetml.revisionLog+xml"/>
  <Override PartName="/xl/revisions/revisionLog1422.xml" ContentType="application/vnd.openxmlformats-officedocument.spreadsheetml.revisionLog+xml"/>
  <Override PartName="/xl/revisions/revisionLog101.xml" ContentType="application/vnd.openxmlformats-officedocument.spreadsheetml.revisionLog+xml"/>
  <Override PartName="/xl/revisions/revisionLog125.xml" ContentType="application/vnd.openxmlformats-officedocument.spreadsheetml.revisionLog+xml"/>
  <Override PartName="/xl/revisions/revisionLog13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1441.xml" ContentType="application/vnd.openxmlformats-officedocument.spreadsheetml.revisionLog+xml"/>
  <Override PartName="/xl/revisions/revisionLog78.xml" ContentType="application/vnd.openxmlformats-officedocument.spreadsheetml.revisionLog+xml"/>
  <Override PartName="/xl/revisions/revisionLog96.xml" ContentType="application/vnd.openxmlformats-officedocument.spreadsheetml.revisionLog+xml"/>
  <Override PartName="/xl/revisions/revisionLog119.xml" ContentType="application/vnd.openxmlformats-officedocument.spreadsheetml.revisionLog+xml"/>
  <Override PartName="/xl/revisions/revisionLog139.xml" ContentType="application/vnd.openxmlformats-officedocument.spreadsheetml.revisionLog+xml"/>
  <Override PartName="/xl/revisions/revisionLog173.xml" ContentType="application/vnd.openxmlformats-officedocument.spreadsheetml.revisionLog+xml"/>
  <Override PartName="/xl/revisions/revisionLog50.xml" ContentType="application/vnd.openxmlformats-officedocument.spreadsheetml.revisionLog+xml"/>
  <Override PartName="/xl/revisions/revisionLog13111.xml" ContentType="application/vnd.openxmlformats-officedocument.spreadsheetml.revisionLog+xml"/>
  <Override PartName="/xl/revisions/revisionLog14221.xml" ContentType="application/vnd.openxmlformats-officedocument.spreadsheetml.revisionLog+xml"/>
  <Override PartName="/xl/revisions/revisionLog147.xml" ContentType="application/vnd.openxmlformats-officedocument.spreadsheetml.revisionLog+xml"/>
  <Override PartName="/xl/revisions/revisionLog184.xml" ContentType="application/vnd.openxmlformats-officedocument.spreadsheetml.revisionLog+xml"/>
  <Override PartName="/xl/revisions/revisionLog205.xml" ContentType="application/vnd.openxmlformats-officedocument.spreadsheetml.revisionLog+xml"/>
  <Override PartName="/xl/revisions/revisionLog168.xml" ContentType="application/vnd.openxmlformats-officedocument.spreadsheetml.revisionLog+xml"/>
  <Override PartName="/xl/revisions/revisionLog189.xml" ContentType="application/vnd.openxmlformats-officedocument.spreadsheetml.revisionLog+xml"/>
  <Override PartName="/xl/revisions/revisionLog210.xml" ContentType="application/vnd.openxmlformats-officedocument.spreadsheetml.revisionLog+xml"/>
  <Override PartName="/xl/revisions/revisionLog231.xml" ContentType="application/vnd.openxmlformats-officedocument.spreadsheetml.revisionLog+xml"/>
  <Override PartName="/xl/revisions/revisionLog252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26.xml" ContentType="application/vnd.openxmlformats-officedocument.spreadsheetml.revisionLog+xml"/>
  <Override PartName="/xl/revisions/revisionLog247.xml" ContentType="application/vnd.openxmlformats-officedocument.spreadsheetml.revisionLog+xml"/>
  <Override PartName="/xl/revisions/revisionLog121.xml" ContentType="application/vnd.openxmlformats-officedocument.spreadsheetml.revisionLog+xml"/>
  <Override PartName="/xl/revisions/revisionLog272.xml" ContentType="application/vnd.openxmlformats-officedocument.spreadsheetml.revisionLog+xml"/>
  <Override PartName="/xl/revisions/revisionLog73.xml" ContentType="application/vnd.openxmlformats-officedocument.spreadsheetml.revisionLog+xml"/>
  <Override PartName="/xl/revisions/revisionLog91.xml" ContentType="application/vnd.openxmlformats-officedocument.spreadsheetml.revisionLog+xml"/>
  <Override PartName="/xl/revisions/revisionLog1141.xml" ContentType="application/vnd.openxmlformats-officedocument.spreadsheetml.revisionLog+xml"/>
  <Override PartName="/xl/revisions/revisionLog256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68.xml" ContentType="application/vnd.openxmlformats-officedocument.spreadsheetml.revisionLog+xml"/>
  <Override PartName="/xl/revisions/revisionLog86.xml" ContentType="application/vnd.openxmlformats-officedocument.spreadsheetml.revisionLog+xml"/>
  <Override PartName="/xl/revisions/revisionLog107.xml" ContentType="application/vnd.openxmlformats-officedocument.spreadsheetml.revisionLog+xml"/>
  <Override PartName="/xl/revisions/revisionLog1321.xml" ContentType="application/vnd.openxmlformats-officedocument.spreadsheetml.revisionLog+xml"/>
  <Override PartName="/xl/revisions/revisionLog154.xml" ContentType="application/vnd.openxmlformats-officedocument.spreadsheetml.revisionLog+xml"/>
  <Override PartName="/xl/revisions/revisionLog163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136.xml" ContentType="application/vnd.openxmlformats-officedocument.spreadsheetml.revisionLog+xml"/>
  <Override PartName="/xl/revisions/revisionLog174.xml" ContentType="application/vnd.openxmlformats-officedocument.spreadsheetml.revisionLog+xml"/>
  <Override PartName="/xl/revisions/revisionLog196.xml" ContentType="application/vnd.openxmlformats-officedocument.spreadsheetml.revisionLog+xml"/>
  <Override PartName="/xl/revisions/revisionLog148.xml" ContentType="application/vnd.openxmlformats-officedocument.spreadsheetml.revisionLog+xml"/>
  <Override PartName="/xl/revisions/revisionLog159.xml" ContentType="application/vnd.openxmlformats-officedocument.spreadsheetml.revisionLog+xml"/>
  <Override PartName="/xl/revisions/revisionLog1110.xml" ContentType="application/vnd.openxmlformats-officedocument.spreadsheetml.revisionLog+xml"/>
  <Override PartName="/xl/revisions/revisionLog201.xml" ContentType="application/vnd.openxmlformats-officedocument.spreadsheetml.revisionLog+xml"/>
  <Override PartName="/xl/revisions/revisionLog221.xml" ContentType="application/vnd.openxmlformats-officedocument.spreadsheetml.revisionLog+xml"/>
  <Override PartName="/xl/revisions/revisionLog242.xml" ContentType="application/vnd.openxmlformats-officedocument.spreadsheetml.revisionLog+xml"/>
  <Override PartName="/xl/revisions/revisionLog1411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216.xml" ContentType="application/vnd.openxmlformats-officedocument.spreadsheetml.revisionLog+xml"/>
  <Override PartName="/xl/revisions/revisionLog237.xml" ContentType="application/vnd.openxmlformats-officedocument.spreadsheetml.revisionLog+xml"/>
  <Override PartName="/xl/revisions/revisionLog266.xml" ContentType="application/vnd.openxmlformats-officedocument.spreadsheetml.revisionLog+xml"/>
  <Override PartName="/xl/revisions/revisionLog63.xml" ContentType="application/vnd.openxmlformats-officedocument.spreadsheetml.revisionLog+xml"/>
  <Override PartName="/xl/revisions/revisionLog81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110.xml" ContentType="application/vnd.openxmlformats-officedocument.spreadsheetml.revisionLog+xml"/>
  <Override PartName="/xl/revisions/revisionLog58.xml" ContentType="application/vnd.openxmlformats-officedocument.spreadsheetml.revisionLog+xml"/>
  <Override PartName="/xl/revisions/revisionLog79.xml" ContentType="application/vnd.openxmlformats-officedocument.spreadsheetml.revisionLog+xml"/>
  <Override PartName="/xl/revisions/revisionLog97.xml" ContentType="application/vnd.openxmlformats-officedocument.spreadsheetml.revisionLog+xml"/>
  <Override PartName="/xl/revisions/revisionLog120.xml" ContentType="application/vnd.openxmlformats-officedocument.spreadsheetml.revisionLog+xml"/>
  <Override PartName="/xl/revisions/revisionLog1410.xml" ContentType="application/vnd.openxmlformats-officedocument.spreadsheetml.revisionLog+xml"/>
  <Override PartName="/xl/revisions/revisionLog51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151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102.xml" ContentType="application/vnd.openxmlformats-officedocument.spreadsheetml.revisionLog+xml"/>
  <Override PartName="/xl/revisions/revisionLog126.xml" ContentType="application/vnd.openxmlformats-officedocument.spreadsheetml.revisionLog+xml"/>
  <Override PartName="/xl/revisions/revisionLog277.xml" ContentType="application/vnd.openxmlformats-officedocument.spreadsheetml.revisionLog+xml"/>
  <Override PartName="/xl/revisions/revisionLog164.xml" ContentType="application/vnd.openxmlformats-officedocument.spreadsheetml.revisionLog+xml"/>
  <Override PartName="/xl/revisions/revisionLog137.xml" ContentType="application/vnd.openxmlformats-officedocument.spreadsheetml.revisionLog+xml"/>
  <Override PartName="/xl/revisions/revisionLog169.xml" ContentType="application/vnd.openxmlformats-officedocument.spreadsheetml.revisionLog+xml"/>
  <Override PartName="/xl/revisions/revisionLog190.xml" ContentType="application/vnd.openxmlformats-officedocument.spreadsheetml.revisionLog+xml"/>
  <Override PartName="/xl/revisions/revisionLog211.xml" ContentType="application/vnd.openxmlformats-officedocument.spreadsheetml.revisionLog+xml"/>
  <Override PartName="/xl/revisions/revisionLog232.xml" ContentType="application/vnd.openxmlformats-officedocument.spreadsheetml.revisionLog+xml"/>
  <Override PartName="/xl/revisions/revisionLog185.xml" ContentType="application/vnd.openxmlformats-officedocument.spreadsheetml.revisionLog+xml"/>
  <Override PartName="/xl/revisions/revisionLog206.xml" ContentType="application/vnd.openxmlformats-officedocument.spreadsheetml.revisionLog+xml"/>
  <Override PartName="/xl/revisions/revisionLog227.xml" ContentType="application/vnd.openxmlformats-officedocument.spreadsheetml.revisionLog+xml"/>
  <Override PartName="/xl/revisions/revisionLog248.xml" ContentType="application/vnd.openxmlformats-officedocument.spreadsheetml.revisionLog+xml"/>
  <Override PartName="/xl/revisions/revisionLog133.xml" ContentType="application/vnd.openxmlformats-officedocument.spreadsheetml.revisionLog+xml"/>
  <Override PartName="/xl/revisions/revisionLog273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1101.xml" ContentType="application/vnd.openxmlformats-officedocument.spreadsheetml.revisionLog+xml"/>
  <Override PartName="/xl/revisions/revisionLog69.xml" ContentType="application/vnd.openxmlformats-officedocument.spreadsheetml.revisionLog+xml"/>
  <Override PartName="/xl/revisions/revisionLog87.xml" ContentType="application/vnd.openxmlformats-officedocument.spreadsheetml.revisionLog+xml"/>
  <Override PartName="/xl/revisions/revisionLog108.xml" ContentType="application/vnd.openxmlformats-officedocument.spreadsheetml.revisionLog+xml"/>
  <Override PartName="/xl/revisions/revisionLog1331.xml" ContentType="application/vnd.openxmlformats-officedocument.spreadsheetml.revisionLog+xml"/>
  <Override PartName="/xl/revisions/revisionLog155.xml" ContentType="application/vnd.openxmlformats-officedocument.spreadsheetml.revisionLog+xml"/>
  <Override PartName="/xl/revisions/revisionLog1211.xml" ContentType="application/vnd.openxmlformats-officedocument.spreadsheetml.revisionLog+xml"/>
  <Override PartName="/xl/revisions/revisionLog175.xml" ContentType="application/vnd.openxmlformats-officedocument.spreadsheetml.revisionLog+xml"/>
  <Override PartName="/xl/revisions/revisionLog197.xml" ContentType="application/vnd.openxmlformats-officedocument.spreadsheetml.revisionLog+xml"/>
  <Override PartName="/xl/revisions/revisionLog217.xml" ContentType="application/vnd.openxmlformats-officedocument.spreadsheetml.revisionLog+xml"/>
  <Override PartName="/xl/revisions/revisionLog238.xml" ContentType="application/vnd.openxmlformats-officedocument.spreadsheetml.revisionLog+xml"/>
  <Override PartName="/xl/revisions/revisionLog267.xml" ContentType="application/vnd.openxmlformats-officedocument.spreadsheetml.revisionLog+xml"/>
  <Override PartName="/xl/revisions/revisionLog141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1311.xml" ContentType="application/vnd.openxmlformats-officedocument.spreadsheetml.revisionLog+xml"/>
  <Override PartName="/xl/revisions/revisionLog59.xml" ContentType="application/vnd.openxmlformats-officedocument.spreadsheetml.revisionLog+xml"/>
  <Override PartName="/xl/revisions/revisionLog80.xml" ContentType="application/vnd.openxmlformats-officedocument.spreadsheetml.revisionLog+xml"/>
  <Override PartName="/xl/revisions/revisionLog98.xml" ContentType="application/vnd.openxmlformats-officedocument.spreadsheetml.revisionLog+xml"/>
  <Override PartName="/xl/revisions/revisionLog274.xml" ContentType="application/vnd.openxmlformats-officedocument.spreadsheetml.revisionLog+xml"/>
  <Override PartName="/xl/revisions/revisionLog156.xml" ContentType="application/vnd.openxmlformats-officedocument.spreadsheetml.revisionLog+xml"/>
  <Override PartName="/xl/revisions/revisionLog122.xml" ContentType="application/vnd.openxmlformats-officedocument.spreadsheetml.revisionLog+xml"/>
  <Override PartName="/xl/revisions/revisionLog140.xml" ContentType="application/vnd.openxmlformats-officedocument.spreadsheetml.revisionLog+xml"/>
  <Override PartName="/xl/revisions/revisionLog165.xml" ContentType="application/vnd.openxmlformats-officedocument.spreadsheetml.revisionLog+xml"/>
  <Override PartName="/xl/revisions/revisionLog186.xml" ContentType="application/vnd.openxmlformats-officedocument.spreadsheetml.revisionLog+xml"/>
  <Override PartName="/xl/revisions/revisionLog207.xml" ContentType="application/vnd.openxmlformats-officedocument.spreadsheetml.revisionLog+xml"/>
  <Override PartName="/xl/revisions/revisionLog228.xml" ContentType="application/vnd.openxmlformats-officedocument.spreadsheetml.revisionLog+xml"/>
  <Override PartName="/xl/revisions/revisionLog249.xml" ContentType="application/vnd.openxmlformats-officedocument.spreadsheetml.revisionLog+xml"/>
  <Override PartName="/xl/revisions/revisionLog261.xml" ContentType="application/vnd.openxmlformats-officedocument.spreadsheetml.revisionLog+xml"/>
  <Override PartName="/xl/revisions/revisionLog47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70.xml" ContentType="application/vnd.openxmlformats-officedocument.spreadsheetml.revisionLog+xml"/>
  <Override PartName="/xl/revisions/revisionLog88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109.xml" ContentType="application/vnd.openxmlformats-officedocument.spreadsheetml.revisionLog+xml"/>
  <Override PartName="/xl/revisions/revisionLog12111.xml" ContentType="application/vnd.openxmlformats-officedocument.spreadsheetml.revisionLog+xml"/>
  <Override PartName="/xl/revisions/revisionLog134.xml" ContentType="application/vnd.openxmlformats-officedocument.spreadsheetml.revisionLog+xml"/>
  <Override PartName="/xl/revisions/revisionLog1561.xml" ContentType="application/vnd.openxmlformats-officedocument.spreadsheetml.revisionLog+xml"/>
  <Override PartName="/xl/revisions/revisionLog176.xml" ContentType="application/vnd.openxmlformats-officedocument.spreadsheetml.revisionLog+xml"/>
  <Override PartName="/xl/revisions/revisionLog198.xml" ContentType="application/vnd.openxmlformats-officedocument.spreadsheetml.revisionLog+xml"/>
  <Override PartName="/xl/revisions/revisionLog218.xml" ContentType="application/vnd.openxmlformats-officedocument.spreadsheetml.revisionLog+xml"/>
  <Override PartName="/xl/revisions/revisionLog239.xml" ContentType="application/vnd.openxmlformats-officedocument.spreadsheetml.revisionLog+xml"/>
  <Override PartName="/xl/revisions/revisionLog1421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60.xml" ContentType="application/vnd.openxmlformats-officedocument.spreadsheetml.revisionLog+xml"/>
  <Override PartName="/xl/revisions/revisionLog177.xml" ContentType="application/vnd.openxmlformats-officedocument.spreadsheetml.revisionLog+xml"/>
  <Override PartName="/xl/revisions/revisionLog262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312.xml" ContentType="application/vnd.openxmlformats-officedocument.spreadsheetml.revisionLog+xml"/>
  <Override PartName="/xl/revisions/revisionLog99.xml" ContentType="application/vnd.openxmlformats-officedocument.spreadsheetml.revisionLog+xml"/>
  <Override PartName="/xl/revisions/revisionLog123.xml" ContentType="application/vnd.openxmlformats-officedocument.spreadsheetml.revisionLog+xml"/>
  <Override PartName="/xl/revisions/revisionLog145.xml" ContentType="application/vnd.openxmlformats-officedocument.spreadsheetml.revisionLog+xml"/>
  <Override PartName="/xl/revisions/revisionLog275.xml" ContentType="application/vnd.openxmlformats-officedocument.spreadsheetml.revisionLog+xml"/>
  <Override PartName="/xl/revisions/revisionLog166.xml" ContentType="application/vnd.openxmlformats-officedocument.spreadsheetml.revisionLog+xml"/>
  <Override PartName="/xl/revisions/revisionLog187.xml" ContentType="application/vnd.openxmlformats-officedocument.spreadsheetml.revisionLog+xml"/>
  <Override PartName="/xl/revisions/revisionLog208.xml" ContentType="application/vnd.openxmlformats-officedocument.spreadsheetml.revisionLog+xml"/>
  <Override PartName="/xl/revisions/revisionLog48.xml" ContentType="application/vnd.openxmlformats-officedocument.spreadsheetml.revisionLog+xml"/>
  <Override PartName="/xl/revisions/revisionLog71.xml" ContentType="application/vnd.openxmlformats-officedocument.spreadsheetml.revisionLog+xml"/>
  <Override PartName="/xl/revisions/revisionLog229.xml" ContentType="application/vnd.openxmlformats-officedocument.spreadsheetml.revisionLog+xml"/>
  <Override PartName="/xl/revisions/revisionLog250.xml" ContentType="application/vnd.openxmlformats-officedocument.spreadsheetml.revisionLog+xml"/>
  <Override PartName="/xl/revisions/revisionLog254.xml" ContentType="application/vnd.openxmlformats-officedocument.spreadsheetml.revisionLog+xml"/>
  <Override PartName="/xl/revisions/revisionLog121111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89.xml" ContentType="application/vnd.openxmlformats-officedocument.spreadsheetml.revisionLog+xml"/>
  <Override PartName="/xl/revisions/revisionLog112.xml" ContentType="application/vnd.openxmlformats-officedocument.spreadsheetml.revisionLog+xml"/>
  <Override PartName="/xl/revisions/revisionLog1341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157.xml" ContentType="application/vnd.openxmlformats-officedocument.spreadsheetml.revisionLog+xml"/>
  <Override PartName="/xl/revisions/revisionLog1571.xml" ContentType="application/vnd.openxmlformats-officedocument.spreadsheetml.revisionLog+xml"/>
  <Override PartName="/xl/revisions/revisionLog1771.xml" ContentType="application/vnd.openxmlformats-officedocument.spreadsheetml.revisionLog+xml"/>
  <Override PartName="/xl/revisions/revisionLog199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219.xml" ContentType="application/vnd.openxmlformats-officedocument.spreadsheetml.revisionLog+xml"/>
  <Override PartName="/xl/revisions/revisionLog240.xml" ContentType="application/vnd.openxmlformats-officedocument.spreadsheetml.revisionLog+xml"/>
  <Override PartName="/xl/revisions/revisionLog49.xml" ContentType="application/vnd.openxmlformats-officedocument.spreadsheetml.revisionLog+xml"/>
  <Override PartName="/xl/revisions/revisionLog61.xml" ContentType="application/vnd.openxmlformats-officedocument.spreadsheetml.revisionLog+xml"/>
  <Override PartName="/xl/revisions/revisionLog1313.xml" ContentType="application/vnd.openxmlformats-officedocument.spreadsheetml.revisionLog+xml"/>
  <Override PartName="/xl/revisions/revisionLog100.xml" ContentType="application/vnd.openxmlformats-officedocument.spreadsheetml.revisionLog+xml"/>
  <Override PartName="/xl/revisions/revisionLog124.xml" ContentType="application/vnd.openxmlformats-officedocument.spreadsheetml.revisionLog+xml"/>
  <Override PartName="/xl/revisions/revisionLog146.xml" ContentType="application/vnd.openxmlformats-officedocument.spreadsheetml.revisionLog+xml"/>
  <Override PartName="/xl/revisions/revisionLog1210.xml" ContentType="application/vnd.openxmlformats-officedocument.spreadsheetml.revisionLog+xml"/>
  <Override PartName="/xl/revisions/revisionLog276.xml" ContentType="application/vnd.openxmlformats-officedocument.spreadsheetml.revisionLog+xml"/>
  <Override PartName="/xl/revisions/revisionLog12121.xml" ContentType="application/vnd.openxmlformats-officedocument.spreadsheetml.revisionLog+xml"/>
  <Override PartName="/xl/revisions/revisionLog13131.xml" ContentType="application/vnd.openxmlformats-officedocument.spreadsheetml.revisionLog+xml"/>
  <Override PartName="/xl/revisions/revisionLog167.xml" ContentType="application/vnd.openxmlformats-officedocument.spreadsheetml.revisionLog+xml"/>
  <Override PartName="/xl/revisions/revisionLog188.xml" ContentType="application/vnd.openxmlformats-officedocument.spreadsheetml.revisionLog+xml"/>
  <Override PartName="/xl/revisions/revisionLog209.xml" ContentType="application/vnd.openxmlformats-officedocument.spreadsheetml.revisionLog+xml"/>
  <Override PartName="/xl/revisions/revisionLog230.xml" ContentType="application/vnd.openxmlformats-officedocument.spreadsheetml.revisionLog+xml"/>
  <Override PartName="/xl/revisions/revisionLog25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obmenadm\documents\12 РАЙСОВЕТ\СЕССИИ РАЙСОВЕТА\VII СОЗЫВ\2025 год\9 сессия 30.05.2025\№ 46  уточнение май 2025\"/>
    </mc:Choice>
  </mc:AlternateContent>
  <xr:revisionPtr revIDLastSave="0" documentId="13_ncr:81_{2DFC1436-3AB4-45F9-B85F-35EC3E465D82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Ведом.структура" sheetId="1" r:id="rId1"/>
  </sheets>
  <definedNames>
    <definedName name="_xlnm._FilterDatabase" localSheetId="0" hidden="1">Ведом.структура!$A$17:$G$465</definedName>
    <definedName name="Top" localSheetId="0">Ведом.структура!#REF!</definedName>
    <definedName name="Z_098EA3E1_9101_4828_AFF2_83F566ED8C5E_.wvu.FilterData" localSheetId="0" hidden="1">Ведом.структура!$A$17:$G$465</definedName>
    <definedName name="Z_2A2ECC92_3F44_4A00_B633_AB973A7BB2F5_.wvu.FilterData" localSheetId="0" hidden="1">Ведом.структура!$A$17:$G$465</definedName>
    <definedName name="Z_349B70D3_4B98_4522_ABAD_EA78326CCCCE_.wvu.FilterData" localSheetId="0" hidden="1">Ведом.структура!$A$17:$G$465</definedName>
    <definedName name="Z_56B399BC_7D93_4B8E_ADB3_B32B8928040D_.wvu.FilterData" localSheetId="0" hidden="1">Ведом.структура!$A$17:$G$465</definedName>
    <definedName name="Z_57D7701F_09F8_49E5_8857_D5FABC293125_.wvu.FilterData" localSheetId="0" hidden="1">Ведом.структура!$A$17:$G$456</definedName>
    <definedName name="Z_807263EF_422E_4971_BF65_1CEADE7F6559_.wvu.FilterData" localSheetId="0" hidden="1">Ведом.структура!$A$17:$G$465</definedName>
    <definedName name="Z_807263EF_422E_4971_BF65_1CEADE7F6559_.wvu.PrintArea" localSheetId="0" hidden="1">Ведом.структура!$A$5:$G$456</definedName>
    <definedName name="Z_83811ABF_8EC5_43B5_84AF_A4221CF4962C_.wvu.FilterData" localSheetId="0" hidden="1">Ведом.структура!$A$17:$G$465</definedName>
    <definedName name="Z_9522EDAB_6422_4D7D_9DC7_4778C582A4E4_.wvu.FilterData" localSheetId="0" hidden="1">Ведом.структура!$A$17:$G$465</definedName>
    <definedName name="Z_981F873F_E376_4EA1_AA6D_14FB28176FB3_.wvu.FilterData" localSheetId="0" hidden="1">Ведом.структура!$A$17:$G$465</definedName>
    <definedName name="Z_A885D026_EBCE_444E_B866_32ADA1F64482_.wvu.FilterData" localSheetId="0" hidden="1">Ведом.структура!$A$17:$G$465</definedName>
    <definedName name="Z_A9EB50DC_BC7E_40F0_8A51_0BBE6B12FA5A_.wvu.FilterData" localSheetId="0" hidden="1">Ведом.структура!$A$17:$G$465</definedName>
    <definedName name="Z_A9EB50DC_BC7E_40F0_8A51_0BBE6B12FA5A_.wvu.PrintArea" localSheetId="0" hidden="1">Ведом.структура!$A$5:$G$456</definedName>
    <definedName name="Z_B0AF3BEC_DA40_4DB3_8860_82C2A231005B_.wvu.FilterData" localSheetId="0" hidden="1">Ведом.структура!$A$17:$G$456</definedName>
    <definedName name="Z_CD2C33DB_FE2F_4ADD_A132_94B65B941AEC_.wvu.FilterData" localSheetId="0" hidden="1">Ведом.структура!$A$17:$G$465</definedName>
    <definedName name="Z_E28A75F1_964C_42CF_8876_DAF36F038C80_.wvu.FilterData" localSheetId="0" hidden="1">Ведом.структура!$A$17:$G$465</definedName>
    <definedName name="Z_E330F985_0015_4DC4_AAB2_DD1A6292743B_.wvu.FilterData" localSheetId="0" hidden="1">Ведом.структура!$A$17:$G$465</definedName>
    <definedName name="Z_E330F985_0015_4DC4_AAB2_DD1A6292743B_.wvu.PrintArea" localSheetId="0" hidden="1">Ведом.структура!$A$1:$G$456</definedName>
    <definedName name="Z_E97D42D2_9E10_4ADB_8FB1_0860F6F503F4_.wvu.FilterData" localSheetId="0" hidden="1">Ведом.структура!$A$17:$G$465</definedName>
    <definedName name="Z_E97D42D2_9E10_4ADB_8FB1_0860F6F503F4_.wvu.PrintArea" localSheetId="0" hidden="1">Ведом.структура!$A$5:$G$456</definedName>
    <definedName name="_xlnm.Print_Area" localSheetId="0">Ведом.структура!$A$5:$G$456</definedName>
  </definedNames>
  <calcPr calcId="191029"/>
  <customWorkbookViews>
    <customWorkbookView name="Пользователь - Личное представление" guid="{E97D42D2-9E10-4ADB-8FB1-0860F6F503F4}" mergeInterval="0" personalView="1" maximized="1" showHorizontalScroll="0" showVerticalScroll="0" showSheetTabs="0" xWindow="-8" yWindow="-8" windowWidth="1936" windowHeight="1056" activeSheetId="1"/>
    <customWorkbookView name="БутытоваСГ - Личное представление" guid="{A9EB50DC-BC7E-40F0-8A51-0BBE6B12FA5A}" mergeInterval="0" personalView="1" maximized="1" showHorizontalScroll="0" showVerticalScroll="0" showSheetTabs="0" xWindow="-8" yWindow="-8" windowWidth="1936" windowHeight="1056" activeSheetId="1"/>
    <customWorkbookView name="User - Личное представление" guid="{807263EF-422E-4971-BF65-1CEADE7F6559}" mergeInterval="0" personalView="1" maximized="1" showHorizontalScroll="0" showVerticalScroll="0" showSheetTabs="0" xWindow="1" yWindow="1" windowWidth="1916" windowHeight="850" activeSheetId="1"/>
    <customWorkbookView name="Ольга Владимировна - Личное представление" guid="{E330F985-0015-4DC4-AAB2-DD1A6292743B}" mergeInterval="0" personalView="1" maximized="1" showHorizontalScroll="0" showVerticalScroll="0" showSheetTabs="0" xWindow="1" yWindow="1" windowWidth="1916" windowHeight="82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0" i="1" l="1"/>
  <c r="F240" i="1"/>
  <c r="G216" i="1"/>
  <c r="G215" i="1" s="1"/>
  <c r="F216" i="1"/>
  <c r="F215" i="1" l="1"/>
  <c r="F214" i="1" s="1"/>
  <c r="F213" i="1" s="1"/>
  <c r="G214" i="1"/>
  <c r="G213" i="1" s="1"/>
  <c r="G30" i="1" l="1"/>
  <c r="G29" i="1"/>
  <c r="F30" i="1"/>
  <c r="F29" i="1"/>
  <c r="F57" i="1"/>
  <c r="F56" i="1" s="1"/>
  <c r="F55" i="1" s="1"/>
  <c r="G57" i="1"/>
  <c r="G56" i="1" s="1"/>
  <c r="G55" i="1" s="1"/>
  <c r="G212" i="1" l="1"/>
  <c r="F212" i="1"/>
  <c r="G173" i="1"/>
  <c r="F173" i="1"/>
  <c r="G388" i="1"/>
  <c r="F388" i="1"/>
  <c r="F385" i="1"/>
  <c r="F244" i="1" l="1"/>
  <c r="G322" i="1"/>
  <c r="F322" i="1"/>
  <c r="G430" i="1" l="1"/>
  <c r="F430" i="1"/>
  <c r="G230" i="1" l="1"/>
  <c r="F230" i="1"/>
  <c r="G274" i="1"/>
  <c r="F274" i="1"/>
  <c r="G273" i="1"/>
  <c r="F273" i="1"/>
  <c r="G320" i="1"/>
  <c r="F320" i="1"/>
  <c r="G319" i="1"/>
  <c r="F319" i="1"/>
  <c r="G266" i="1"/>
  <c r="F266" i="1"/>
  <c r="G339" i="1"/>
  <c r="F339" i="1"/>
  <c r="G345" i="1"/>
  <c r="F345" i="1"/>
  <c r="G364" i="1"/>
  <c r="F364" i="1"/>
  <c r="G363" i="1"/>
  <c r="F363" i="1"/>
  <c r="G424" i="1" l="1"/>
  <c r="G423" i="1"/>
  <c r="F424" i="1"/>
  <c r="F423" i="1"/>
  <c r="G394" i="1"/>
  <c r="G393" i="1" s="1"/>
  <c r="G392" i="1" s="1"/>
  <c r="G391" i="1" s="1"/>
  <c r="G390" i="1" s="1"/>
  <c r="F394" i="1"/>
  <c r="F393" i="1" s="1"/>
  <c r="F392" i="1" s="1"/>
  <c r="F391" i="1" s="1"/>
  <c r="F390" i="1" s="1"/>
  <c r="F41" i="1" l="1"/>
  <c r="F40" i="1"/>
  <c r="F381" i="1"/>
  <c r="F380" i="1" s="1"/>
  <c r="G381" i="1"/>
  <c r="G380" i="1" s="1"/>
  <c r="G125" i="1"/>
  <c r="F125" i="1"/>
  <c r="G124" i="1"/>
  <c r="F124" i="1"/>
  <c r="G384" i="1" l="1"/>
  <c r="G383" i="1" s="1"/>
  <c r="G379" i="1" s="1"/>
  <c r="F384" i="1"/>
  <c r="F383" i="1" s="1"/>
  <c r="F379" i="1" s="1"/>
  <c r="G241" i="1"/>
  <c r="F241" i="1"/>
  <c r="G207" i="1"/>
  <c r="G206" i="1" s="1"/>
  <c r="G205" i="1" s="1"/>
  <c r="F207" i="1"/>
  <c r="F206" i="1" s="1"/>
  <c r="F205" i="1" s="1"/>
  <c r="G104" i="1" l="1"/>
  <c r="F104" i="1"/>
  <c r="G402" i="1"/>
  <c r="G401" i="1"/>
  <c r="F402" i="1"/>
  <c r="F401" i="1"/>
  <c r="G114" i="1"/>
  <c r="F114" i="1"/>
  <c r="F109" i="1" s="1"/>
  <c r="F82" i="1"/>
  <c r="F50" i="1"/>
  <c r="F39" i="1"/>
  <c r="F33" i="1"/>
  <c r="F28" i="1"/>
  <c r="F22" i="1"/>
  <c r="F440" i="1"/>
  <c r="G440" i="1"/>
  <c r="G389" i="1"/>
  <c r="F389" i="1"/>
  <c r="F362" i="1"/>
  <c r="G362" i="1"/>
  <c r="G293" i="1"/>
  <c r="F293" i="1"/>
  <c r="G289" i="1"/>
  <c r="F289" i="1"/>
  <c r="G283" i="1"/>
  <c r="F283" i="1"/>
  <c r="G276" i="1"/>
  <c r="F276" i="1"/>
  <c r="G250" i="1"/>
  <c r="F250" i="1"/>
  <c r="G248" i="1"/>
  <c r="G247" i="1" s="1"/>
  <c r="F248" i="1"/>
  <c r="F247" i="1" s="1"/>
  <c r="G246" i="1"/>
  <c r="F246" i="1"/>
  <c r="G228" i="1"/>
  <c r="G227" i="1" s="1"/>
  <c r="F228" i="1"/>
  <c r="F227" i="1" s="1"/>
  <c r="G199" i="1"/>
  <c r="G198" i="1" s="1"/>
  <c r="G197" i="1" s="1"/>
  <c r="F199" i="1"/>
  <c r="F198" i="1" s="1"/>
  <c r="F197" i="1" s="1"/>
  <c r="G202" i="1"/>
  <c r="G201" i="1" s="1"/>
  <c r="F202" i="1"/>
  <c r="F201" i="1" s="1"/>
  <c r="G175" i="1"/>
  <c r="F175" i="1"/>
  <c r="F172" i="1"/>
  <c r="G123" i="1"/>
  <c r="F123" i="1"/>
  <c r="G135" i="1"/>
  <c r="F135" i="1"/>
  <c r="F134" i="1" s="1"/>
  <c r="F127" i="1"/>
  <c r="G122" i="1"/>
  <c r="F122" i="1"/>
  <c r="G85" i="1"/>
  <c r="F85" i="1"/>
  <c r="G71" i="1"/>
  <c r="F71" i="1"/>
  <c r="G50" i="1"/>
  <c r="G28" i="1"/>
  <c r="G453" i="1"/>
  <c r="F453" i="1"/>
  <c r="G431" i="1"/>
  <c r="F431" i="1"/>
  <c r="G346" i="1"/>
  <c r="F346" i="1"/>
  <c r="G299" i="1"/>
  <c r="F299" i="1"/>
  <c r="G267" i="1"/>
  <c r="F267" i="1"/>
  <c r="G256" i="1"/>
  <c r="G255" i="1" s="1"/>
  <c r="F256" i="1"/>
  <c r="F255" i="1" s="1"/>
  <c r="G237" i="1"/>
  <c r="F237" i="1"/>
  <c r="G235" i="1"/>
  <c r="F235" i="1"/>
  <c r="G33" i="1"/>
  <c r="F81" i="1" l="1"/>
  <c r="G196" i="1"/>
  <c r="F196" i="1"/>
  <c r="F408" i="1"/>
  <c r="G408" i="1"/>
  <c r="G249" i="1"/>
  <c r="F249" i="1"/>
  <c r="F251" i="1"/>
  <c r="G251" i="1"/>
  <c r="G211" i="1" l="1"/>
  <c r="G210" i="1" s="1"/>
  <c r="G209" i="1" s="1"/>
  <c r="G204" i="1" s="1"/>
  <c r="F211" i="1"/>
  <c r="F210" i="1" s="1"/>
  <c r="F209" i="1" s="1"/>
  <c r="F204" i="1" s="1"/>
  <c r="G195" i="1" l="1"/>
  <c r="F195" i="1"/>
  <c r="G174" i="1"/>
  <c r="F174" i="1"/>
  <c r="F171" i="1" s="1"/>
  <c r="G172" i="1"/>
  <c r="G245" i="1"/>
  <c r="F245" i="1"/>
  <c r="G171" i="1" l="1"/>
  <c r="G253" i="1"/>
  <c r="F253" i="1"/>
  <c r="G418" i="1" l="1"/>
  <c r="G416" i="1" s="1"/>
  <c r="F418" i="1"/>
  <c r="F416" i="1" s="1"/>
  <c r="G350" i="1"/>
  <c r="G349" i="1" s="1"/>
  <c r="G348" i="1" s="1"/>
  <c r="F350" i="1"/>
  <c r="F349" i="1" s="1"/>
  <c r="F348" i="1" s="1"/>
  <c r="G318" i="1"/>
  <c r="F318" i="1"/>
  <c r="G134" i="1"/>
  <c r="G417" i="1" l="1"/>
  <c r="F417" i="1"/>
  <c r="G387" i="1"/>
  <c r="F387" i="1"/>
  <c r="G288" i="1"/>
  <c r="F288" i="1"/>
  <c r="F287" i="1" s="1"/>
  <c r="F286" i="1" s="1"/>
  <c r="F285" i="1" s="1"/>
  <c r="G287" i="1" l="1"/>
  <c r="G286" i="1" s="1"/>
  <c r="G285" i="1" s="1"/>
  <c r="G177" i="1"/>
  <c r="F177" i="1"/>
  <c r="F176" i="1" s="1"/>
  <c r="G176" i="1" l="1"/>
  <c r="F170" i="1"/>
  <c r="F169" i="1" s="1"/>
  <c r="F168" i="1" s="1"/>
  <c r="G170" i="1"/>
  <c r="G169" i="1" s="1"/>
  <c r="F239" i="1"/>
  <c r="G297" i="1"/>
  <c r="F297" i="1"/>
  <c r="F229" i="1"/>
  <c r="G239" i="1"/>
  <c r="G168" i="1" l="1"/>
  <c r="G229" i="1"/>
  <c r="F403" i="1" l="1"/>
  <c r="G140" i="1" l="1"/>
  <c r="G139" i="1" s="1"/>
  <c r="G138" i="1" s="1"/>
  <c r="G137" i="1" s="1"/>
  <c r="G136" i="1" s="1"/>
  <c r="F140" i="1"/>
  <c r="F139" i="1" s="1"/>
  <c r="F138" i="1" s="1"/>
  <c r="F137" i="1" s="1"/>
  <c r="F136" i="1" s="1"/>
  <c r="G22" i="1"/>
  <c r="G21" i="1" s="1"/>
  <c r="G20" i="1" s="1"/>
  <c r="G19" i="1" s="1"/>
  <c r="G39" i="1"/>
  <c r="G38" i="1" s="1"/>
  <c r="G37" i="1" s="1"/>
  <c r="G36" i="1" s="1"/>
  <c r="G44" i="1"/>
  <c r="G43" i="1" s="1"/>
  <c r="G42" i="1" s="1"/>
  <c r="G62" i="1"/>
  <c r="G60" i="1" s="1"/>
  <c r="G67" i="1"/>
  <c r="G66" i="1" s="1"/>
  <c r="G70" i="1"/>
  <c r="G69" i="1" s="1"/>
  <c r="G72" i="1"/>
  <c r="G77" i="1"/>
  <c r="G76" i="1" s="1"/>
  <c r="G75" i="1" s="1"/>
  <c r="G93" i="1"/>
  <c r="G92" i="1" s="1"/>
  <c r="G91" i="1" s="1"/>
  <c r="G97" i="1"/>
  <c r="G96" i="1" s="1"/>
  <c r="G95" i="1" s="1"/>
  <c r="G101" i="1"/>
  <c r="G100" i="1" s="1"/>
  <c r="G99" i="1" s="1"/>
  <c r="G109" i="1"/>
  <c r="G115" i="1"/>
  <c r="G121" i="1"/>
  <c r="G120" i="1" s="1"/>
  <c r="G127" i="1"/>
  <c r="G126" i="1" s="1"/>
  <c r="G82" i="1"/>
  <c r="G81" i="1" s="1"/>
  <c r="G89" i="1"/>
  <c r="G88" i="1" s="1"/>
  <c r="G49" i="1"/>
  <c r="G48" i="1" s="1"/>
  <c r="G47" i="1" s="1"/>
  <c r="G46" i="1" s="1"/>
  <c r="G182" i="1"/>
  <c r="G181" i="1" s="1"/>
  <c r="G180" i="1" s="1"/>
  <c r="G186" i="1"/>
  <c r="G185" i="1" s="1"/>
  <c r="G184" i="1" s="1"/>
  <c r="G190" i="1"/>
  <c r="G189" i="1" s="1"/>
  <c r="G188" i="1" s="1"/>
  <c r="G193" i="1"/>
  <c r="G192" i="1" s="1"/>
  <c r="G149" i="1"/>
  <c r="G151" i="1"/>
  <c r="G154" i="1"/>
  <c r="G156" i="1"/>
  <c r="G159" i="1"/>
  <c r="G161" i="1"/>
  <c r="G165" i="1"/>
  <c r="G164" i="1" s="1"/>
  <c r="G146" i="1"/>
  <c r="G145" i="1" s="1"/>
  <c r="G144" i="1" s="1"/>
  <c r="G223" i="1"/>
  <c r="G225" i="1"/>
  <c r="G243" i="1"/>
  <c r="G234" i="1" s="1"/>
  <c r="G259" i="1"/>
  <c r="G258" i="1" s="1"/>
  <c r="G272" i="1"/>
  <c r="G275" i="1"/>
  <c r="G265" i="1"/>
  <c r="G301" i="1"/>
  <c r="G292" i="1"/>
  <c r="G291" i="1" s="1"/>
  <c r="G290" i="1" s="1"/>
  <c r="G315" i="1"/>
  <c r="G313" i="1"/>
  <c r="G308" i="1"/>
  <c r="G307" i="1" s="1"/>
  <c r="G306" i="1" s="1"/>
  <c r="G328" i="1"/>
  <c r="G327" i="1" s="1"/>
  <c r="G331" i="1"/>
  <c r="G330" i="1" s="1"/>
  <c r="G282" i="1"/>
  <c r="G280" i="1" s="1"/>
  <c r="G279" i="1" s="1"/>
  <c r="G278" i="1" s="1"/>
  <c r="G344" i="1"/>
  <c r="G340" i="1"/>
  <c r="G338" i="1"/>
  <c r="G353" i="1"/>
  <c r="G352" i="1" s="1"/>
  <c r="G359" i="1"/>
  <c r="G358" i="1" s="1"/>
  <c r="G370" i="1"/>
  <c r="G369" i="1" s="1"/>
  <c r="G368" i="1" s="1"/>
  <c r="G376" i="1"/>
  <c r="G375" i="1" s="1"/>
  <c r="G374" i="1" s="1"/>
  <c r="G373" i="1" s="1"/>
  <c r="G386" i="1"/>
  <c r="G378" i="1" s="1"/>
  <c r="G398" i="1"/>
  <c r="G403" i="1"/>
  <c r="G437" i="1"/>
  <c r="G429" i="1"/>
  <c r="G451" i="1"/>
  <c r="F21" i="1"/>
  <c r="F20" i="1" s="1"/>
  <c r="F19" i="1" s="1"/>
  <c r="F38" i="1"/>
  <c r="F37" i="1" s="1"/>
  <c r="F36" i="1" s="1"/>
  <c r="F44" i="1"/>
  <c r="F43" i="1" s="1"/>
  <c r="F42" i="1" s="1"/>
  <c r="F62" i="1"/>
  <c r="F60" i="1" s="1"/>
  <c r="F67" i="1"/>
  <c r="F66" i="1" s="1"/>
  <c r="F70" i="1"/>
  <c r="F69" i="1" s="1"/>
  <c r="F72" i="1"/>
  <c r="F77" i="1"/>
  <c r="F76" i="1" s="1"/>
  <c r="F75" i="1" s="1"/>
  <c r="F93" i="1"/>
  <c r="F92" i="1" s="1"/>
  <c r="F91" i="1" s="1"/>
  <c r="F97" i="1"/>
  <c r="F96" i="1" s="1"/>
  <c r="F95" i="1" s="1"/>
  <c r="F101" i="1"/>
  <c r="F100" i="1" s="1"/>
  <c r="F99" i="1" s="1"/>
  <c r="F115" i="1"/>
  <c r="F121" i="1"/>
  <c r="F120" i="1" s="1"/>
  <c r="F126" i="1"/>
  <c r="F89" i="1"/>
  <c r="F88" i="1" s="1"/>
  <c r="F80" i="1" s="1"/>
  <c r="F49" i="1"/>
  <c r="F48" i="1" s="1"/>
  <c r="F47" i="1" s="1"/>
  <c r="F46" i="1" s="1"/>
  <c r="F182" i="1"/>
  <c r="F181" i="1" s="1"/>
  <c r="F180" i="1" s="1"/>
  <c r="F186" i="1"/>
  <c r="F185" i="1" s="1"/>
  <c r="F184" i="1" s="1"/>
  <c r="F190" i="1"/>
  <c r="F189" i="1" s="1"/>
  <c r="F188" i="1" s="1"/>
  <c r="F193" i="1"/>
  <c r="F192" i="1" s="1"/>
  <c r="F149" i="1"/>
  <c r="F151" i="1"/>
  <c r="F154" i="1"/>
  <c r="F156" i="1"/>
  <c r="F159" i="1"/>
  <c r="F161" i="1"/>
  <c r="F165" i="1"/>
  <c r="F164" i="1" s="1"/>
  <c r="F146" i="1"/>
  <c r="F145" i="1" s="1"/>
  <c r="F144" i="1" s="1"/>
  <c r="F223" i="1"/>
  <c r="F225" i="1"/>
  <c r="F243" i="1"/>
  <c r="F234" i="1" s="1"/>
  <c r="F259" i="1"/>
  <c r="F258" i="1" s="1"/>
  <c r="F272" i="1"/>
  <c r="F275" i="1"/>
  <c r="F265" i="1"/>
  <c r="F301" i="1"/>
  <c r="F292" i="1"/>
  <c r="F291" i="1" s="1"/>
  <c r="F290" i="1" s="1"/>
  <c r="F315" i="1"/>
  <c r="F313" i="1"/>
  <c r="F308" i="1"/>
  <c r="F328" i="1"/>
  <c r="F327" i="1" s="1"/>
  <c r="F331" i="1"/>
  <c r="F330" i="1" s="1"/>
  <c r="F282" i="1"/>
  <c r="F280" i="1" s="1"/>
  <c r="F279" i="1" s="1"/>
  <c r="F278" i="1" s="1"/>
  <c r="F344" i="1"/>
  <c r="F338" i="1"/>
  <c r="F353" i="1"/>
  <c r="F352" i="1" s="1"/>
  <c r="F359" i="1"/>
  <c r="F358" i="1" s="1"/>
  <c r="F370" i="1"/>
  <c r="F369" i="1" s="1"/>
  <c r="F368" i="1" s="1"/>
  <c r="F376" i="1"/>
  <c r="F375" i="1" s="1"/>
  <c r="F374" i="1" s="1"/>
  <c r="F373" i="1" s="1"/>
  <c r="F386" i="1"/>
  <c r="F378" i="1" s="1"/>
  <c r="F398" i="1"/>
  <c r="F437" i="1"/>
  <c r="F429" i="1"/>
  <c r="F428" i="1" s="1"/>
  <c r="F451" i="1"/>
  <c r="G73" i="1"/>
  <c r="F73" i="1"/>
  <c r="F397" i="1" l="1"/>
  <c r="F396" i="1" s="1"/>
  <c r="F372" i="1" s="1"/>
  <c r="F222" i="1"/>
  <c r="F221" i="1" s="1"/>
  <c r="F220" i="1" s="1"/>
  <c r="G222" i="1"/>
  <c r="G221" i="1" s="1"/>
  <c r="G220" i="1" s="1"/>
  <c r="F271" i="1"/>
  <c r="F270" i="1" s="1"/>
  <c r="F269" i="1" s="1"/>
  <c r="G271" i="1"/>
  <c r="G270" i="1" s="1"/>
  <c r="G269" i="1" s="1"/>
  <c r="F312" i="1"/>
  <c r="F311" i="1" s="1"/>
  <c r="G312" i="1"/>
  <c r="G311" i="1" s="1"/>
  <c r="F103" i="1"/>
  <c r="F326" i="1"/>
  <c r="G326" i="1"/>
  <c r="F179" i="1"/>
  <c r="G179" i="1"/>
  <c r="G103" i="1"/>
  <c r="G233" i="1"/>
  <c r="G232" i="1" s="1"/>
  <c r="G231" i="1" s="1"/>
  <c r="G436" i="1"/>
  <c r="G435" i="1" s="1"/>
  <c r="G434" i="1" s="1"/>
  <c r="F436" i="1"/>
  <c r="F435" i="1" s="1"/>
  <c r="G343" i="1"/>
  <c r="G342" i="1" s="1"/>
  <c r="F343" i="1"/>
  <c r="F342" i="1" s="1"/>
  <c r="F264" i="1"/>
  <c r="F263" i="1" s="1"/>
  <c r="F262" i="1" s="1"/>
  <c r="G397" i="1"/>
  <c r="G396" i="1" s="1"/>
  <c r="G372" i="1" s="1"/>
  <c r="F307" i="1"/>
  <c r="F306" i="1" s="1"/>
  <c r="G296" i="1"/>
  <c r="G295" i="1" s="1"/>
  <c r="G294" i="1" s="1"/>
  <c r="G284" i="1" s="1"/>
  <c r="G281" i="1"/>
  <c r="F281" i="1"/>
  <c r="G422" i="1"/>
  <c r="G421" i="1" s="1"/>
  <c r="G420" i="1" s="1"/>
  <c r="G80" i="1"/>
  <c r="G79" i="1" s="1"/>
  <c r="G357" i="1"/>
  <c r="G356" i="1" s="1"/>
  <c r="F61" i="1"/>
  <c r="G61" i="1"/>
  <c r="F427" i="1"/>
  <c r="F426" i="1" s="1"/>
  <c r="F425" i="1" s="1"/>
  <c r="F422" i="1"/>
  <c r="G450" i="1"/>
  <c r="G449" i="1" s="1"/>
  <c r="G448" i="1" s="1"/>
  <c r="G447" i="1" s="1"/>
  <c r="G446" i="1" s="1"/>
  <c r="F148" i="1"/>
  <c r="F143" i="1" s="1"/>
  <c r="G148" i="1"/>
  <c r="G143" i="1" s="1"/>
  <c r="G428" i="1"/>
  <c r="G427" i="1" s="1"/>
  <c r="G426" i="1" s="1"/>
  <c r="G425" i="1" s="1"/>
  <c r="F296" i="1"/>
  <c r="F295" i="1" s="1"/>
  <c r="F294" i="1" s="1"/>
  <c r="F284" i="1" s="1"/>
  <c r="F27" i="1"/>
  <c r="F26" i="1" s="1"/>
  <c r="F25" i="1" s="1"/>
  <c r="G27" i="1"/>
  <c r="G26" i="1" s="1"/>
  <c r="G25" i="1" s="1"/>
  <c r="F450" i="1"/>
  <c r="F449" i="1" s="1"/>
  <c r="F448" i="1" s="1"/>
  <c r="F447" i="1" s="1"/>
  <c r="F446" i="1" s="1"/>
  <c r="F357" i="1"/>
  <c r="F356" i="1" s="1"/>
  <c r="F79" i="1"/>
  <c r="G337" i="1"/>
  <c r="G336" i="1" s="1"/>
  <c r="G264" i="1"/>
  <c r="G263" i="1" s="1"/>
  <c r="G262" i="1" s="1"/>
  <c r="F65" i="1"/>
  <c r="G65" i="1"/>
  <c r="F340" i="1"/>
  <c r="F337" i="1" s="1"/>
  <c r="F64" i="1" l="1"/>
  <c r="F18" i="1" s="1"/>
  <c r="G64" i="1"/>
  <c r="G18" i="1" s="1"/>
  <c r="F421" i="1"/>
  <c r="F420" i="1" s="1"/>
  <c r="F415" i="1" s="1"/>
  <c r="F414" i="1" s="1"/>
  <c r="F336" i="1"/>
  <c r="F335" i="1" s="1"/>
  <c r="F334" i="1" s="1"/>
  <c r="F434" i="1"/>
  <c r="F433" i="1"/>
  <c r="G261" i="1"/>
  <c r="F261" i="1"/>
  <c r="G415" i="1"/>
  <c r="G414" i="1" s="1"/>
  <c r="G335" i="1"/>
  <c r="G334" i="1" s="1"/>
  <c r="F233" i="1"/>
  <c r="F232" i="1" s="1"/>
  <c r="F231" i="1" s="1"/>
  <c r="G142" i="1"/>
  <c r="F142" i="1"/>
  <c r="G219" i="1"/>
  <c r="F219" i="1"/>
  <c r="G433" i="1"/>
  <c r="G305" i="1"/>
  <c r="G304" i="1" s="1"/>
  <c r="G355" i="1"/>
  <c r="F305" i="1"/>
  <c r="F304" i="1" s="1"/>
  <c r="F355" i="1"/>
  <c r="F413" i="1" l="1"/>
  <c r="F333" i="1"/>
  <c r="G413" i="1"/>
  <c r="G333" i="1"/>
  <c r="F218" i="1"/>
  <c r="G218" i="1"/>
  <c r="G456" i="1" l="1"/>
  <c r="G460" i="1" s="1"/>
  <c r="F456" i="1"/>
  <c r="F460" i="1" s="1"/>
</calcChain>
</file>

<file path=xl/sharedStrings.xml><?xml version="1.0" encoding="utf-8"?>
<sst xmlns="http://schemas.openxmlformats.org/spreadsheetml/2006/main" count="1885" uniqueCount="498">
  <si>
    <t>Основное мероприятие "Проведение ежегодного совещания по подведению итогов работы АПК за отчетный год"</t>
  </si>
  <si>
    <t>13001 82900</t>
  </si>
  <si>
    <t>Расходы на обеспечение деятельности (оказание услуг) учреждений сельского хозяйства</t>
  </si>
  <si>
    <t>99900 83510</t>
  </si>
  <si>
    <t>Расходы, связанные с выполнением деятельности учреждений физической культуры и спорта</t>
  </si>
  <si>
    <t>Другие вопросы в области физической культуры и спорта</t>
  </si>
  <si>
    <t>Спорт высших достижений</t>
  </si>
  <si>
    <t>Благоустройство</t>
  </si>
  <si>
    <t>Профессиональная подготовка, переподготовка и повышение квалификации</t>
  </si>
  <si>
    <t>10201 S2890</t>
  </si>
  <si>
    <t>Резервные фонды</t>
  </si>
  <si>
    <t>Сельское хозяйство и рыболовство</t>
  </si>
  <si>
    <t>Дошкольное образование</t>
  </si>
  <si>
    <t>Общее образование</t>
  </si>
  <si>
    <t>Другие вопросы в области образования</t>
  </si>
  <si>
    <t>Культура</t>
  </si>
  <si>
    <t>Пенсионное обеспечение</t>
  </si>
  <si>
    <t>Наименование показателя</t>
  </si>
  <si>
    <t>01</t>
  </si>
  <si>
    <t>02</t>
  </si>
  <si>
    <t>04</t>
  </si>
  <si>
    <t>07</t>
  </si>
  <si>
    <t>05</t>
  </si>
  <si>
    <t>09</t>
  </si>
  <si>
    <t>08</t>
  </si>
  <si>
    <t>06</t>
  </si>
  <si>
    <t>10</t>
  </si>
  <si>
    <t>Раздел</t>
  </si>
  <si>
    <t>Подраздел</t>
  </si>
  <si>
    <t>Целевая статья</t>
  </si>
  <si>
    <t>Вид расхода</t>
  </si>
  <si>
    <t>Коды ведомственной классификации</t>
  </si>
  <si>
    <t>03</t>
  </si>
  <si>
    <t xml:space="preserve">01 </t>
  </si>
  <si>
    <t xml:space="preserve">08 </t>
  </si>
  <si>
    <t>ВСЕГО  РАСХОДОВ</t>
  </si>
  <si>
    <t>11</t>
  </si>
  <si>
    <t>12</t>
  </si>
  <si>
    <t>14</t>
  </si>
  <si>
    <t>УСЛОВНО УТВЕРЖДАЕМЫЕ РАСХОДЫ</t>
  </si>
  <si>
    <t>Осуществление государственных полномочий по хранению, формированию, учету и использованию архивного фонда Республики Бурятия</t>
  </si>
  <si>
    <t>Доплаты к пенсиям, дополнительное пенсионное обеспечение</t>
  </si>
  <si>
    <t>Выравнивание бюджетной обеспеченности поселений из районного фонда финансовой поддержки</t>
  </si>
  <si>
    <t>Резервные фонды местных администраций</t>
  </si>
  <si>
    <t>Другие вопросы в области социальной политики</t>
  </si>
  <si>
    <t xml:space="preserve">04 </t>
  </si>
  <si>
    <t>Осуществление государственных полномочий по созданию и организации деятельности  административных комиссий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</si>
  <si>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</si>
  <si>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 xml:space="preserve"> «О бюджете муниципального образования</t>
  </si>
  <si>
    <t>Осуществление отдельных государственных полномочий по уведомительной регистрации коллективных договоров</t>
  </si>
  <si>
    <t>13</t>
  </si>
  <si>
    <t>Дорожное хозяйство (дорожные фонды)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</si>
  <si>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</si>
  <si>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Функционирование высшего должностного лица субъекта Российской Федерации и муниципального образования</t>
  </si>
  <si>
    <t>Дотации на выравнивание бюджетной обеспеченности субъектов Российской Федерации и муниципальных образований</t>
  </si>
  <si>
    <t>Администрирование передаваемых органам местного самоуправления государственных полномочий по Закону Республики Бурятия от 8 июля 2008 года № 394-IV "О наделении органов местного самоуправления муниципальных районов и городских округов в Республике Бурятия отдельными государственными полномочиями в области образования"</t>
  </si>
  <si>
    <t>Массовый спорт</t>
  </si>
  <si>
    <t>Другие вопросы в области национальной экономики</t>
  </si>
  <si>
    <t>Осуществление государственных полномочий по организации и осуществлению деятельности по опеке и попечительству в Республике Бурятия</t>
  </si>
  <si>
    <t>Осуществление государственных полномочий по образованию и организации деятельности комиссий по делам несовершеннолетних и защите их прав в Республике Бурятия</t>
  </si>
  <si>
    <t>Осуществление отдельного государственного полномочия по поддержке сельскохозяйственного производства</t>
  </si>
  <si>
    <t>Осуществление отдельных государственных полномочий по регулирование тарифов на перевозки пассажиров и багажа всеми видами общественного транспорта в городском и пригородном сообщении (кроме железнодорожного транспорта)</t>
  </si>
  <si>
    <t>Другие общегосударственные вопросы</t>
  </si>
  <si>
    <t>121</t>
  </si>
  <si>
    <t>Закупка товаров, работ и услуг в сфере информационно-коммуникационных технологий</t>
  </si>
  <si>
    <t>242</t>
  </si>
  <si>
    <t>Прочие закупки товаров, работ и услуг для государственных (муниципальных) нужд</t>
  </si>
  <si>
    <t>244</t>
  </si>
  <si>
    <t>Уплата налога на имущество организаций и земельного налога</t>
  </si>
  <si>
    <t>851</t>
  </si>
  <si>
    <t>852</t>
  </si>
  <si>
    <t>Резервные средства</t>
  </si>
  <si>
    <t>ОБЩЕГОСУДАРСТВЕННЫЕ ВОПРОСЫ</t>
  </si>
  <si>
    <t>870</t>
  </si>
  <si>
    <t>540</t>
  </si>
  <si>
    <t>НАЦИОНАЛЬНАЯ ЭКОНОМИКА</t>
  </si>
  <si>
    <t>ОБРАЗОВАНИЕ</t>
  </si>
  <si>
    <t>СОЦИАЛЬНАЯ ПОЛИТИКА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</si>
  <si>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</si>
  <si>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</si>
  <si>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</si>
  <si>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612</t>
  </si>
  <si>
    <t>КУЛЬТУРА, КИНЕМАТОГРАФИЯ</t>
  </si>
  <si>
    <t>621</t>
  </si>
  <si>
    <t>611</t>
  </si>
  <si>
    <t>ФИЗИЧЕСКАЯ КУЛЬТУРА И СПОРТ</t>
  </si>
  <si>
    <t>511</t>
  </si>
  <si>
    <t>ЖИЛИЩНО-КОММУНАЛЬНОЕ ХОЗЯЙСТВО</t>
  </si>
  <si>
    <t>Функционирование законодательных (представительных) органов государственной власти и представительных органов местного самоуправления</t>
  </si>
  <si>
    <t>Субсидии автономным учреждениям на иные цели</t>
  </si>
  <si>
    <t>622</t>
  </si>
  <si>
    <t>НАЦИОНАЛЬНАЯ БЕЗОПАСНОСТЬ И ПРАВООХРАНИТЕЛЬНАЯ ДЕЯТЕЛЬНОСТЬ</t>
  </si>
  <si>
    <t>Расходы на обеспечение функций органов местного самоуправления</t>
  </si>
  <si>
    <t>Прочая закупка товаров, работ и услуг для обеспечения государственных (муниципальных) нужд</t>
  </si>
  <si>
    <t>Расходы на обеспечение деятельности (оказание услуг) учреждений хозяйственного обслуживания</t>
  </si>
  <si>
    <t>111</t>
  </si>
  <si>
    <t>Доплаты к пенсиям  муниципальных служащих</t>
  </si>
  <si>
    <t>Осуществление государственных полномочий по расчету и предоставлению дотаций поселениям</t>
  </si>
  <si>
    <t>Дотации на выравнивание бюджетной обеспеченности</t>
  </si>
  <si>
    <t>Расходы на обеспечение функционирования высшего должностного лица муниципального образования</t>
  </si>
  <si>
    <t>Администрирование передаваемого отдельного государственного полномочия по поддержке сельскохозяйственного производства органам местного самоуправления</t>
  </si>
  <si>
    <t>Закупка товаров, работ и услуг для государственных (муниципальных) нужд</t>
  </si>
  <si>
    <t>Расходы на обеспечение деятельности (оказание услуг) муниципальных учреждений</t>
  </si>
  <si>
    <t xml:space="preserve">Другие вопросы в области культуры, кинематографии </t>
  </si>
  <si>
    <t>(тыс. рублей)</t>
  </si>
  <si>
    <t>Непрограммные расходы</t>
  </si>
  <si>
    <t>Расходы на обеспечение функционирования представительного органа муниципального образования</t>
  </si>
  <si>
    <t>Социальное обеспечение населения</t>
  </si>
  <si>
    <t>Финансовое обеспечение получения дошкольного образования в образовательных организациях</t>
  </si>
  <si>
    <t>Мероприятия по оздоровлению детей, за исключением детей, находящихся в трудной жизненной ситуации</t>
  </si>
  <si>
    <t>Финансовое обеспечение получения начального общего, основного общего, среднего общего образования в муниципальных общеобразовательных организациях, дополнительного образования детей в муниципальных общеобразовательных организациях</t>
  </si>
  <si>
    <t>Увеличение фонда оплаты труда педагогических работников муниципальных  учреждений дополнительного образования</t>
  </si>
  <si>
    <t>Прочие мероприятия , связанные с выполнением обязательств ОМСУ</t>
  </si>
  <si>
    <t>Развитие общественной инфраструктуры, капитальный ремонт, реконструкция, строительство объектов образования, физической культуры и спорта, культуры, дорожного хозяйства, жилищно-коммунального хозяйства</t>
  </si>
  <si>
    <t>Иные межбюджетные трансферты</t>
  </si>
  <si>
    <t>129</t>
  </si>
  <si>
    <t>02101 81020</t>
  </si>
  <si>
    <t>02000 00000</t>
  </si>
  <si>
    <t>02100 00000</t>
  </si>
  <si>
    <t>02101 00000</t>
  </si>
  <si>
    <t>Основное мероприятие "Повышение качества управления муниципальными финансами"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</si>
  <si>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</si>
  <si>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</si>
  <si>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99900 00000</t>
  </si>
  <si>
    <t>02200 00000</t>
  </si>
  <si>
    <t>Основное мероприятие "Межбюджетные трансферты бюджетам муниципальных образований поселений"</t>
  </si>
  <si>
    <t>02201 00000</t>
  </si>
  <si>
    <t>02201 73090</t>
  </si>
  <si>
    <t>99900 81000</t>
  </si>
  <si>
    <t>99900 81020</t>
  </si>
  <si>
    <t>99900 81030</t>
  </si>
  <si>
    <t>02201 61010</t>
  </si>
  <si>
    <t>99900 81010</t>
  </si>
  <si>
    <t>99900 86000</t>
  </si>
  <si>
    <t>99900 73100</t>
  </si>
  <si>
    <t>99900 73110</t>
  </si>
  <si>
    <t>99900 73120</t>
  </si>
  <si>
    <t>99900 83500</t>
  </si>
  <si>
    <t>99900 83590</t>
  </si>
  <si>
    <t>119</t>
  </si>
  <si>
    <t xml:space="preserve">Уплата прочих налогов, сборов </t>
  </si>
  <si>
    <t>04000 00000</t>
  </si>
  <si>
    <t>04100 00000</t>
  </si>
  <si>
    <t>05000 00000</t>
  </si>
  <si>
    <t>99900 73070</t>
  </si>
  <si>
    <t>99900 73080</t>
  </si>
  <si>
    <t>99900 73010</t>
  </si>
  <si>
    <t>99900 85000</t>
  </si>
  <si>
    <t>99900 85010</t>
  </si>
  <si>
    <t>99900 73130</t>
  </si>
  <si>
    <t>Расходы на осуществление мероприятий, связанных с владением, пользованием и распоряжением имуществом, находящимся в муниципальной собственности</t>
  </si>
  <si>
    <t>99900 73150</t>
  </si>
  <si>
    <t>08000 00000</t>
  </si>
  <si>
    <t>08300 00000</t>
  </si>
  <si>
    <t>Основное мероприятие «Дополнительное образование в сфере культуры»</t>
  </si>
  <si>
    <t>08301 00000</t>
  </si>
  <si>
    <t>Расходы на обеспечение деятельности (оказание услуг) общеобразовательных учреждений дополнительного образования</t>
  </si>
  <si>
    <t>08301 83030</t>
  </si>
  <si>
    <t>08100 00000</t>
  </si>
  <si>
    <t>Основное мероприятие "Организация библиотечно-информационного обслуживания населения"</t>
  </si>
  <si>
    <t>08101 00000</t>
  </si>
  <si>
    <t>Расходы на обеспечение деятельности (оказание услуг) учреждений культуры (библиотеки)</t>
  </si>
  <si>
    <t>08101 83120</t>
  </si>
  <si>
    <t>Повышение средней заработной платы работников муниципальных учреждений культуры</t>
  </si>
  <si>
    <t>08200 00000</t>
  </si>
  <si>
    <t>Основное мероприятие "Организация отдыха и досуга населения"</t>
  </si>
  <si>
    <t>08201 00000</t>
  </si>
  <si>
    <t>Расходы на обеспечение деятельности (оказание услуг) учреждений культуры (дома культуры, другие учреждения культуры)</t>
  </si>
  <si>
    <t>08201 83110</t>
  </si>
  <si>
    <t>08400 00000</t>
  </si>
  <si>
    <t>08402 83160</t>
  </si>
  <si>
    <t xml:space="preserve">Непрограммные расходы </t>
  </si>
  <si>
    <t>99900 73180</t>
  </si>
  <si>
    <t>09000 00000</t>
  </si>
  <si>
    <t>10000 00000</t>
  </si>
  <si>
    <t>10100 00000</t>
  </si>
  <si>
    <t>Основное мероприятие " Реализация общеобразовательных программ дошкольного образования"</t>
  </si>
  <si>
    <t>10101 00000</t>
  </si>
  <si>
    <t>Расходы на обеспечение деятельности (оказание услуг) детских дошкольных учреждений</t>
  </si>
  <si>
    <t>10101 83010</t>
  </si>
  <si>
    <t>10101 73020</t>
  </si>
  <si>
    <t>10200 00000</t>
  </si>
  <si>
    <t>Основное мероприятие " Реализация общеобразовательных программ дополнительного образования"</t>
  </si>
  <si>
    <t>10201 00000</t>
  </si>
  <si>
    <t>Расходы на обеспечение деятельности (оказание услуг) общеобразовательных учреждений(школы-детские сады, начальные школы, неполные средние, средние)</t>
  </si>
  <si>
    <t xml:space="preserve"> 10201 83020</t>
  </si>
  <si>
    <t>10201 83020</t>
  </si>
  <si>
    <t>Основное мероприятие " Реализация общеобразовательных программ общего образования"</t>
  </si>
  <si>
    <t xml:space="preserve">10201 73030 </t>
  </si>
  <si>
    <t>10201 73030</t>
  </si>
  <si>
    <t xml:space="preserve">10201 73040 </t>
  </si>
  <si>
    <t>10300 00000</t>
  </si>
  <si>
    <t>10301 00000</t>
  </si>
  <si>
    <t>Расходы на обеспечение деятельности (оказание услуг) образовательных учреждений дополнительного образования</t>
  </si>
  <si>
    <t>10301 83030</t>
  </si>
  <si>
    <t xml:space="preserve">10000 00000 </t>
  </si>
  <si>
    <t xml:space="preserve">10400 00000  </t>
  </si>
  <si>
    <t>Основное мероприятие " Организация и обеспечение отдыха и оздоровления детей"</t>
  </si>
  <si>
    <t>10401 00000</t>
  </si>
  <si>
    <t>10401 73050</t>
  </si>
  <si>
    <t>10401 73140</t>
  </si>
  <si>
    <t>10500 00000</t>
  </si>
  <si>
    <t>Основное мероприятие"Организация обеспечения  функционирования образовательных учреждений"</t>
  </si>
  <si>
    <t>10501 00000</t>
  </si>
  <si>
    <t>Расходы на обеспечение деятельности (оказания услуг) муниципальных учреждений (учебно-методические кабинеты, централизованные бухгалтерии, группы хозяйственного обслуживания,пр.)</t>
  </si>
  <si>
    <t>10501 83040</t>
  </si>
  <si>
    <t>10501 73060</t>
  </si>
  <si>
    <t>04102 81020</t>
  </si>
  <si>
    <t>04103 82100</t>
  </si>
  <si>
    <t>к решению районного Совета депутатов</t>
  </si>
  <si>
    <t>МО "Селенгинский район"</t>
  </si>
  <si>
    <t>Иные выплаты персоналу учреждений, за исключением фонда оплаты труда</t>
  </si>
  <si>
    <t>Взносы по обязательному социальному страхованию на выплаты по оплате труда работников и иные выплаты работникам  учреждений</t>
  </si>
  <si>
    <t xml:space="preserve">Фонд оплаты труда учреждений </t>
  </si>
  <si>
    <t xml:space="preserve">Фонд оплаты труда  учреждений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</si>
  <si>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</si>
  <si>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08402 81020</t>
  </si>
  <si>
    <t>10501 81020</t>
  </si>
  <si>
    <t>Фонд оплаты труда учреждений</t>
  </si>
  <si>
    <t>10401 73190</t>
  </si>
  <si>
    <t>Организация деятельности по обеспечению прав детей, находящихся в трудной жизненной ситуации, на отдых и оздоровление</t>
  </si>
  <si>
    <t>Комплексные меры противодействия злоупотреблением наркотиками и их незаконному обороту</t>
  </si>
  <si>
    <t>Дополнительное образование детей</t>
  </si>
  <si>
    <t>Обеспечение прав детей, находящихся в трудной жизненной ситуации, на отдых и оздоровление</t>
  </si>
  <si>
    <t>Администрирование передаваемых органам местного самоуправления  государственных полномочий по организации и обеспечению отдыха и оздоровления детей</t>
  </si>
  <si>
    <t xml:space="preserve"> Осуществление  отдельного государственного полномочия по организации мероприятий при осуществлении деятельности по обращению с животными без владельцев</t>
  </si>
  <si>
    <t xml:space="preserve"> Администрирование отдельного государственного полномочия по организации мероприятий при осуществлении деятельности по обращению с животными без владельцев</t>
  </si>
  <si>
    <t>10401 73160</t>
  </si>
  <si>
    <t>12000 00000</t>
  </si>
  <si>
    <t>Прочие мероприятия, связанные с выполнением обязательств ОМСУ</t>
  </si>
  <si>
    <t>01000 00000</t>
  </si>
  <si>
    <t>На обеспечение профессиональной подготовки на повышение квалификации глав муниципальных образований и муниципальных служащих</t>
  </si>
  <si>
    <t>Основное мероприятие "Продвижение туристского продукта МО "Селенгнинский район" на внутреннем и внешних рынках"</t>
  </si>
  <si>
    <t>10600 00000</t>
  </si>
  <si>
    <t>Основное мероприятие "Поддержка талантливых и одаренных детей"</t>
  </si>
  <si>
    <t>10601 00000</t>
  </si>
  <si>
    <t>Расходы на проведение мероприятий  для детей и молодежи</t>
  </si>
  <si>
    <t>10601 82500</t>
  </si>
  <si>
    <t>99900 73220</t>
  </si>
  <si>
    <t>99900 73200</t>
  </si>
  <si>
    <t>Основное мероприятие «Мероприятия, посвященные Дню Победы в Великой Отечественной войне 1941-1945гг.»</t>
  </si>
  <si>
    <t>01001 82900</t>
  </si>
  <si>
    <t>03000 00000</t>
  </si>
  <si>
    <t>03001 00000</t>
  </si>
  <si>
    <t>03001 82900</t>
  </si>
  <si>
    <t>05001 00000</t>
  </si>
  <si>
    <t>05001 82900</t>
  </si>
  <si>
    <t>01001 00000</t>
  </si>
  <si>
    <t>Расходы на обеспечение деятельности учреждений строительства</t>
  </si>
  <si>
    <t>10201 L3040</t>
  </si>
  <si>
    <t>Осуществление отдельного государственного полномочия на капитальный (текущий) ремонт  и содержание  сибирьязвенных  захоронений и скотомогильников (биотермических ям)</t>
  </si>
  <si>
    <t>99900 73170</t>
  </si>
  <si>
    <t>Администрирование отдельного государственного полномочия на капитальный (текущий) ремонт и содержанию сибиреязвенных захоронений и скотомогильников (биотермических ям)</t>
  </si>
  <si>
    <t>99900 73240</t>
  </si>
  <si>
    <t>Основное мероприятие "Предоставление муниципального имущества, земельных участков в собственность и в аренду"</t>
  </si>
  <si>
    <t>Основное мероприятие "Обеспечение проведения кадастровых работ по объектам недвижимости, земельных участков"</t>
  </si>
  <si>
    <t>08301 S2270</t>
  </si>
  <si>
    <t>08101 S2340</t>
  </si>
  <si>
    <t>08201 S2340</t>
  </si>
  <si>
    <t>99900 S2340</t>
  </si>
  <si>
    <t>Расходы, связанные с выполнением деятельности (оказание услуг) многофункционального межпоселенческого Дома Молодежи</t>
  </si>
  <si>
    <t>09201 00000</t>
  </si>
  <si>
    <t>09201 S2200</t>
  </si>
  <si>
    <t>Основное мероприятие «Развитие Спортивной школы Олимпийского резерва»</t>
  </si>
  <si>
    <t>09301 00000</t>
  </si>
  <si>
    <t>09301 83180</t>
  </si>
  <si>
    <t>10301 S2120</t>
  </si>
  <si>
    <t>09401 81020</t>
  </si>
  <si>
    <t>09401 83170</t>
  </si>
  <si>
    <t>Реализация полномочий местного самоуправления в сфере культуры</t>
  </si>
  <si>
    <t>Основное мероприятие "Организация и проведение профессионального праздника День местного самоуправления"</t>
  </si>
  <si>
    <t>Основное мероприятие "Повышение квалификации, переподготовка муниципальных служащих"</t>
  </si>
  <si>
    <t xml:space="preserve">01002 00000 </t>
  </si>
  <si>
    <t>09300 00000</t>
  </si>
  <si>
    <t>Расходы связанные с выполнением деятельности Спортивной школы олимпийского резерва</t>
  </si>
  <si>
    <t>09400 00000</t>
  </si>
  <si>
    <t>14000 00000</t>
  </si>
  <si>
    <t>14001 00000</t>
  </si>
  <si>
    <t>14001 82900</t>
  </si>
  <si>
    <t>09301 S2E90</t>
  </si>
  <si>
    <t xml:space="preserve">10201 S2В40 </t>
  </si>
  <si>
    <t xml:space="preserve">Судебная система </t>
  </si>
  <si>
    <t>Составление (изменение, дополнение) списков кандидатов в присяжные заседатели федеральных судов общей юрисдикции в РФ</t>
  </si>
  <si>
    <t>99900 51200</t>
  </si>
  <si>
    <t>Подпрограмма"Совершенствование межбюджетных отношений"</t>
  </si>
  <si>
    <t>Основное мероприятие "Поощрение муниципальным учреждениям по итогам выборов в Селенгинском районе"</t>
  </si>
  <si>
    <t>Подпрограмма «Повышение эффективности управления муниципальными финансами»</t>
  </si>
  <si>
    <t>09600 00000</t>
  </si>
  <si>
    <t>09601 00000</t>
  </si>
  <si>
    <t>Основное мероприятие "Повышение квалификации, переподготовка лиц, замещающих должности, не относящиеся к должностям муниципальной службы"</t>
  </si>
  <si>
    <t>01005 00000</t>
  </si>
  <si>
    <t>01005 82900</t>
  </si>
  <si>
    <t>Основное мероприятие "Капитальный ремонт учреждений общего образования"</t>
  </si>
  <si>
    <t>10203 00000</t>
  </si>
  <si>
    <t>10203 S2140</t>
  </si>
  <si>
    <t>09601 83190</t>
  </si>
  <si>
    <t>Приобретение товаров, работ, услуг в пользу граждан в целях их социального обеспечения</t>
  </si>
  <si>
    <t>323</t>
  </si>
  <si>
    <t>Основное мероприятие "Поддержка детей сирот и детей, оставшихся без попечения и находящихся в трудной жизненной ситуации"</t>
  </si>
  <si>
    <t>10602 00000</t>
  </si>
  <si>
    <t>Расходы на реализацию мероприятий по поддержке детей сирот и детей, оставшихся без попечения и находящихся в трудной жизненной ситуации</t>
  </si>
  <si>
    <t>10602 82710</t>
  </si>
  <si>
    <t>13000 00000</t>
  </si>
  <si>
    <t>13001 00000</t>
  </si>
  <si>
    <t>Основное мероприятие "Организация общественных работ"</t>
  </si>
  <si>
    <t>243</t>
  </si>
  <si>
    <t>Закупка товаров, работ, услуг в целях капитального ремонта государственного (муниципального) имущества</t>
  </si>
  <si>
    <t>01002 S2870</t>
  </si>
  <si>
    <t>Основное мероприятие "Финансовая и имущественная поддержка субъектов малого предпримательства и организаций"</t>
  </si>
  <si>
    <t>04103 00000</t>
  </si>
  <si>
    <t>12002 00000</t>
  </si>
  <si>
    <t>12002 82900</t>
  </si>
  <si>
    <t>99900 83210</t>
  </si>
  <si>
    <t>04102 00000</t>
  </si>
  <si>
    <t>06000 00000</t>
  </si>
  <si>
    <t>Плановый период</t>
  </si>
  <si>
    <t xml:space="preserve">На обеспечение муниципальных дошкольных и общеобразовательных организаций педагогическими работниками   </t>
  </si>
  <si>
    <t>Защита населения и территории от чрезвычайных ситуаций природного и техногенного характера, пожарная безопасность</t>
  </si>
  <si>
    <t>18000 00000</t>
  </si>
  <si>
    <t>18002 00000</t>
  </si>
  <si>
    <t>18002 82300</t>
  </si>
  <si>
    <t>Основное мероприятие "Участие в предупреждении и ликвидации последствий ЧС в границах муниципального образования "Селенгинский район""</t>
  </si>
  <si>
    <t>Мероприятия по предупреждению и ликвидации от ЧС природного и техногенного характера</t>
  </si>
  <si>
    <t>811</t>
  </si>
  <si>
    <t>Субсидии на возмещение недополученных доходов и (или) возмещение фактически понесенных затрат в связи с производством (реализацией) товаров, выполнением работ, оказанием услуг</t>
  </si>
  <si>
    <t>08402 00000</t>
  </si>
  <si>
    <t>Основное мероприятие "Реализация полномочий местного самоуправления в сфере культуры"</t>
  </si>
  <si>
    <t>Основное мероприятие "Расходы, связанные с выполнением деятельности учреждений физической культуры и спорта"</t>
  </si>
  <si>
    <t>Осуществление государственных полномочий по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</si>
  <si>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99900 73250</t>
  </si>
  <si>
    <t>247</t>
  </si>
  <si>
    <t>Закупка энергетических ресурсов</t>
  </si>
  <si>
    <t>Приложение № 6</t>
  </si>
  <si>
    <t>На дорожную деятельность в отношении автомобильных дорог общего пользования местного значения</t>
  </si>
  <si>
    <t>Финансовое обеспечение дорожной деятельности в рамках реализации национального проекта «Безопасные и качественные автомобильные дороги» (агломерация, софинансирование из республиканского бюджета, субсидии муниципальным образованиям)</t>
  </si>
  <si>
    <t>Ежемесячное денежное вознаграждение воспитателей дошкольных образовательных организаций, реализующих программу погружения в бурятскую языковую среду</t>
  </si>
  <si>
    <t>10101 74650</t>
  </si>
  <si>
    <t>Повышение средней заработной платы педагогических работников муниципальных учреждений дополнительного образования отрасли «Культура» в целях выполнения Указа Президента Российской Федерации от 1 июня 2012 года № 761 «О Национальной стратегии действий в интересах детей на 2012 – 2017 годы»</t>
  </si>
  <si>
    <t>Предоставление мер социальной поддержки по оплате коммунальных услуг педагогическим работникам муниципальных дошкольных образовательных организаций, муниципальных образовательных организаций дополнительного образования, бывшим педагогическим работникам образовательных организаций, переведенным специалистами в организации, реализующие программы спортивной подготовки, специалистам организаций, реализующих программы спортивной подготовки, в соответствии с перечнем должностей, утвержденным органом государственной власти Республики Бурятия в области физической культуры и спорта, специалистам муниципальных учреждений культуры, проживающим и работающим в сельских населенных пунктах, рабочих поселках (поселках городского типа) на территории Республики Бурятия</t>
  </si>
  <si>
    <t>Реализация мероприятий регионального проекта "Социальная активность"</t>
  </si>
  <si>
    <t>09401 00000</t>
  </si>
  <si>
    <t>Расходы на содержание инструкторов по физической культуре и спорту</t>
  </si>
  <si>
    <t>Субсидии муниципальным учреждениям, реализующим программы спортивной подготовки</t>
  </si>
  <si>
    <t>Реализация первоочередных мероприятий по модернизации, капитальному ремонту и подготовке к отопительному сезону объектов коммунальной инфраструктуры, находящихся в муниципальной собственности</t>
  </si>
  <si>
    <t>Основное мероприятие "Организация временного трудоустройства несовершеннолетних граждан от 14 до 18 лет"</t>
  </si>
  <si>
    <t>Расходы, связанные с выполнением деятельности учреждений образования</t>
  </si>
  <si>
    <t>10202 00000</t>
  </si>
  <si>
    <t>10202 83060</t>
  </si>
  <si>
    <t>Основное мероприятие "Организация и проведение праздничных мероприятий"</t>
  </si>
  <si>
    <t>Расходы, связанные с выполнением деятельности муниципальных учреждений культуры</t>
  </si>
  <si>
    <t>08401 00000</t>
  </si>
  <si>
    <t>08401 83160</t>
  </si>
  <si>
    <t>Основное мероприятие "Расходы на проведение мероприятий в области физической культуры и спорт"</t>
  </si>
  <si>
    <t xml:space="preserve">Расходы на проведение мероприятий в области физической культуры и  спорта </t>
  </si>
  <si>
    <t>09100 00000</t>
  </si>
  <si>
    <t>09101 82600</t>
  </si>
  <si>
    <t>09101 00000</t>
  </si>
  <si>
    <t>Организация горячего питания обучающихся, получающих основное общее, среднее общее образование в муниципальных образовательных организациях</t>
  </si>
  <si>
    <t>Оплата труда обслуживающего персонала муниципальных общеобразовательных организаций, а также на оплату услуг сторонним организациям за выполнение работ (оказание услуг)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</si>
  <si>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</si>
  <si>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Коммунальное хозяйство</t>
  </si>
  <si>
    <t>360</t>
  </si>
  <si>
    <t>Иные выплаты населению</t>
  </si>
  <si>
    <t>Субсидии автономным учреждениям на иные цели</t>
  </si>
  <si>
    <t>06010 00000</t>
  </si>
  <si>
    <t>06010 82900</t>
  </si>
  <si>
    <t>04304 82200</t>
  </si>
  <si>
    <t>Основное мероприятие "Содержание автомобильных дорог общего пользования местного значения"</t>
  </si>
  <si>
    <t xml:space="preserve">Расходы на содержание автомобильных дорог общего пользования местного значения </t>
  </si>
  <si>
    <t>04300 00000</t>
  </si>
  <si>
    <t>04304 00000</t>
  </si>
  <si>
    <t>25000 00000</t>
  </si>
  <si>
    <t>Основное мероприятие "Выполнение работ по санитарной очистке территорий Селенгинского района"</t>
  </si>
  <si>
    <t>25002 00000</t>
  </si>
  <si>
    <t>25002 82900</t>
  </si>
  <si>
    <t>Обеспечение выплаты денежной компенсации стоимости двухразового питания родителям (законным представителям) обучающихся с ограниченными возможностями здоровья, родителям (законным представителям) детей-инвалидов, имеющих статус обучающихся с ограниченными возможностями здоровья, обучение которых организовано муниципальными общеобразовательными организациями на дому</t>
  </si>
  <si>
    <t>10201 S2Р40</t>
  </si>
  <si>
    <t>15000 00000</t>
  </si>
  <si>
    <t>Основное мероприятие "Проведение мероприятий в целях снижения уровня аварийности и травматизма на дорогах района"</t>
  </si>
  <si>
    <t>15001 00000</t>
  </si>
  <si>
    <t>15001 82900</t>
  </si>
  <si>
    <t>21000 00000</t>
  </si>
  <si>
    <t>Основное мероприятие "Обеспечение общественной безопасности на территории Селенгинского района путем межведомственного взаимодействия и реализации комплекса профилактических мероприятий"</t>
  </si>
  <si>
    <t>21001 00000</t>
  </si>
  <si>
    <t>21001 82900</t>
  </si>
  <si>
    <t>24000 00000</t>
  </si>
  <si>
    <t>Основное мероприятие "Уничтожение очагов произрастания дикорастущей конопли"</t>
  </si>
  <si>
    <t>24001 00000</t>
  </si>
  <si>
    <t>24001 82900</t>
  </si>
  <si>
    <t>99900 S2180</t>
  </si>
  <si>
    <t>Компенсация выпадающих доходов по электроэнергии, вырабатываемой дизельными электростанциями</t>
  </si>
  <si>
    <t>Муниципальная Программа «Развитие муниципальной службы в Селенгинском районе на 2020 - 2025 годы»</t>
  </si>
  <si>
    <t>Муниципальная Программа «Развитие физической культуры, спорта и молодежной политики в Селенгинском районе на  2020 – 2025 годы»</t>
  </si>
  <si>
    <t>Основное мероприятие "Приобщение различных групп населения к систематическим занятиям физической культурой и спортом"</t>
  </si>
  <si>
    <t>Основние мероприятие "Реализация деятельности Многофункционального межпоселенческого Дома молодежи Селенги"</t>
  </si>
  <si>
    <t>09200 00000</t>
  </si>
  <si>
    <t>Основное мероприятие «Обеспечение специалистами сферы физической культуры и спорта»</t>
  </si>
  <si>
    <t>122</t>
  </si>
  <si>
    <t>Иные выплаты персоналу государственных (муниципальных) органов, за исключением фонда оплаты труда</t>
  </si>
  <si>
    <t>10201 S2К90</t>
  </si>
  <si>
    <t>Закупка товаров, работ, услуг в сфере информационно-коммуникационных технологий</t>
  </si>
  <si>
    <t>Расходы на обеспечение деятельности учреждения</t>
  </si>
  <si>
    <t>04102 82100</t>
  </si>
  <si>
    <t>04102 82150</t>
  </si>
  <si>
    <t>99900 83220</t>
  </si>
  <si>
    <t>Расходы на обеспечение деятельности учреждений по инфраструктуре</t>
  </si>
  <si>
    <t>99900 83200</t>
  </si>
  <si>
    <t>04304 9Д005</t>
  </si>
  <si>
    <t>Муниципальная программа "Чистая вода на 2020-2025 годы"</t>
  </si>
  <si>
    <t>Основное мероприятие "Улучшение качества питьевой воды"</t>
  </si>
  <si>
    <t>17000 00000</t>
  </si>
  <si>
    <t>17001 00000</t>
  </si>
  <si>
    <t>17001 82900</t>
  </si>
  <si>
    <t>Муниципальная программа "Охрана окружающей среды в муниципальном образовании "Селенгинский район" на 2023-2027 годы"</t>
  </si>
  <si>
    <t>Питание обучающихся в муниципальных организациях Республики Бурятия, осваивающих образовательные программы дошкольного образования, являющихся детьми отдельных категорий граждан, принимавших участие в специальной военной операции</t>
  </si>
  <si>
    <t>10101 74880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</si>
  <si>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организаций,реализующих образовательные программы начального общего образования, образовательные программы основного общего образования, обробразовательные программы среднего общего образования</t>
  </si>
  <si>
    <t>Выплата вознаграждения за выполнение функций классного руководителя педагогическим работникам муниципальных образовательных организаций, реализующих образовательные программы начального общего, основного общего, среднего общего образования</t>
  </si>
  <si>
    <t>321</t>
  </si>
  <si>
    <t>Пособия, компенсации и иные социальные выплаты гражданам, кроме публичных нормативных обязательств</t>
  </si>
  <si>
    <t>Основное мероприятие "Благоустройство дворовых и общественных территорий "</t>
  </si>
  <si>
    <t>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</si>
  <si>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16000 00000</t>
  </si>
  <si>
    <t>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</si>
  <si>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Реализация мероприятий по строительству жилья, предоставляемого по договору найма жилого помещения</t>
  </si>
  <si>
    <t>Обеспечение комплексного развития сельских территорий</t>
  </si>
  <si>
    <t>06040 00000</t>
  </si>
  <si>
    <t>06040 L5760</t>
  </si>
  <si>
    <t>Основное мероприятие "Реализация мероприятий по строительству жилья, предоставляемого по договору найма жилого помещения"</t>
  </si>
  <si>
    <t>06020 00000</t>
  </si>
  <si>
    <t>06020 L5760</t>
  </si>
  <si>
    <t>Охрана семьи и детства</t>
  </si>
  <si>
    <t>09500 00000</t>
  </si>
  <si>
    <t>Основное мероприятие «Обеспечение жильем молодых семей»</t>
  </si>
  <si>
    <t>09501 00000</t>
  </si>
  <si>
    <t>Реализация мероприятий по обеспечению жильем молодых семей</t>
  </si>
  <si>
    <t>09501 L4970</t>
  </si>
  <si>
    <t>Субсидии гражданам на приобретение жилья</t>
  </si>
  <si>
    <t>322</t>
  </si>
  <si>
    <t>«Селенгинский район» на 2025 год</t>
  </si>
  <si>
    <t>плановый период 2026-2027 годов"</t>
  </si>
  <si>
    <t xml:space="preserve"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</t>
  </si>
  <si>
    <t>102Ю6 50500</t>
  </si>
  <si>
    <t>102Ю6 51790</t>
  </si>
  <si>
    <t>102Ю6 53030</t>
  </si>
  <si>
    <t>99900 9Т001</t>
  </si>
  <si>
    <t>094Е8 72Р50</t>
  </si>
  <si>
    <t>160И4 00000</t>
  </si>
  <si>
    <t>160И4 55550</t>
  </si>
  <si>
    <t>Субсидии гражданам на приобретение жилья</t>
  </si>
  <si>
    <t>к решению районного Совета депутатов МО "Селенгинский район"</t>
  </si>
  <si>
    <t>от "23" декабря 2024 №25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</si>
  <si>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</si>
  <si>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Молодежная политика</t>
  </si>
  <si>
    <t>МЕЖБЮДЖЕТНЫЕ ТРАНСФЕРТЫ ОБЩЕГО ХАРАКТЕРА БЮДЖЕТАМ БЮДЖЕТНОЙ СИСТЕМЫ РОССИЙСКОЙ ФЕДЕРАЦИИ</t>
  </si>
  <si>
    <t>999И8 54170</t>
  </si>
  <si>
    <t>Муниципальная Программа «Управление муниципальными финансами и муниципальным долгом на 2024-2028 годы</t>
  </si>
  <si>
    <t>Муниципальная программа  «Развитие туризма и благоустройство мест массового отдыха в Селенгинском районе на 2023-2027 годы»</t>
  </si>
  <si>
    <t>Муниципальная Программа «Повышение качества управления муниципальной собственностью и градостроительной деятельностьюмуниципального образования "Селенгинский район" на 2024-2028 годы</t>
  </si>
  <si>
    <t>Муниципальная программа «Развитие малого и среднего предпринимательства в Селенгинском районе на 2023-2027 годы</t>
  </si>
  <si>
    <t>Муниципальная программа «Комплексное развитие сельских территорий в Селенгинском районе на 2024-2028 годы»</t>
  </si>
  <si>
    <t>Муниципальная Программа «Развитие культуры в Селенгинском районе на 2023 – 2027 годы»</t>
  </si>
  <si>
    <t>Муниципальная Программа «Развитие физической культуры, спорта и молодежной политики в Селенгинском районе на  2023 – 2027 годы»</t>
  </si>
  <si>
    <t>МП «Развитие образования в Селенгинском районе на 2024-2028 годы"</t>
  </si>
  <si>
    <t>Муниципальная программа «Старшее поколение на 2023-2027 годы</t>
  </si>
  <si>
    <t>Муниципальная программа «Организация общественных работ на территории муниципального образования "Селенгинский район" на 2020-2025 годы</t>
  </si>
  <si>
    <t>Муниципальная программа «Поддержка сельских и городских инициатив в Селенгинском районе на 2024-2028 годы»</t>
  </si>
  <si>
    <t>Муниципальная программа "Повышение безопасности дорожного движения в Селенгинском районе»  на 2023 – 2027 годы»</t>
  </si>
  <si>
    <t>Муниципальная программа "Формирование комфортной городской среды на территории муниципального образования "Селенгинский район" на 2024-2028 годы</t>
  </si>
  <si>
    <t>Муниципальная Программа «Обеспечение безопасности населения от чрезвычайных ситуаций природного и техногенного характера на территории муниципального образования "Селенгинский район" на период 2023-2027 годы»</t>
  </si>
  <si>
    <t>Муниципальная программа "Профилактика преступлений и иных правонарушений в Селенгинском районе на 2023-2027 годы"</t>
  </si>
  <si>
    <t>Муниципальная программа «Комплексные меры противодействия злоупотреблению наркотикам и их незаконному обороту в Селенгинском районе на 2023-2027 годы»</t>
  </si>
  <si>
    <t>Распределение бюджетных ассигнований по разделам, подразделам, целевым статьям, группам и подгруппам видов расходов классификации расходов бюджетов на 2026-2027 годы</t>
  </si>
  <si>
    <t>Подпрограмма «Повышение качества управления муниципальным имуществом и земельными участками в Селенгинском районе на 2024-2028 годы»</t>
  </si>
  <si>
    <t>Подпрограмма "Развитие дорожной сети в Селенгинском районе 2024-2028 годы"</t>
  </si>
  <si>
    <t>Подпрограмма "Дошкольное образование в Селенгинском районе на 2024-2028 годы"</t>
  </si>
  <si>
    <t>Подпрограмма "Общее образование в Селенгинском районе на 2024-2028 годы"</t>
  </si>
  <si>
    <t>Подпрограмма «Развитие художественно-эстетического образования и воспитания на 2023-2027 годы»</t>
  </si>
  <si>
    <t>Подпрограмма "Дополнительное образование  в Селенгинском районе на 2024-2028 годы"</t>
  </si>
  <si>
    <t>Подпрограмма «Другие вопросы в области физической культуры и спорта на 2023-2027 годы»</t>
  </si>
  <si>
    <t xml:space="preserve">Подпрограмма «Развитие молодежной политики в Селенгинском районе на 2023-2027 годы»  </t>
  </si>
  <si>
    <t>Подпрограмма "Детский отдых в Селенгинском районе на 2024-2028 годы"</t>
  </si>
  <si>
    <t>Подпрограмма "Детский отдых в Селенгинском районе  на 2024-2028 годы"</t>
  </si>
  <si>
    <t>Подпрограмма "Другие вопросы в области образования в Селенгинском районе на 2024-2028 годы"</t>
  </si>
  <si>
    <t>Подпрограмма "Семья и дети на 2024-2028 годы"</t>
  </si>
  <si>
    <t>Подпрограмма «Развитие библиотечного дела на 2023-2027 годы»</t>
  </si>
  <si>
    <t>Подпрограмма «Организация досуга и народного творчества на 2023-2027 годы»</t>
  </si>
  <si>
    <t>Подпрограмма «Другие вопросы в области культуры на 2023-2027 годы»</t>
  </si>
  <si>
    <t>Подпрограмма «Обеспечение жильем молодых семей на 2023-2027 годы»</t>
  </si>
  <si>
    <t>Подпрограмма «Развитие физической культуры и спорта на 2023-2027 годы»</t>
  </si>
  <si>
    <t>Подпрограмма «Содержание инструкторов по физической культуре и спорту на 2023-2027 годы»</t>
  </si>
  <si>
    <t>Подпрограмма «Развитие спорта высших достижений на 2023-2027 годы»</t>
  </si>
  <si>
    <t>ОХРАНА ОКРУЖАЮЩЕЙ СРЕДЫ</t>
  </si>
  <si>
    <t>Другие вопросы в области охраны окружающей среды</t>
  </si>
  <si>
    <t>Реализация мероприятий комплексных планов по снижению выбросов загрязняющих веществ в атмосферный воздух</t>
  </si>
  <si>
    <t>999Ч4 54410</t>
  </si>
  <si>
    <t>Приложение №5</t>
  </si>
  <si>
    <t>от 29 мая 2025    № 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</si>
</sst>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₽_-;\-* #,##0.00\ _₽_-;_-* &quot;-&quot;??\ _₽_-;_-@_-"/>
    <numFmt numFmtId="165" formatCode="0.00000"/>
    <numFmt numFmtId="166" formatCode="_-* #,##0.00000\ _₽_-;\-* #,##0.00000\ _₽_-;_-* &quot;-&quot;??\ _₽_-;_-@_-"/>
    <numFmt numFmtId="167" formatCode="_-* #,##0.00000\ _₽_-;\-* #,##0.00000\ _₽_-;_-* &quot;-&quot;?????\ _₽_-;_-@_-"/>
    <numFmt numFmtId="168" formatCode="#,##0.00000"/>
  </numFmts>
  <fonts count="24" x14ac:knownFonts="1">
    <font>
      <sz val="10"/>
      <name val="Arial Cyr"/>
      <charset val="204"/>
    </font>
    <font>
      <sz val="10"/>
      <name val="Times New Roman CYR"/>
      <family val="1"/>
      <charset val="204"/>
    </font>
    <font>
      <b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 CYR"/>
      <family val="1"/>
      <charset val="204"/>
    </font>
    <font>
      <i/>
      <sz val="10"/>
      <name val="Times New Roman CYR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sz val="10"/>
      <name val="Times New Roman CYR"/>
      <charset val="204"/>
    </font>
    <font>
      <i/>
      <sz val="10"/>
      <name val="Times New Roman CYR"/>
      <charset val="204"/>
    </font>
    <font>
      <sz val="10"/>
      <name val="Times New Roman CYR"/>
      <charset val="204"/>
    </font>
    <font>
      <b/>
      <i/>
      <sz val="10"/>
      <name val="Times New Roman CYR"/>
      <family val="1"/>
      <charset val="204"/>
    </font>
    <font>
      <sz val="10"/>
      <name val="Arial Cyr"/>
      <charset val="204"/>
    </font>
    <font>
      <b/>
      <sz val="10"/>
      <name val="Times New Roman CYR"/>
      <charset val="204"/>
    </font>
    <font>
      <i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0"/>
      <name val="Times New Roman CYR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</cellStyleXfs>
  <cellXfs count="117">
    <xf numFmtId="0" fontId="0" fillId="0" borderId="0" xfId="0"/>
    <xf numFmtId="0" fontId="1" fillId="0" borderId="0" xfId="0" applyFont="1" applyAlignment="1">
      <alignment wrapText="1"/>
    </xf>
    <xf numFmtId="0" fontId="8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49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165" fontId="1" fillId="0" borderId="0" xfId="0" applyNumberFormat="1" applyFont="1" applyAlignment="1">
      <alignment wrapText="1"/>
    </xf>
    <xf numFmtId="0" fontId="5" fillId="4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3" fillId="4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wrapText="1"/>
    </xf>
    <xf numFmtId="165" fontId="6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0" fontId="2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0" xfId="0" applyFont="1"/>
    <xf numFmtId="0" fontId="2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wrapText="1"/>
    </xf>
    <xf numFmtId="49" fontId="6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7" fillId="0" borderId="1" xfId="0" applyFont="1" applyBorder="1" applyAlignment="1">
      <alignment horizontal="left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3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left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49" fontId="2" fillId="6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11" fillId="7" borderId="0" xfId="0" applyFont="1" applyFill="1" applyAlignment="1">
      <alignment wrapText="1"/>
    </xf>
    <xf numFmtId="0" fontId="15" fillId="0" borderId="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7" fillId="0" borderId="1" xfId="0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0" fontId="18" fillId="0" borderId="0" xfId="0" applyFont="1" applyAlignment="1">
      <alignment wrapText="1"/>
    </xf>
    <xf numFmtId="49" fontId="4" fillId="5" borderId="1" xfId="0" applyNumberFormat="1" applyFont="1" applyFill="1" applyBorder="1" applyAlignment="1">
      <alignment horizontal="center" vertical="center" wrapText="1"/>
    </xf>
    <xf numFmtId="49" fontId="6" fillId="5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165" fontId="2" fillId="0" borderId="1" xfId="0" applyNumberFormat="1" applyFont="1" applyBorder="1" applyAlignment="1">
      <alignment horizontal="center" wrapText="1"/>
    </xf>
    <xf numFmtId="0" fontId="4" fillId="5" borderId="1" xfId="0" applyFont="1" applyFill="1" applyBorder="1" applyAlignment="1">
      <alignment horizontal="left" vertical="center" wrapText="1"/>
    </xf>
    <xf numFmtId="49" fontId="7" fillId="5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1" fillId="0" borderId="0" xfId="1" applyNumberFormat="1" applyFont="1" applyAlignment="1">
      <alignment wrapText="1"/>
    </xf>
    <xf numFmtId="165" fontId="20" fillId="0" borderId="0" xfId="0" applyNumberFormat="1" applyFont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49" fontId="4" fillId="0" borderId="0" xfId="0" applyNumberFormat="1" applyFont="1" applyAlignment="1">
      <alignment wrapText="1"/>
    </xf>
    <xf numFmtId="0" fontId="21" fillId="0" borderId="1" xfId="0" applyFont="1" applyBorder="1" applyAlignment="1">
      <alignment horizontal="left" vertical="center" wrapText="1"/>
    </xf>
    <xf numFmtId="49" fontId="22" fillId="0" borderId="1" xfId="0" applyNumberFormat="1" applyFont="1" applyBorder="1" applyAlignment="1">
      <alignment horizontal="center" vertical="center" wrapText="1"/>
    </xf>
    <xf numFmtId="165" fontId="6" fillId="8" borderId="1" xfId="0" applyNumberFormat="1" applyFont="1" applyFill="1" applyBorder="1" applyAlignment="1">
      <alignment horizontal="center" vertical="center" wrapText="1"/>
    </xf>
    <xf numFmtId="165" fontId="4" fillId="8" borderId="1" xfId="0" applyNumberFormat="1" applyFont="1" applyFill="1" applyBorder="1" applyAlignment="1">
      <alignment horizontal="center" vertical="center" wrapText="1"/>
    </xf>
    <xf numFmtId="165" fontId="2" fillId="8" borderId="1" xfId="0" applyNumberFormat="1" applyFont="1" applyFill="1" applyBorder="1" applyAlignment="1">
      <alignment horizontal="center" vertical="center" wrapText="1"/>
    </xf>
    <xf numFmtId="165" fontId="7" fillId="8" borderId="1" xfId="0" applyNumberFormat="1" applyFont="1" applyFill="1" applyBorder="1" applyAlignment="1">
      <alignment horizontal="center" vertical="center" wrapText="1"/>
    </xf>
    <xf numFmtId="165" fontId="2" fillId="8" borderId="1" xfId="0" applyNumberFormat="1" applyFont="1" applyFill="1" applyBorder="1" applyAlignment="1">
      <alignment horizontal="center" vertical="center"/>
    </xf>
    <xf numFmtId="165" fontId="4" fillId="8" borderId="1" xfId="0" applyNumberFormat="1" applyFont="1" applyFill="1" applyBorder="1" applyAlignment="1">
      <alignment horizontal="center" vertical="center"/>
    </xf>
    <xf numFmtId="166" fontId="2" fillId="6" borderId="1" xfId="0" applyNumberFormat="1" applyFont="1" applyFill="1" applyBorder="1" applyAlignment="1">
      <alignment vertical="center" wrapText="1"/>
    </xf>
    <xf numFmtId="167" fontId="1" fillId="0" borderId="0" xfId="0" applyNumberFormat="1" applyFont="1" applyAlignment="1">
      <alignment horizontal="right" wrapText="1"/>
    </xf>
    <xf numFmtId="164" fontId="1" fillId="0" borderId="0" xfId="1" applyFont="1" applyAlignment="1">
      <alignment wrapText="1"/>
    </xf>
    <xf numFmtId="49" fontId="6" fillId="8" borderId="1" xfId="0" applyNumberFormat="1" applyFont="1" applyFill="1" applyBorder="1" applyAlignment="1">
      <alignment horizontal="center" vertical="center" wrapText="1"/>
    </xf>
    <xf numFmtId="49" fontId="2" fillId="8" borderId="1" xfId="0" applyNumberFormat="1" applyFont="1" applyFill="1" applyBorder="1" applyAlignment="1">
      <alignment horizontal="center" vertical="center" wrapText="1"/>
    </xf>
    <xf numFmtId="167" fontId="1" fillId="0" borderId="0" xfId="0" applyNumberFormat="1" applyFont="1" applyAlignment="1">
      <alignment wrapText="1"/>
    </xf>
    <xf numFmtId="0" fontId="23" fillId="0" borderId="0" xfId="0" applyFont="1" applyAlignment="1">
      <alignment wrapText="1"/>
    </xf>
    <xf numFmtId="49" fontId="16" fillId="0" borderId="1" xfId="0" applyNumberFormat="1" applyFont="1" applyBorder="1" applyAlignment="1">
      <alignment horizontal="center" vertical="center" wrapText="1"/>
    </xf>
    <xf numFmtId="49" fontId="4" fillId="8" borderId="1" xfId="0" applyNumberFormat="1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left" vertical="center" wrapText="1"/>
    </xf>
    <xf numFmtId="166" fontId="2" fillId="8" borderId="1" xfId="0" applyNumberFormat="1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4" fillId="8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4" fillId="5" borderId="1" xfId="0" applyFont="1" applyFill="1" applyBorder="1" applyAlignment="1">
      <alignment wrapText="1"/>
    </xf>
    <xf numFmtId="165" fontId="6" fillId="8" borderId="1" xfId="0" applyNumberFormat="1" applyFont="1" applyFill="1" applyBorder="1" applyAlignment="1">
      <alignment horizontal="center" vertical="center"/>
    </xf>
    <xf numFmtId="0" fontId="4" fillId="8" borderId="1" xfId="0" applyFont="1" applyFill="1" applyBorder="1" applyAlignment="1">
      <alignment vertical="center" wrapText="1"/>
    </xf>
    <xf numFmtId="49" fontId="7" fillId="8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wrapText="1"/>
    </xf>
    <xf numFmtId="168" fontId="1" fillId="0" borderId="0" xfId="0" applyNumberFormat="1" applyFont="1" applyAlignment="1">
      <alignment wrapText="1"/>
    </xf>
    <xf numFmtId="0" fontId="3" fillId="8" borderId="1" xfId="0" applyFont="1" applyFill="1" applyBorder="1" applyAlignment="1">
      <alignment wrapText="1"/>
    </xf>
    <xf numFmtId="0" fontId="9" fillId="8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right"/>
    </xf>
    <xf numFmtId="0" fontId="14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</cellXfs>
  <cellStyles count="9">
    <cellStyle name="Обычный" xfId="0" builtinId="0"/>
    <cellStyle name="Финансовый" xfId="1" builtinId="3"/>
    <cellStyle name="Финансовый 2" xfId="2" xr:uid="{00000000-0005-0000-0000-000002000000}"/>
    <cellStyle name="Финансовый 2 2" xfId="4" xr:uid="{00000000-0005-0000-0000-000003000000}"/>
    <cellStyle name="Финансовый 2 2 2" xfId="8" xr:uid="{00000000-0005-0000-0000-000004000000}"/>
    <cellStyle name="Финансовый 2 3" xfId="6" xr:uid="{00000000-0005-0000-0000-000005000000}"/>
    <cellStyle name="Финансовый 3" xfId="3" xr:uid="{00000000-0005-0000-0000-000006000000}"/>
    <cellStyle name="Финансовый 3 2" xfId="7" xr:uid="{00000000-0005-0000-0000-000007000000}"/>
    <cellStyle name="Финансовый 4" xfId="5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117" Type="http://schemas.openxmlformats.org/officeDocument/2006/relationships/revisionLog" Target="revisionLog74.xml"/><Relationship Id="rId299" Type="http://schemas.openxmlformats.org/officeDocument/2006/relationships/revisionLog" Target="revisionLog253.xml"/><Relationship Id="rId303" Type="http://schemas.openxmlformats.org/officeDocument/2006/relationships/revisionLog" Target="revisionLog257.xml"/><Relationship Id="rId63" Type="http://schemas.openxmlformats.org/officeDocument/2006/relationships/revisionLog" Target="revisionLog3.xml"/><Relationship Id="rId159" Type="http://schemas.openxmlformats.org/officeDocument/2006/relationships/revisionLog" Target="revisionLog115.xml"/><Relationship Id="rId324" Type="http://schemas.openxmlformats.org/officeDocument/2006/relationships/revisionLog" Target="revisionLog268.xml"/><Relationship Id="rId42" Type="http://schemas.openxmlformats.org/officeDocument/2006/relationships/revisionLog" Target="revisionLog41.xml"/><Relationship Id="rId84" Type="http://schemas.openxmlformats.org/officeDocument/2006/relationships/revisionLog" Target="revisionLog24.xml"/><Relationship Id="rId138" Type="http://schemas.openxmlformats.org/officeDocument/2006/relationships/revisionLog" Target="revisionLog92.xml"/><Relationship Id="rId170" Type="http://schemas.openxmlformats.org/officeDocument/2006/relationships/revisionLog" Target="revisionLog127.xml"/><Relationship Id="rId226" Type="http://schemas.openxmlformats.org/officeDocument/2006/relationships/revisionLog" Target="revisionLog179.xml"/><Relationship Id="rId191" Type="http://schemas.openxmlformats.org/officeDocument/2006/relationships/revisionLog" Target="revisionLog149.xml"/><Relationship Id="rId205" Type="http://schemas.openxmlformats.org/officeDocument/2006/relationships/revisionLog" Target="revisionLog160.xml"/><Relationship Id="rId247" Type="http://schemas.openxmlformats.org/officeDocument/2006/relationships/revisionLog" Target="revisionLog202.xml"/><Relationship Id="rId268" Type="http://schemas.openxmlformats.org/officeDocument/2006/relationships/revisionLog" Target="revisionLog222.xml"/><Relationship Id="rId107" Type="http://schemas.openxmlformats.org/officeDocument/2006/relationships/revisionLog" Target="revisionLog64.xml"/><Relationship Id="rId289" Type="http://schemas.openxmlformats.org/officeDocument/2006/relationships/revisionLog" Target="revisionLog243.xml"/><Relationship Id="rId32" Type="http://schemas.openxmlformats.org/officeDocument/2006/relationships/revisionLog" Target="revisionLog32.xml"/><Relationship Id="rId74" Type="http://schemas.openxmlformats.org/officeDocument/2006/relationships/revisionLog" Target="revisionLog16.xml"/><Relationship Id="rId128" Type="http://schemas.openxmlformats.org/officeDocument/2006/relationships/revisionLog" Target="revisionLog82.xml"/><Relationship Id="rId53" Type="http://schemas.openxmlformats.org/officeDocument/2006/relationships/revisionLog" Target="revisionLog52.xml"/><Relationship Id="rId149" Type="http://schemas.openxmlformats.org/officeDocument/2006/relationships/revisionLog" Target="revisionLog103.xml"/><Relationship Id="rId314" Type="http://schemas.openxmlformats.org/officeDocument/2006/relationships/revisionLog" Target="revisionLog11.xml"/><Relationship Id="rId335" Type="http://schemas.openxmlformats.org/officeDocument/2006/relationships/revisionLog" Target="revisionLog278.xml"/><Relationship Id="rId181" Type="http://schemas.openxmlformats.org/officeDocument/2006/relationships/revisionLog" Target="revisionLog138.xml"/><Relationship Id="rId237" Type="http://schemas.openxmlformats.org/officeDocument/2006/relationships/revisionLog" Target="revisionLog192.xml"/><Relationship Id="rId95" Type="http://schemas.openxmlformats.org/officeDocument/2006/relationships/revisionLog" Target="revisionLog30.xml"/><Relationship Id="rId160" Type="http://schemas.openxmlformats.org/officeDocument/2006/relationships/revisionLog" Target="revisionLog116.xml"/><Relationship Id="rId216" Type="http://schemas.openxmlformats.org/officeDocument/2006/relationships/revisionLog" Target="revisionLog170.xml"/><Relationship Id="rId279" Type="http://schemas.openxmlformats.org/officeDocument/2006/relationships/revisionLog" Target="revisionLog233.xml"/><Relationship Id="rId258" Type="http://schemas.openxmlformats.org/officeDocument/2006/relationships/revisionLog" Target="revisionLog212.xml"/><Relationship Id="rId43" Type="http://schemas.openxmlformats.org/officeDocument/2006/relationships/revisionLog" Target="revisionLog42.xml"/><Relationship Id="rId139" Type="http://schemas.openxmlformats.org/officeDocument/2006/relationships/revisionLog" Target="revisionLog93.xml"/><Relationship Id="rId290" Type="http://schemas.openxmlformats.org/officeDocument/2006/relationships/revisionLog" Target="revisionLog244.xml"/><Relationship Id="rId304" Type="http://schemas.openxmlformats.org/officeDocument/2006/relationships/revisionLog" Target="revisionLog258.xml"/><Relationship Id="rId64" Type="http://schemas.openxmlformats.org/officeDocument/2006/relationships/revisionLog" Target="revisionLog4.xml"/><Relationship Id="rId118" Type="http://schemas.openxmlformats.org/officeDocument/2006/relationships/revisionLog" Target="revisionLog75.xml"/><Relationship Id="rId325" Type="http://schemas.openxmlformats.org/officeDocument/2006/relationships/revisionLog" Target="revisionLog269.xml"/><Relationship Id="rId85" Type="http://schemas.openxmlformats.org/officeDocument/2006/relationships/revisionLog" Target="revisionLog25.xml"/><Relationship Id="rId150" Type="http://schemas.openxmlformats.org/officeDocument/2006/relationships/revisionLog" Target="revisionLog104.xml"/><Relationship Id="rId192" Type="http://schemas.openxmlformats.org/officeDocument/2006/relationships/revisionLog" Target="revisionLog150.xml"/><Relationship Id="rId206" Type="http://schemas.openxmlformats.org/officeDocument/2006/relationships/revisionLog" Target="revisionLog161.xml"/><Relationship Id="rId171" Type="http://schemas.openxmlformats.org/officeDocument/2006/relationships/revisionLog" Target="revisionLog128.xml"/><Relationship Id="rId227" Type="http://schemas.openxmlformats.org/officeDocument/2006/relationships/revisionLog" Target="revisionLog180.xml"/><Relationship Id="rId248" Type="http://schemas.openxmlformats.org/officeDocument/2006/relationships/revisionLog" Target="revisionLog111.xml"/><Relationship Id="rId269" Type="http://schemas.openxmlformats.org/officeDocument/2006/relationships/revisionLog" Target="revisionLog223.xml"/><Relationship Id="rId108" Type="http://schemas.openxmlformats.org/officeDocument/2006/relationships/revisionLog" Target="revisionLog65.xml"/><Relationship Id="rId315" Type="http://schemas.openxmlformats.org/officeDocument/2006/relationships/revisionLog" Target="revisionLog263.xml"/><Relationship Id="rId33" Type="http://schemas.openxmlformats.org/officeDocument/2006/relationships/revisionLog" Target="revisionLog1111.xml"/><Relationship Id="rId129" Type="http://schemas.openxmlformats.org/officeDocument/2006/relationships/revisionLog" Target="revisionLog83.xml"/><Relationship Id="rId280" Type="http://schemas.openxmlformats.org/officeDocument/2006/relationships/revisionLog" Target="revisionLog234.xml"/><Relationship Id="rId336" Type="http://schemas.openxmlformats.org/officeDocument/2006/relationships/revisionLog" Target="revisionLog279.xml"/><Relationship Id="rId54" Type="http://schemas.openxmlformats.org/officeDocument/2006/relationships/revisionLog" Target="revisionLog53.xml"/><Relationship Id="rId96" Type="http://schemas.openxmlformats.org/officeDocument/2006/relationships/revisionLog" Target="revisionLog143.xml"/><Relationship Id="rId161" Type="http://schemas.openxmlformats.org/officeDocument/2006/relationships/revisionLog" Target="revisionLog117.xml"/><Relationship Id="rId217" Type="http://schemas.openxmlformats.org/officeDocument/2006/relationships/revisionLog" Target="revisionLog172.xml"/><Relationship Id="rId75" Type="http://schemas.openxmlformats.org/officeDocument/2006/relationships/revisionLog" Target="revisionLog171.xml"/><Relationship Id="rId140" Type="http://schemas.openxmlformats.org/officeDocument/2006/relationships/revisionLog" Target="revisionLog94.xml"/><Relationship Id="rId182" Type="http://schemas.openxmlformats.org/officeDocument/2006/relationships/revisionLog" Target="revisionLog131.xml"/><Relationship Id="rId238" Type="http://schemas.openxmlformats.org/officeDocument/2006/relationships/revisionLog" Target="revisionLog193.xml"/><Relationship Id="rId259" Type="http://schemas.openxmlformats.org/officeDocument/2006/relationships/revisionLog" Target="revisionLog213.xml"/><Relationship Id="rId119" Type="http://schemas.openxmlformats.org/officeDocument/2006/relationships/revisionLog" Target="revisionLog76.xml"/><Relationship Id="rId270" Type="http://schemas.openxmlformats.org/officeDocument/2006/relationships/revisionLog" Target="revisionLog224.xml"/><Relationship Id="rId291" Type="http://schemas.openxmlformats.org/officeDocument/2006/relationships/revisionLog" Target="revisionLog245.xml"/><Relationship Id="rId305" Type="http://schemas.openxmlformats.org/officeDocument/2006/relationships/revisionLog" Target="revisionLog259.xml"/><Relationship Id="rId326" Type="http://schemas.openxmlformats.org/officeDocument/2006/relationships/revisionLog" Target="revisionLog270.xml"/><Relationship Id="rId44" Type="http://schemas.openxmlformats.org/officeDocument/2006/relationships/revisionLog" Target="revisionLog43.xml"/><Relationship Id="rId65" Type="http://schemas.openxmlformats.org/officeDocument/2006/relationships/revisionLog" Target="revisionLog5.xml"/><Relationship Id="rId86" Type="http://schemas.openxmlformats.org/officeDocument/2006/relationships/revisionLog" Target="revisionLog26.xml"/><Relationship Id="rId130" Type="http://schemas.openxmlformats.org/officeDocument/2006/relationships/revisionLog" Target="revisionLog84.xml"/><Relationship Id="rId151" Type="http://schemas.openxmlformats.org/officeDocument/2006/relationships/revisionLog" Target="revisionLog105.xml"/><Relationship Id="rId172" Type="http://schemas.openxmlformats.org/officeDocument/2006/relationships/revisionLog" Target="revisionLog129.xml"/><Relationship Id="rId193" Type="http://schemas.openxmlformats.org/officeDocument/2006/relationships/revisionLog" Target="revisionLog152.xml"/><Relationship Id="rId207" Type="http://schemas.openxmlformats.org/officeDocument/2006/relationships/revisionLog" Target="revisionLog162.xml"/><Relationship Id="rId228" Type="http://schemas.openxmlformats.org/officeDocument/2006/relationships/revisionLog" Target="revisionLog182.xml"/><Relationship Id="rId249" Type="http://schemas.openxmlformats.org/officeDocument/2006/relationships/revisionLog" Target="revisionLog203.xml"/><Relationship Id="rId109" Type="http://schemas.openxmlformats.org/officeDocument/2006/relationships/revisionLog" Target="revisionLog66.xml"/><Relationship Id="rId260" Type="http://schemas.openxmlformats.org/officeDocument/2006/relationships/revisionLog" Target="revisionLog214.xml"/><Relationship Id="rId281" Type="http://schemas.openxmlformats.org/officeDocument/2006/relationships/revisionLog" Target="revisionLog235.xml"/><Relationship Id="rId316" Type="http://schemas.openxmlformats.org/officeDocument/2006/relationships/revisionLog" Target="revisionLog264.xml"/><Relationship Id="rId337" Type="http://schemas.openxmlformats.org/officeDocument/2006/relationships/revisionLog" Target="revisionLog280.xml"/><Relationship Id="rId55" Type="http://schemas.openxmlformats.org/officeDocument/2006/relationships/revisionLog" Target="revisionLog54.xml"/><Relationship Id="rId34" Type="http://schemas.openxmlformats.org/officeDocument/2006/relationships/revisionLog" Target="revisionLog33.xml"/><Relationship Id="rId76" Type="http://schemas.openxmlformats.org/officeDocument/2006/relationships/revisionLog" Target="revisionLog181.xml"/><Relationship Id="rId97" Type="http://schemas.openxmlformats.org/officeDocument/2006/relationships/revisionLog" Target="revisionLog1212.xml"/><Relationship Id="rId120" Type="http://schemas.openxmlformats.org/officeDocument/2006/relationships/revisionLog" Target="revisionLog77.xml"/><Relationship Id="rId141" Type="http://schemas.openxmlformats.org/officeDocument/2006/relationships/revisionLog" Target="revisionLog95.xml"/><Relationship Id="rId162" Type="http://schemas.openxmlformats.org/officeDocument/2006/relationships/revisionLog" Target="revisionLog118.xml"/><Relationship Id="rId183" Type="http://schemas.openxmlformats.org/officeDocument/2006/relationships/revisionLog" Target="revisionLog142.xml"/><Relationship Id="rId218" Type="http://schemas.openxmlformats.org/officeDocument/2006/relationships/revisionLog" Target="revisionLog14.xml"/><Relationship Id="rId239" Type="http://schemas.openxmlformats.org/officeDocument/2006/relationships/revisionLog" Target="revisionLog194.xml"/><Relationship Id="rId250" Type="http://schemas.openxmlformats.org/officeDocument/2006/relationships/revisionLog" Target="revisionLog204.xml"/><Relationship Id="rId271" Type="http://schemas.openxmlformats.org/officeDocument/2006/relationships/revisionLog" Target="revisionLog225.xml"/><Relationship Id="rId292" Type="http://schemas.openxmlformats.org/officeDocument/2006/relationships/revisionLog" Target="revisionLog246.xml"/><Relationship Id="rId306" Type="http://schemas.openxmlformats.org/officeDocument/2006/relationships/revisionLog" Target="revisionLog260.xml"/><Relationship Id="rId45" Type="http://schemas.openxmlformats.org/officeDocument/2006/relationships/revisionLog" Target="revisionLog44.xml"/><Relationship Id="rId66" Type="http://schemas.openxmlformats.org/officeDocument/2006/relationships/revisionLog" Target="revisionLog6.xml"/><Relationship Id="rId87" Type="http://schemas.openxmlformats.org/officeDocument/2006/relationships/revisionLog" Target="revisionLog27.xml"/><Relationship Id="rId110" Type="http://schemas.openxmlformats.org/officeDocument/2006/relationships/revisionLog" Target="revisionLog67.xml"/><Relationship Id="rId131" Type="http://schemas.openxmlformats.org/officeDocument/2006/relationships/revisionLog" Target="revisionLog85.xml"/><Relationship Id="rId327" Type="http://schemas.openxmlformats.org/officeDocument/2006/relationships/revisionLog" Target="revisionLog271.xml"/><Relationship Id="rId40" Type="http://schemas.openxmlformats.org/officeDocument/2006/relationships/revisionLog" Target="revisionLog39.xml"/><Relationship Id="rId115" Type="http://schemas.openxmlformats.org/officeDocument/2006/relationships/revisionLog" Target="revisionLog72.xml"/><Relationship Id="rId136" Type="http://schemas.openxmlformats.org/officeDocument/2006/relationships/revisionLog" Target="revisionLog90.xml"/><Relationship Id="rId157" Type="http://schemas.openxmlformats.org/officeDocument/2006/relationships/revisionLog" Target="revisionLog113.xml"/><Relationship Id="rId178" Type="http://schemas.openxmlformats.org/officeDocument/2006/relationships/revisionLog" Target="revisionLog135.xml"/><Relationship Id="rId301" Type="http://schemas.openxmlformats.org/officeDocument/2006/relationships/revisionLog" Target="revisionLog255.xml"/><Relationship Id="rId322" Type="http://schemas.openxmlformats.org/officeDocument/2006/relationships/revisionLog" Target="revisionLog13.xml"/><Relationship Id="rId152" Type="http://schemas.openxmlformats.org/officeDocument/2006/relationships/revisionLog" Target="revisionLog106.xml"/><Relationship Id="rId173" Type="http://schemas.openxmlformats.org/officeDocument/2006/relationships/revisionLog" Target="revisionLog130.xml"/><Relationship Id="rId194" Type="http://schemas.openxmlformats.org/officeDocument/2006/relationships/revisionLog" Target="revisionLog153.xml"/><Relationship Id="rId208" Type="http://schemas.openxmlformats.org/officeDocument/2006/relationships/revisionLog" Target="revisionLog144.xml"/><Relationship Id="rId229" Type="http://schemas.openxmlformats.org/officeDocument/2006/relationships/revisionLog" Target="revisionLog183.xml"/><Relationship Id="rId61" Type="http://schemas.openxmlformats.org/officeDocument/2006/relationships/revisionLog" Target="revisionLog56.xml"/><Relationship Id="rId82" Type="http://schemas.openxmlformats.org/officeDocument/2006/relationships/revisionLog" Target="revisionLog22.xml"/><Relationship Id="rId199" Type="http://schemas.openxmlformats.org/officeDocument/2006/relationships/revisionLog" Target="revisionLog114.xml"/><Relationship Id="rId203" Type="http://schemas.openxmlformats.org/officeDocument/2006/relationships/revisionLog" Target="revisionLog158.xml"/><Relationship Id="rId240" Type="http://schemas.openxmlformats.org/officeDocument/2006/relationships/revisionLog" Target="revisionLog195.xml"/><Relationship Id="rId261" Type="http://schemas.openxmlformats.org/officeDocument/2006/relationships/revisionLog" Target="revisionLog215.xml"/><Relationship Id="rId224" Type="http://schemas.openxmlformats.org/officeDocument/2006/relationships/revisionLog" Target="revisionLog178.xml"/><Relationship Id="rId245" Type="http://schemas.openxmlformats.org/officeDocument/2006/relationships/revisionLog" Target="revisionLog200.xml"/><Relationship Id="rId266" Type="http://schemas.openxmlformats.org/officeDocument/2006/relationships/revisionLog" Target="revisionLog220.xml"/><Relationship Id="rId287" Type="http://schemas.openxmlformats.org/officeDocument/2006/relationships/revisionLog" Target="revisionLog241.xml"/><Relationship Id="rId56" Type="http://schemas.openxmlformats.org/officeDocument/2006/relationships/revisionLog" Target="revisionLog55.xml"/><Relationship Id="rId35" Type="http://schemas.openxmlformats.org/officeDocument/2006/relationships/revisionLog" Target="revisionLog34.xml"/><Relationship Id="rId77" Type="http://schemas.openxmlformats.org/officeDocument/2006/relationships/revisionLog" Target="revisionLog191.xml"/><Relationship Id="rId100" Type="http://schemas.openxmlformats.org/officeDocument/2006/relationships/revisionLog" Target="revisionLog57.xml"/><Relationship Id="rId282" Type="http://schemas.openxmlformats.org/officeDocument/2006/relationships/revisionLog" Target="revisionLog236.xml"/><Relationship Id="rId317" Type="http://schemas.openxmlformats.org/officeDocument/2006/relationships/revisionLog" Target="revisionLog265.xml"/><Relationship Id="rId105" Type="http://schemas.openxmlformats.org/officeDocument/2006/relationships/revisionLog" Target="revisionLog62.xml"/><Relationship Id="rId126" Type="http://schemas.openxmlformats.org/officeDocument/2006/relationships/revisionLog" Target="revisionLog1422.xml"/><Relationship Id="rId147" Type="http://schemas.openxmlformats.org/officeDocument/2006/relationships/revisionLog" Target="revisionLog101.xml"/><Relationship Id="rId168" Type="http://schemas.openxmlformats.org/officeDocument/2006/relationships/revisionLog" Target="revisionLog125.xml"/><Relationship Id="rId312" Type="http://schemas.openxmlformats.org/officeDocument/2006/relationships/revisionLog" Target="revisionLog132.xml"/><Relationship Id="rId333" Type="http://schemas.openxmlformats.org/officeDocument/2006/relationships/revisionLog" Target="revisionLog1.xml"/><Relationship Id="rId338" Type="http://schemas.openxmlformats.org/officeDocument/2006/relationships/revisionLog" Target="revisionLog281.xml"/><Relationship Id="rId98" Type="http://schemas.openxmlformats.org/officeDocument/2006/relationships/revisionLog" Target="revisionLog1441.xml"/><Relationship Id="rId121" Type="http://schemas.openxmlformats.org/officeDocument/2006/relationships/revisionLog" Target="revisionLog78.xml"/><Relationship Id="rId142" Type="http://schemas.openxmlformats.org/officeDocument/2006/relationships/revisionLog" Target="revisionLog96.xml"/><Relationship Id="rId163" Type="http://schemas.openxmlformats.org/officeDocument/2006/relationships/revisionLog" Target="revisionLog119.xml"/><Relationship Id="rId184" Type="http://schemas.openxmlformats.org/officeDocument/2006/relationships/revisionLog" Target="revisionLog139.xml"/><Relationship Id="rId219" Type="http://schemas.openxmlformats.org/officeDocument/2006/relationships/revisionLog" Target="revisionLog173.xml"/><Relationship Id="rId51" Type="http://schemas.openxmlformats.org/officeDocument/2006/relationships/revisionLog" Target="revisionLog50.xml"/><Relationship Id="rId72" Type="http://schemas.openxmlformats.org/officeDocument/2006/relationships/revisionLog" Target="revisionLog13111.xml"/><Relationship Id="rId93" Type="http://schemas.openxmlformats.org/officeDocument/2006/relationships/revisionLog" Target="revisionLog14221.xml"/><Relationship Id="rId189" Type="http://schemas.openxmlformats.org/officeDocument/2006/relationships/revisionLog" Target="revisionLog147.xml"/><Relationship Id="rId230" Type="http://schemas.openxmlformats.org/officeDocument/2006/relationships/revisionLog" Target="revisionLog184.xml"/><Relationship Id="rId251" Type="http://schemas.openxmlformats.org/officeDocument/2006/relationships/revisionLog" Target="revisionLog205.xml"/><Relationship Id="rId214" Type="http://schemas.openxmlformats.org/officeDocument/2006/relationships/revisionLog" Target="revisionLog168.xml"/><Relationship Id="rId235" Type="http://schemas.openxmlformats.org/officeDocument/2006/relationships/revisionLog" Target="revisionLog189.xml"/><Relationship Id="rId256" Type="http://schemas.openxmlformats.org/officeDocument/2006/relationships/revisionLog" Target="revisionLog210.xml"/><Relationship Id="rId277" Type="http://schemas.openxmlformats.org/officeDocument/2006/relationships/revisionLog" Target="revisionLog231.xml"/><Relationship Id="rId298" Type="http://schemas.openxmlformats.org/officeDocument/2006/relationships/revisionLog" Target="revisionLog252.xml"/><Relationship Id="rId46" Type="http://schemas.openxmlformats.org/officeDocument/2006/relationships/revisionLog" Target="revisionLog45.xml"/><Relationship Id="rId67" Type="http://schemas.openxmlformats.org/officeDocument/2006/relationships/revisionLog" Target="revisionLog7.xml"/><Relationship Id="rId272" Type="http://schemas.openxmlformats.org/officeDocument/2006/relationships/revisionLog" Target="revisionLog226.xml"/><Relationship Id="rId293" Type="http://schemas.openxmlformats.org/officeDocument/2006/relationships/revisionLog" Target="revisionLog247.xml"/><Relationship Id="rId307" Type="http://schemas.openxmlformats.org/officeDocument/2006/relationships/revisionLog" Target="revisionLog121.xml"/><Relationship Id="rId328" Type="http://schemas.openxmlformats.org/officeDocument/2006/relationships/revisionLog" Target="revisionLog272.xml"/><Relationship Id="rId116" Type="http://schemas.openxmlformats.org/officeDocument/2006/relationships/revisionLog" Target="revisionLog73.xml"/><Relationship Id="rId137" Type="http://schemas.openxmlformats.org/officeDocument/2006/relationships/revisionLog" Target="revisionLog91.xml"/><Relationship Id="rId158" Type="http://schemas.openxmlformats.org/officeDocument/2006/relationships/revisionLog" Target="revisionLog1141.xml"/><Relationship Id="rId302" Type="http://schemas.openxmlformats.org/officeDocument/2006/relationships/revisionLog" Target="revisionLog256.xml"/><Relationship Id="rId323" Type="http://schemas.openxmlformats.org/officeDocument/2006/relationships/revisionLog" Target="revisionLog12.xml"/><Relationship Id="rId88" Type="http://schemas.openxmlformats.org/officeDocument/2006/relationships/revisionLog" Target="revisionLog28.xml"/><Relationship Id="rId111" Type="http://schemas.openxmlformats.org/officeDocument/2006/relationships/revisionLog" Target="revisionLog68.xml"/><Relationship Id="rId132" Type="http://schemas.openxmlformats.org/officeDocument/2006/relationships/revisionLog" Target="revisionLog86.xml"/><Relationship Id="rId153" Type="http://schemas.openxmlformats.org/officeDocument/2006/relationships/revisionLog" Target="revisionLog107.xml"/><Relationship Id="rId174" Type="http://schemas.openxmlformats.org/officeDocument/2006/relationships/revisionLog" Target="revisionLog1321.xml"/><Relationship Id="rId195" Type="http://schemas.openxmlformats.org/officeDocument/2006/relationships/revisionLog" Target="revisionLog154.xml"/><Relationship Id="rId209" Type="http://schemas.openxmlformats.org/officeDocument/2006/relationships/revisionLog" Target="revisionLog163.xml"/><Relationship Id="rId41" Type="http://schemas.openxmlformats.org/officeDocument/2006/relationships/revisionLog" Target="revisionLog40.xml"/><Relationship Id="rId62" Type="http://schemas.openxmlformats.org/officeDocument/2006/relationships/revisionLog" Target="revisionLog2.xml"/><Relationship Id="rId83" Type="http://schemas.openxmlformats.org/officeDocument/2006/relationships/revisionLog" Target="revisionLog23.xml"/><Relationship Id="rId179" Type="http://schemas.openxmlformats.org/officeDocument/2006/relationships/revisionLog" Target="revisionLog136.xml"/><Relationship Id="rId220" Type="http://schemas.openxmlformats.org/officeDocument/2006/relationships/revisionLog" Target="revisionLog174.xml"/><Relationship Id="rId241" Type="http://schemas.openxmlformats.org/officeDocument/2006/relationships/revisionLog" Target="revisionLog196.xml"/><Relationship Id="rId190" Type="http://schemas.openxmlformats.org/officeDocument/2006/relationships/revisionLog" Target="revisionLog148.xml"/><Relationship Id="rId204" Type="http://schemas.openxmlformats.org/officeDocument/2006/relationships/revisionLog" Target="revisionLog159.xml"/><Relationship Id="rId225" Type="http://schemas.openxmlformats.org/officeDocument/2006/relationships/revisionLog" Target="revisionLog1110.xml"/><Relationship Id="rId246" Type="http://schemas.openxmlformats.org/officeDocument/2006/relationships/revisionLog" Target="revisionLog201.xml"/><Relationship Id="rId267" Type="http://schemas.openxmlformats.org/officeDocument/2006/relationships/revisionLog" Target="revisionLog221.xml"/><Relationship Id="rId288" Type="http://schemas.openxmlformats.org/officeDocument/2006/relationships/revisionLog" Target="revisionLog242.xml"/><Relationship Id="rId57" Type="http://schemas.openxmlformats.org/officeDocument/2006/relationships/revisionLog" Target="revisionLog1411.xml"/><Relationship Id="rId36" Type="http://schemas.openxmlformats.org/officeDocument/2006/relationships/revisionLog" Target="revisionLog35.xml"/><Relationship Id="rId262" Type="http://schemas.openxmlformats.org/officeDocument/2006/relationships/revisionLog" Target="revisionLog216.xml"/><Relationship Id="rId283" Type="http://schemas.openxmlformats.org/officeDocument/2006/relationships/revisionLog" Target="revisionLog237.xml"/><Relationship Id="rId318" Type="http://schemas.openxmlformats.org/officeDocument/2006/relationships/revisionLog" Target="revisionLog266.xml"/><Relationship Id="rId106" Type="http://schemas.openxmlformats.org/officeDocument/2006/relationships/revisionLog" Target="revisionLog63.xml"/><Relationship Id="rId127" Type="http://schemas.openxmlformats.org/officeDocument/2006/relationships/revisionLog" Target="revisionLog81.xml"/><Relationship Id="rId313" Type="http://schemas.openxmlformats.org/officeDocument/2006/relationships/revisionLog" Target="revisionLog15.xml"/><Relationship Id="rId78" Type="http://schemas.openxmlformats.org/officeDocument/2006/relationships/revisionLog" Target="revisionLog19.xml"/><Relationship Id="rId99" Type="http://schemas.openxmlformats.org/officeDocument/2006/relationships/revisionLog" Target="revisionLog110.xml"/><Relationship Id="rId101" Type="http://schemas.openxmlformats.org/officeDocument/2006/relationships/revisionLog" Target="revisionLog58.xml"/><Relationship Id="rId122" Type="http://schemas.openxmlformats.org/officeDocument/2006/relationships/revisionLog" Target="revisionLog79.xml"/><Relationship Id="rId143" Type="http://schemas.openxmlformats.org/officeDocument/2006/relationships/revisionLog" Target="revisionLog97.xml"/><Relationship Id="rId164" Type="http://schemas.openxmlformats.org/officeDocument/2006/relationships/revisionLog" Target="revisionLog120.xml"/><Relationship Id="rId185" Type="http://schemas.openxmlformats.org/officeDocument/2006/relationships/revisionLog" Target="revisionLog1410.xml"/><Relationship Id="rId52" Type="http://schemas.openxmlformats.org/officeDocument/2006/relationships/revisionLog" Target="revisionLog51.xml"/><Relationship Id="rId31" Type="http://schemas.openxmlformats.org/officeDocument/2006/relationships/revisionLog" Target="revisionLog31.xml"/><Relationship Id="rId73" Type="http://schemas.openxmlformats.org/officeDocument/2006/relationships/revisionLog" Target="revisionLog151.xml"/><Relationship Id="rId94" Type="http://schemas.openxmlformats.org/officeDocument/2006/relationships/revisionLog" Target="revisionLog29.xml"/><Relationship Id="rId148" Type="http://schemas.openxmlformats.org/officeDocument/2006/relationships/revisionLog" Target="revisionLog102.xml"/><Relationship Id="rId169" Type="http://schemas.openxmlformats.org/officeDocument/2006/relationships/revisionLog" Target="revisionLog126.xml"/><Relationship Id="rId334" Type="http://schemas.openxmlformats.org/officeDocument/2006/relationships/revisionLog" Target="revisionLog277.xml"/><Relationship Id="rId210" Type="http://schemas.openxmlformats.org/officeDocument/2006/relationships/revisionLog" Target="revisionLog164.xml"/><Relationship Id="rId180" Type="http://schemas.openxmlformats.org/officeDocument/2006/relationships/revisionLog" Target="revisionLog137.xml"/><Relationship Id="rId215" Type="http://schemas.openxmlformats.org/officeDocument/2006/relationships/revisionLog" Target="revisionLog169.xml"/><Relationship Id="rId236" Type="http://schemas.openxmlformats.org/officeDocument/2006/relationships/revisionLog" Target="revisionLog190.xml"/><Relationship Id="rId257" Type="http://schemas.openxmlformats.org/officeDocument/2006/relationships/revisionLog" Target="revisionLog211.xml"/><Relationship Id="rId278" Type="http://schemas.openxmlformats.org/officeDocument/2006/relationships/revisionLog" Target="revisionLog232.xml"/><Relationship Id="rId231" Type="http://schemas.openxmlformats.org/officeDocument/2006/relationships/revisionLog" Target="revisionLog185.xml"/><Relationship Id="rId252" Type="http://schemas.openxmlformats.org/officeDocument/2006/relationships/revisionLog" Target="revisionLog206.xml"/><Relationship Id="rId273" Type="http://schemas.openxmlformats.org/officeDocument/2006/relationships/revisionLog" Target="revisionLog227.xml"/><Relationship Id="rId294" Type="http://schemas.openxmlformats.org/officeDocument/2006/relationships/revisionLog" Target="revisionLog248.xml"/><Relationship Id="rId308" Type="http://schemas.openxmlformats.org/officeDocument/2006/relationships/revisionLog" Target="revisionLog133.xml"/><Relationship Id="rId329" Type="http://schemas.openxmlformats.org/officeDocument/2006/relationships/revisionLog" Target="revisionLog273.xml"/><Relationship Id="rId47" Type="http://schemas.openxmlformats.org/officeDocument/2006/relationships/revisionLog" Target="revisionLog46.xml"/><Relationship Id="rId68" Type="http://schemas.openxmlformats.org/officeDocument/2006/relationships/revisionLog" Target="revisionLog8.xml"/><Relationship Id="rId89" Type="http://schemas.openxmlformats.org/officeDocument/2006/relationships/revisionLog" Target="revisionLog11101.xml"/><Relationship Id="rId112" Type="http://schemas.openxmlformats.org/officeDocument/2006/relationships/revisionLog" Target="revisionLog69.xml"/><Relationship Id="rId133" Type="http://schemas.openxmlformats.org/officeDocument/2006/relationships/revisionLog" Target="revisionLog87.xml"/><Relationship Id="rId154" Type="http://schemas.openxmlformats.org/officeDocument/2006/relationships/revisionLog" Target="revisionLog108.xml"/><Relationship Id="rId175" Type="http://schemas.openxmlformats.org/officeDocument/2006/relationships/revisionLog" Target="revisionLog1331.xml"/><Relationship Id="rId196" Type="http://schemas.openxmlformats.org/officeDocument/2006/relationships/revisionLog" Target="revisionLog155.xml"/><Relationship Id="rId200" Type="http://schemas.openxmlformats.org/officeDocument/2006/relationships/revisionLog" Target="revisionLog1211.xml"/><Relationship Id="rId221" Type="http://schemas.openxmlformats.org/officeDocument/2006/relationships/revisionLog" Target="revisionLog175.xml"/><Relationship Id="rId242" Type="http://schemas.openxmlformats.org/officeDocument/2006/relationships/revisionLog" Target="revisionLog197.xml"/><Relationship Id="rId263" Type="http://schemas.openxmlformats.org/officeDocument/2006/relationships/revisionLog" Target="revisionLog217.xml"/><Relationship Id="rId284" Type="http://schemas.openxmlformats.org/officeDocument/2006/relationships/revisionLog" Target="revisionLog238.xml"/><Relationship Id="rId319" Type="http://schemas.openxmlformats.org/officeDocument/2006/relationships/revisionLog" Target="revisionLog267.xml"/><Relationship Id="rId58" Type="http://schemas.openxmlformats.org/officeDocument/2006/relationships/revisionLog" Target="revisionLog141.xml"/><Relationship Id="rId37" Type="http://schemas.openxmlformats.org/officeDocument/2006/relationships/revisionLog" Target="revisionLog36.xml"/><Relationship Id="rId79" Type="http://schemas.openxmlformats.org/officeDocument/2006/relationships/revisionLog" Target="revisionLog1311.xml"/><Relationship Id="rId102" Type="http://schemas.openxmlformats.org/officeDocument/2006/relationships/revisionLog" Target="revisionLog59.xml"/><Relationship Id="rId123" Type="http://schemas.openxmlformats.org/officeDocument/2006/relationships/revisionLog" Target="revisionLog80.xml"/><Relationship Id="rId144" Type="http://schemas.openxmlformats.org/officeDocument/2006/relationships/revisionLog" Target="revisionLog98.xml"/><Relationship Id="rId330" Type="http://schemas.openxmlformats.org/officeDocument/2006/relationships/revisionLog" Target="revisionLog274.xml"/><Relationship Id="rId90" Type="http://schemas.openxmlformats.org/officeDocument/2006/relationships/revisionLog" Target="revisionLog156.xml"/><Relationship Id="rId165" Type="http://schemas.openxmlformats.org/officeDocument/2006/relationships/revisionLog" Target="revisionLog122.xml"/><Relationship Id="rId186" Type="http://schemas.openxmlformats.org/officeDocument/2006/relationships/revisionLog" Target="revisionLog140.xml"/><Relationship Id="rId211" Type="http://schemas.openxmlformats.org/officeDocument/2006/relationships/revisionLog" Target="revisionLog165.xml"/><Relationship Id="rId232" Type="http://schemas.openxmlformats.org/officeDocument/2006/relationships/revisionLog" Target="revisionLog186.xml"/><Relationship Id="rId253" Type="http://schemas.openxmlformats.org/officeDocument/2006/relationships/revisionLog" Target="revisionLog207.xml"/><Relationship Id="rId274" Type="http://schemas.openxmlformats.org/officeDocument/2006/relationships/revisionLog" Target="revisionLog228.xml"/><Relationship Id="rId295" Type="http://schemas.openxmlformats.org/officeDocument/2006/relationships/revisionLog" Target="revisionLog249.xml"/><Relationship Id="rId309" Type="http://schemas.openxmlformats.org/officeDocument/2006/relationships/revisionLog" Target="revisionLog261.xml"/><Relationship Id="rId48" Type="http://schemas.openxmlformats.org/officeDocument/2006/relationships/revisionLog" Target="revisionLog47.xml"/><Relationship Id="rId69" Type="http://schemas.openxmlformats.org/officeDocument/2006/relationships/revisionLog" Target="revisionLog9.xml"/><Relationship Id="rId113" Type="http://schemas.openxmlformats.org/officeDocument/2006/relationships/revisionLog" Target="revisionLog70.xml"/><Relationship Id="rId134" Type="http://schemas.openxmlformats.org/officeDocument/2006/relationships/revisionLog" Target="revisionLog88.xml"/><Relationship Id="rId320" Type="http://schemas.openxmlformats.org/officeDocument/2006/relationships/revisionLog" Target="revisionLog17.xml"/><Relationship Id="rId80" Type="http://schemas.openxmlformats.org/officeDocument/2006/relationships/revisionLog" Target="revisionLog20.xml"/><Relationship Id="rId155" Type="http://schemas.openxmlformats.org/officeDocument/2006/relationships/revisionLog" Target="revisionLog109.xml"/><Relationship Id="rId176" Type="http://schemas.openxmlformats.org/officeDocument/2006/relationships/revisionLog" Target="revisionLog12111.xml"/><Relationship Id="rId197" Type="http://schemas.openxmlformats.org/officeDocument/2006/relationships/revisionLog" Target="revisionLog134.xml"/><Relationship Id="rId201" Type="http://schemas.openxmlformats.org/officeDocument/2006/relationships/revisionLog" Target="revisionLog1561.xml"/><Relationship Id="rId222" Type="http://schemas.openxmlformats.org/officeDocument/2006/relationships/revisionLog" Target="revisionLog176.xml"/><Relationship Id="rId243" Type="http://schemas.openxmlformats.org/officeDocument/2006/relationships/revisionLog" Target="revisionLog198.xml"/><Relationship Id="rId264" Type="http://schemas.openxmlformats.org/officeDocument/2006/relationships/revisionLog" Target="revisionLog218.xml"/><Relationship Id="rId285" Type="http://schemas.openxmlformats.org/officeDocument/2006/relationships/revisionLog" Target="revisionLog239.xml"/><Relationship Id="rId59" Type="http://schemas.openxmlformats.org/officeDocument/2006/relationships/revisionLog" Target="revisionLog1421.xml"/><Relationship Id="rId38" Type="http://schemas.openxmlformats.org/officeDocument/2006/relationships/revisionLog" Target="revisionLog37.xml"/><Relationship Id="rId103" Type="http://schemas.openxmlformats.org/officeDocument/2006/relationships/revisionLog" Target="revisionLog60.xml"/><Relationship Id="rId124" Type="http://schemas.openxmlformats.org/officeDocument/2006/relationships/revisionLog" Target="revisionLog177.xml"/><Relationship Id="rId310" Type="http://schemas.openxmlformats.org/officeDocument/2006/relationships/revisionLog" Target="revisionLog262.xml"/><Relationship Id="rId70" Type="http://schemas.openxmlformats.org/officeDocument/2006/relationships/revisionLog" Target="revisionLog10.xml"/><Relationship Id="rId91" Type="http://schemas.openxmlformats.org/officeDocument/2006/relationships/revisionLog" Target="revisionLog1312.xml"/><Relationship Id="rId145" Type="http://schemas.openxmlformats.org/officeDocument/2006/relationships/revisionLog" Target="revisionLog99.xml"/><Relationship Id="rId166" Type="http://schemas.openxmlformats.org/officeDocument/2006/relationships/revisionLog" Target="revisionLog123.xml"/><Relationship Id="rId187" Type="http://schemas.openxmlformats.org/officeDocument/2006/relationships/revisionLog" Target="revisionLog145.xml"/><Relationship Id="rId331" Type="http://schemas.openxmlformats.org/officeDocument/2006/relationships/revisionLog" Target="revisionLog275.xml"/><Relationship Id="rId212" Type="http://schemas.openxmlformats.org/officeDocument/2006/relationships/revisionLog" Target="revisionLog166.xml"/><Relationship Id="rId233" Type="http://schemas.openxmlformats.org/officeDocument/2006/relationships/revisionLog" Target="revisionLog187.xml"/><Relationship Id="rId254" Type="http://schemas.openxmlformats.org/officeDocument/2006/relationships/revisionLog" Target="revisionLog208.xml"/><Relationship Id="rId49" Type="http://schemas.openxmlformats.org/officeDocument/2006/relationships/revisionLog" Target="revisionLog48.xml"/><Relationship Id="rId114" Type="http://schemas.openxmlformats.org/officeDocument/2006/relationships/revisionLog" Target="revisionLog71.xml"/><Relationship Id="rId275" Type="http://schemas.openxmlformats.org/officeDocument/2006/relationships/revisionLog" Target="revisionLog229.xml"/><Relationship Id="rId296" Type="http://schemas.openxmlformats.org/officeDocument/2006/relationships/revisionLog" Target="revisionLog250.xml"/><Relationship Id="rId300" Type="http://schemas.openxmlformats.org/officeDocument/2006/relationships/revisionLog" Target="revisionLog254.xml"/><Relationship Id="rId60" Type="http://schemas.openxmlformats.org/officeDocument/2006/relationships/revisionLog" Target="revisionLog121111.xml"/><Relationship Id="rId81" Type="http://schemas.openxmlformats.org/officeDocument/2006/relationships/revisionLog" Target="revisionLog21.xml"/><Relationship Id="rId135" Type="http://schemas.openxmlformats.org/officeDocument/2006/relationships/revisionLog" Target="revisionLog89.xml"/><Relationship Id="rId156" Type="http://schemas.openxmlformats.org/officeDocument/2006/relationships/revisionLog" Target="revisionLog112.xml"/><Relationship Id="rId177" Type="http://schemas.openxmlformats.org/officeDocument/2006/relationships/revisionLog" Target="revisionLog1341.xml"/><Relationship Id="rId198" Type="http://schemas.openxmlformats.org/officeDocument/2006/relationships/revisionLog" Target="revisionLog18.xml"/><Relationship Id="rId321" Type="http://schemas.openxmlformats.org/officeDocument/2006/relationships/revisionLog" Target="revisionLog157.xml"/><Relationship Id="rId202" Type="http://schemas.openxmlformats.org/officeDocument/2006/relationships/revisionLog" Target="revisionLog1571.xml"/><Relationship Id="rId223" Type="http://schemas.openxmlformats.org/officeDocument/2006/relationships/revisionLog" Target="revisionLog1771.xml"/><Relationship Id="rId244" Type="http://schemas.openxmlformats.org/officeDocument/2006/relationships/revisionLog" Target="revisionLog199.xml"/><Relationship Id="rId39" Type="http://schemas.openxmlformats.org/officeDocument/2006/relationships/revisionLog" Target="revisionLog38.xml"/><Relationship Id="rId265" Type="http://schemas.openxmlformats.org/officeDocument/2006/relationships/revisionLog" Target="revisionLog219.xml"/><Relationship Id="rId286" Type="http://schemas.openxmlformats.org/officeDocument/2006/relationships/revisionLog" Target="revisionLog240.xml"/><Relationship Id="rId50" Type="http://schemas.openxmlformats.org/officeDocument/2006/relationships/revisionLog" Target="revisionLog49.xml"/><Relationship Id="rId104" Type="http://schemas.openxmlformats.org/officeDocument/2006/relationships/revisionLog" Target="revisionLog61.xml"/><Relationship Id="rId125" Type="http://schemas.openxmlformats.org/officeDocument/2006/relationships/revisionLog" Target="revisionLog1313.xml"/><Relationship Id="rId146" Type="http://schemas.openxmlformats.org/officeDocument/2006/relationships/revisionLog" Target="revisionLog100.xml"/><Relationship Id="rId167" Type="http://schemas.openxmlformats.org/officeDocument/2006/relationships/revisionLog" Target="revisionLog124.xml"/><Relationship Id="rId188" Type="http://schemas.openxmlformats.org/officeDocument/2006/relationships/revisionLog" Target="revisionLog146.xml"/><Relationship Id="rId311" Type="http://schemas.openxmlformats.org/officeDocument/2006/relationships/revisionLog" Target="revisionLog1210.xml"/><Relationship Id="rId332" Type="http://schemas.openxmlformats.org/officeDocument/2006/relationships/revisionLog" Target="revisionLog276.xml"/><Relationship Id="rId71" Type="http://schemas.openxmlformats.org/officeDocument/2006/relationships/revisionLog" Target="revisionLog12121.xml"/><Relationship Id="rId92" Type="http://schemas.openxmlformats.org/officeDocument/2006/relationships/revisionLog" Target="revisionLog13131.xml"/><Relationship Id="rId213" Type="http://schemas.openxmlformats.org/officeDocument/2006/relationships/revisionLog" Target="revisionLog167.xml"/><Relationship Id="rId234" Type="http://schemas.openxmlformats.org/officeDocument/2006/relationships/revisionLog" Target="revisionLog188.xml"/><Relationship Id="rId255" Type="http://schemas.openxmlformats.org/officeDocument/2006/relationships/revisionLog" Target="revisionLog209.xml"/><Relationship Id="rId276" Type="http://schemas.openxmlformats.org/officeDocument/2006/relationships/revisionLog" Target="revisionLog230.xml"/><Relationship Id="rId297" Type="http://schemas.openxmlformats.org/officeDocument/2006/relationships/revisionLog" Target="revisionLog25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26F5F438-EB1E-4B67-B6B6-717BCC2935BB}" diskRevisions="1" revisionId="4919" version="338">
  <header guid="{DCB1074F-E503-46CF-8BFD-6F9D2175D15F}" dateTime="2021-11-10T19:04:58" maxSheetId="2" userName="Пользователь" r:id="rId31" minRId="496">
    <sheetIdMap count="1">
      <sheetId val="1"/>
    </sheetIdMap>
  </header>
  <header guid="{A97C1C30-D052-4653-B7B9-5871D3291B4E}" dateTime="2021-11-11T09:27:55" maxSheetId="2" userName="Пользователь" r:id="rId32" minRId="500" maxRId="519">
    <sheetIdMap count="1">
      <sheetId val="1"/>
    </sheetIdMap>
  </header>
  <header guid="{35A3D6CA-0B79-4AD8-90B6-291BAFB2F58F}" dateTime="2021-11-11T09:39:15" maxSheetId="2" userName="Ольга Владимировна" r:id="rId33" minRId="520" maxRId="521">
    <sheetIdMap count="1">
      <sheetId val="1"/>
    </sheetIdMap>
  </header>
  <header guid="{939A2E8D-1E77-4FC7-9982-8B9A75072440}" dateTime="2021-11-11T10:00:44" maxSheetId="2" userName="Пользователь" r:id="rId34" minRId="525" maxRId="539">
    <sheetIdMap count="1">
      <sheetId val="1"/>
    </sheetIdMap>
  </header>
  <header guid="{8D134F2B-1C58-4BAF-BB6D-E831B1670C07}" dateTime="2021-11-11T10:04:50" maxSheetId="2" userName="Пользователь" r:id="rId35" minRId="540">
    <sheetIdMap count="1">
      <sheetId val="1"/>
    </sheetIdMap>
  </header>
  <header guid="{0F9CAF53-E665-43FF-8097-21E5EC8CC4CC}" dateTime="2021-11-11T13:30:12" maxSheetId="2" userName="Пользователь" r:id="rId36" minRId="541" maxRId="542">
    <sheetIdMap count="1">
      <sheetId val="1"/>
    </sheetIdMap>
  </header>
  <header guid="{DB4B2E27-2201-42AB-BB85-B98E856C30A4}" dateTime="2021-11-11T14:44:41" maxSheetId="2" userName="Пользователь" r:id="rId37" minRId="543" maxRId="550">
    <sheetIdMap count="1">
      <sheetId val="1"/>
    </sheetIdMap>
  </header>
  <header guid="{45B3B65B-A6EF-4915-96B9-28762A810E80}" dateTime="2021-11-11T14:45:20" maxSheetId="2" userName="Пользователь" r:id="rId38" minRId="554" maxRId="557">
    <sheetIdMap count="1">
      <sheetId val="1"/>
    </sheetIdMap>
  </header>
  <header guid="{C00746A2-F73C-494A-9FF8-DBBDA88553B4}" dateTime="2021-11-11T14:55:22" maxSheetId="2" userName="Пользователь" r:id="rId39" minRId="558" maxRId="566">
    <sheetIdMap count="1">
      <sheetId val="1"/>
    </sheetIdMap>
  </header>
  <header guid="{0F5F1E49-99B7-4E24-8F3D-312048F1D609}" dateTime="2021-11-11T14:56:54" maxSheetId="2" userName="Пользователь" r:id="rId40" minRId="567" maxRId="570">
    <sheetIdMap count="1">
      <sheetId val="1"/>
    </sheetIdMap>
  </header>
  <header guid="{BC3BF312-9762-4E8E-A6F8-25F5DCE5D676}" dateTime="2021-11-11T15:26:00" maxSheetId="2" userName="Пользователь" r:id="rId41" minRId="571" maxRId="582">
    <sheetIdMap count="1">
      <sheetId val="1"/>
    </sheetIdMap>
  </header>
  <header guid="{4C39F25B-E083-4985-B6C7-D4B8D3DD6FF7}" dateTime="2021-11-11T15:33:50" maxSheetId="2" userName="Пользователь" r:id="rId42" minRId="583">
    <sheetIdMap count="1">
      <sheetId val="1"/>
    </sheetIdMap>
  </header>
  <header guid="{E5A2B065-63F7-4E1E-81E9-32194C03A63C}" dateTime="2021-11-11T15:44:50" maxSheetId="2" userName="Пользователь" r:id="rId43">
    <sheetIdMap count="1">
      <sheetId val="1"/>
    </sheetIdMap>
  </header>
  <header guid="{674A8F9E-A6D4-4888-B6EF-05CFB8F71181}" dateTime="2021-11-11T15:50:44" maxSheetId="2" userName="Пользователь" r:id="rId44" minRId="587" maxRId="588">
    <sheetIdMap count="1">
      <sheetId val="1"/>
    </sheetIdMap>
  </header>
  <header guid="{6E98D020-041E-48DE-B9B3-1DB505027D0A}" dateTime="2021-11-11T16:05:09" maxSheetId="2" userName="Пользователь" r:id="rId45" minRId="589" maxRId="592">
    <sheetIdMap count="1">
      <sheetId val="1"/>
    </sheetIdMap>
  </header>
  <header guid="{8FC21015-A745-4761-AB93-9EBF8576732D}" dateTime="2021-11-11T16:08:09" maxSheetId="2" userName="Пользователь" r:id="rId46" minRId="593" maxRId="594">
    <sheetIdMap count="1">
      <sheetId val="1"/>
    </sheetIdMap>
  </header>
  <header guid="{D2514A02-E059-41EA-84E0-B79CD1ECF68A}" dateTime="2021-11-11T16:28:16" maxSheetId="2" userName="Пользователь" r:id="rId47">
    <sheetIdMap count="1">
      <sheetId val="1"/>
    </sheetIdMap>
  </header>
  <header guid="{287E2CC7-B9BB-4E59-966D-816376B33631}" dateTime="2021-11-11T16:28:54" maxSheetId="2" userName="Пользователь" r:id="rId48" minRId="598" maxRId="599">
    <sheetIdMap count="1">
      <sheetId val="1"/>
    </sheetIdMap>
  </header>
  <header guid="{C90DC9FC-C6A3-4D85-B44D-E1581A3FBE93}" dateTime="2021-11-11T16:29:00" maxSheetId="2" userName="Пользователь" r:id="rId49">
    <sheetIdMap count="1">
      <sheetId val="1"/>
    </sheetIdMap>
  </header>
  <header guid="{6FB8D54E-62CD-4A39-A344-C3471F13DE10}" dateTime="2021-11-11T16:44:04" maxSheetId="2" userName="Пользователь" r:id="rId50" minRId="603" maxRId="608">
    <sheetIdMap count="1">
      <sheetId val="1"/>
    </sheetIdMap>
  </header>
  <header guid="{ECAF0BE5-25C2-4DC3-A376-845E83CE3983}" dateTime="2021-11-11T16:52:40" maxSheetId="2" userName="Пользователь" r:id="rId51" minRId="609" maxRId="612">
    <sheetIdMap count="1">
      <sheetId val="1"/>
    </sheetIdMap>
  </header>
  <header guid="{1C69BDAE-7DC8-42E3-BA3E-CD445FD6C823}" dateTime="2021-11-11T16:53:34" maxSheetId="2" userName="Пользователь" r:id="rId52" minRId="613" maxRId="614">
    <sheetIdMap count="1">
      <sheetId val="1"/>
    </sheetIdMap>
  </header>
  <header guid="{A1454038-A976-4083-A3C8-7BFED9390181}" dateTime="2021-11-11T16:54:24" maxSheetId="2" userName="Пользователь" r:id="rId53" minRId="615">
    <sheetIdMap count="1">
      <sheetId val="1"/>
    </sheetIdMap>
  </header>
  <header guid="{FD6EB9A0-3B2E-4031-99DB-B6F065D6850F}" dateTime="2021-11-11T16:56:30" maxSheetId="2" userName="Пользователь" r:id="rId54" minRId="616">
    <sheetIdMap count="1">
      <sheetId val="1"/>
    </sheetIdMap>
  </header>
  <header guid="{3958B6A8-DB9F-42CE-9046-094F486AABD9}" dateTime="2021-11-11T17:04:55" maxSheetId="2" userName="Пользователь" r:id="rId55">
    <sheetIdMap count="1">
      <sheetId val="1"/>
    </sheetIdMap>
  </header>
  <header guid="{D4853B0F-2963-4978-B797-68C73A57383D}" dateTime="2021-11-11T17:09:30" maxSheetId="2" userName="Пользователь" r:id="rId56" minRId="623" maxRId="626">
    <sheetIdMap count="1">
      <sheetId val="1"/>
    </sheetIdMap>
  </header>
  <header guid="{DF60F1CD-BA18-41CB-AF1B-C17016B70F0E}" dateTime="2021-11-12T09:12:21" maxSheetId="2" userName="Ольга Владимировна" r:id="rId57" minRId="630" maxRId="678">
    <sheetIdMap count="1">
      <sheetId val="1"/>
    </sheetIdMap>
  </header>
  <header guid="{6F9C07AA-B0DB-42BF-A17B-2F0B0383EABA}" dateTime="2021-11-12T09:13:21" maxSheetId="2" userName="Ольга Владимировна" r:id="rId58">
    <sheetIdMap count="1">
      <sheetId val="1"/>
    </sheetIdMap>
  </header>
  <header guid="{632126F9-4B44-46D2-8348-1AF10CBBC496}" dateTime="2021-11-12T09:55:12" maxSheetId="2" userName="Ольга Владимировна" r:id="rId59">
    <sheetIdMap count="1">
      <sheetId val="1"/>
    </sheetIdMap>
  </header>
  <header guid="{874AC981-59BE-47BF-A482-32486CFB7541}" dateTime="2021-11-12T11:59:43" maxSheetId="2" userName="Ольга Владимировна" r:id="rId60">
    <sheetIdMap count="1">
      <sheetId val="1"/>
    </sheetIdMap>
  </header>
  <header guid="{1A70947F-3FC9-4B45-BBFA-655CEE0F6059}" dateTime="2021-12-17T15:55:52" maxSheetId="2" userName="Пользователь" r:id="rId61" minRId="691" maxRId="714">
    <sheetIdMap count="1">
      <sheetId val="1"/>
    </sheetIdMap>
  </header>
  <header guid="{7F58BF69-BE5D-4FCF-B9FD-0FC676550A8E}" dateTime="2021-12-17T17:05:49" maxSheetId="2" userName="Пользователь" r:id="rId62" minRId="718" maxRId="726">
    <sheetIdMap count="1">
      <sheetId val="1"/>
    </sheetIdMap>
  </header>
  <header guid="{407E1012-DF98-4928-B007-979A6A754134}" dateTime="2021-12-17T17:09:04" maxSheetId="2" userName="Пользователь" r:id="rId63" minRId="727" maxRId="730">
    <sheetIdMap count="1">
      <sheetId val="1"/>
    </sheetIdMap>
  </header>
  <header guid="{83101AFB-086B-4285-9934-40D879743E78}" dateTime="2021-12-17T20:01:17" maxSheetId="2" userName="Пользователь" r:id="rId64" minRId="731" maxRId="732">
    <sheetIdMap count="1">
      <sheetId val="1"/>
    </sheetIdMap>
  </header>
  <header guid="{D0FEDAD5-5FF1-44CB-A87D-2493AB2CF366}" dateTime="2021-12-20T08:38:41" maxSheetId="2" userName="Пользователь" r:id="rId65" minRId="736" maxRId="767">
    <sheetIdMap count="1">
      <sheetId val="1"/>
    </sheetIdMap>
  </header>
  <header guid="{7D409F63-C030-4AAF-8A68-C57E143FAAAF}" dateTime="2021-12-20T09:12:24" maxSheetId="2" userName="Пользователь" r:id="rId66" minRId="771" maxRId="787">
    <sheetIdMap count="1">
      <sheetId val="1"/>
    </sheetIdMap>
  </header>
  <header guid="{7F433382-F56E-466E-A10A-6A438BF27840}" dateTime="2021-12-20T09:58:29" maxSheetId="2" userName="Пользователь" r:id="rId67" minRId="788" maxRId="791">
    <sheetIdMap count="1">
      <sheetId val="1"/>
    </sheetIdMap>
  </header>
  <header guid="{3EDB7EC2-BBD4-4E15-845E-E8FF342920AF}" dateTime="2021-12-20T15:29:13" maxSheetId="2" userName="Пользователь" r:id="rId68" minRId="795" maxRId="798">
    <sheetIdMap count="1">
      <sheetId val="1"/>
    </sheetIdMap>
  </header>
  <header guid="{13EDF86C-9A58-4FF4-AAD5-2EA2DB3318F6}" dateTime="2021-12-21T17:41:09" maxSheetId="2" userName="Пользователь" r:id="rId69" minRId="802" maxRId="805">
    <sheetIdMap count="1">
      <sheetId val="1"/>
    </sheetIdMap>
  </header>
  <header guid="{A1306FEC-9804-40C6-8C56-ECBD35144CE6}" dateTime="2021-12-21T17:46:06" maxSheetId="2" userName="Пользователь" r:id="rId70" minRId="809" maxRId="810">
    <sheetIdMap count="1">
      <sheetId val="1"/>
    </sheetIdMap>
  </header>
  <header guid="{A30CCDF0-0922-4D9E-8637-A35BA2FCBE61}" dateTime="2022-01-12T16:18:32" maxSheetId="2" userName="User" r:id="rId71" minRId="811">
    <sheetIdMap count="1">
      <sheetId val="1"/>
    </sheetIdMap>
  </header>
  <header guid="{5137ABE0-9620-4D5E-8DC0-0C1AF969024A}" dateTime="2022-03-31T09:53:39" maxSheetId="2" userName="Пользователь" r:id="rId72" minRId="815" maxRId="863">
    <sheetIdMap count="1">
      <sheetId val="1"/>
    </sheetIdMap>
  </header>
  <header guid="{375519AE-3C9F-4270-B29C-51F1B5850186}" dateTime="2022-03-31T09:57:01" maxSheetId="2" userName="Пользователь" r:id="rId73" minRId="867" maxRId="886">
    <sheetIdMap count="1">
      <sheetId val="1"/>
    </sheetIdMap>
  </header>
  <header guid="{20A930E7-D9CD-4C96-9023-1CB010B7A94A}" dateTime="2022-03-31T10:04:32" maxSheetId="2" userName="Пользователь" r:id="rId74" minRId="887" maxRId="955">
    <sheetIdMap count="1">
      <sheetId val="1"/>
    </sheetIdMap>
  </header>
  <header guid="{83447A8F-BD4C-4301-886D-DB6CB9D86C13}" dateTime="2022-03-31T10:05:23" maxSheetId="2" userName="Пользователь" r:id="rId75" minRId="956" maxRId="962">
    <sheetIdMap count="1">
      <sheetId val="1"/>
    </sheetIdMap>
  </header>
  <header guid="{C17F1EB7-9935-4B2F-9E45-F83BC05A6F9D}" dateTime="2022-03-31T10:06:14" maxSheetId="2" userName="Пользователь" r:id="rId76" minRId="963" maxRId="976">
    <sheetIdMap count="1">
      <sheetId val="1"/>
    </sheetIdMap>
  </header>
  <header guid="{FCB8F317-D497-4961-8067-8BD1CE2B886E}" dateTime="2022-04-13T09:01:25" maxSheetId="2" userName="Ольга Владимировна" r:id="rId77">
    <sheetIdMap count="1">
      <sheetId val="1"/>
    </sheetIdMap>
  </header>
  <header guid="{A7D252E1-3C16-489E-BA8F-7E6F27177892}" dateTime="2022-04-13T10:58:17" maxSheetId="2" userName="Ольга Владимировна" r:id="rId78" minRId="980" maxRId="985">
    <sheetIdMap count="1">
      <sheetId val="1"/>
    </sheetIdMap>
  </header>
  <header guid="{9B993FD8-0773-40F3-A12F-C12958372162}" dateTime="2022-04-13T17:20:34" maxSheetId="2" userName="Ольга Владимировна" r:id="rId79">
    <sheetIdMap count="1">
      <sheetId val="1"/>
    </sheetIdMap>
  </header>
  <header guid="{EE64578D-85B1-4C72-B099-75B018F37DCD}" dateTime="2022-04-26T15:59:46" maxSheetId="2" userName="Пользователь" r:id="rId80">
    <sheetIdMap count="1">
      <sheetId val="1"/>
    </sheetIdMap>
  </header>
  <header guid="{2146A43D-06D0-4D11-B5C5-66428E990106}" dateTime="2022-04-27T14:22:25" maxSheetId="2" userName="Пользователь" r:id="rId81" minRId="995" maxRId="996">
    <sheetIdMap count="1">
      <sheetId val="1"/>
    </sheetIdMap>
  </header>
  <header guid="{F2D79933-2733-407D-AE21-24285E1C90CB}" dateTime="2022-04-27T15:25:03" maxSheetId="2" userName="Пользователь" r:id="rId82" minRId="1000">
    <sheetIdMap count="1">
      <sheetId val="1"/>
    </sheetIdMap>
  </header>
  <header guid="{E1F98C5B-8522-4D79-98D2-1572994C96B6}" dateTime="2022-04-28T10:38:52" maxSheetId="2" userName="User" r:id="rId83" minRId="1004">
    <sheetIdMap count="1">
      <sheetId val="1"/>
    </sheetIdMap>
  </header>
  <header guid="{08E1B623-72F6-4D33-9BFC-81DE1017B12E}" dateTime="2022-06-08T11:21:17" maxSheetId="2" userName="Пользователь" r:id="rId84" minRId="1008" maxRId="1014">
    <sheetIdMap count="1">
      <sheetId val="1"/>
    </sheetIdMap>
  </header>
  <header guid="{3B5BFD62-80AF-407E-9C8C-BA6286B586EC}" dateTime="2022-07-18T13:05:31" maxSheetId="2" userName="Пользователь" r:id="rId85" minRId="1018" maxRId="1033">
    <sheetIdMap count="1">
      <sheetId val="1"/>
    </sheetIdMap>
  </header>
  <header guid="{DAF18AE0-D7E7-4EED-9B1D-2843F68039F5}" dateTime="2022-07-18T13:07:47" maxSheetId="2" userName="Пользователь" r:id="rId86" minRId="1034" maxRId="1035">
    <sheetIdMap count="1">
      <sheetId val="1"/>
    </sheetIdMap>
  </header>
  <header guid="{FFEFBBB0-AF37-400E-86B0-0478A6E4CC58}" dateTime="2022-07-18T13:13:05" maxSheetId="2" userName="Пользователь" r:id="rId87">
    <sheetIdMap count="1">
      <sheetId val="1"/>
    </sheetIdMap>
  </header>
  <header guid="{B74893CF-D598-4A59-A6B1-3304F5C23FD2}" dateTime="2022-07-18T13:42:45" maxSheetId="2" userName="Пользователь" r:id="rId88" minRId="1039">
    <sheetIdMap count="1">
      <sheetId val="1"/>
    </sheetIdMap>
  </header>
  <header guid="{1E60A1B1-53C0-411D-B11F-87607765E8DD}" dateTime="2022-07-18T15:03:46" maxSheetId="2" userName="Ольга Владимировна" r:id="rId89" minRId="1043" maxRId="1045">
    <sheetIdMap count="1">
      <sheetId val="1"/>
    </sheetIdMap>
  </header>
  <header guid="{7CFEA292-A23C-409A-A511-AC89895227E0}" dateTime="2022-07-18T15:05:46" maxSheetId="2" userName="Ольга Владимировна" r:id="rId90">
    <sheetIdMap count="1">
      <sheetId val="1"/>
    </sheetIdMap>
  </header>
  <header guid="{668266C5-9519-46FD-B7CB-B991F01F3459}" dateTime="2022-07-18T15:13:28" maxSheetId="2" userName="Ольга Владимировна" r:id="rId91">
    <sheetIdMap count="1">
      <sheetId val="1"/>
    </sheetIdMap>
  </header>
  <header guid="{E2CBF3FB-5796-4451-BAC9-44DA21AAE9EE}" dateTime="2022-10-17T11:02:42" maxSheetId="2" userName="User" r:id="rId92" minRId="1055">
    <sheetIdMap count="1">
      <sheetId val="1"/>
    </sheetIdMap>
  </header>
  <header guid="{59C7152A-FA69-4D13-8C3F-A282025BDD70}" dateTime="2022-10-17T16:08:25" maxSheetId="2" userName="User" r:id="rId93">
    <sheetIdMap count="1">
      <sheetId val="1"/>
    </sheetIdMap>
  </header>
  <header guid="{AFDDA8C0-01AA-41D0-B3BB-B0BFC0C8E054}" dateTime="2022-10-20T14:05:03" maxSheetId="2" userName="Пользователь" r:id="rId94" minRId="1062">
    <sheetIdMap count="1">
      <sheetId val="1"/>
    </sheetIdMap>
  </header>
  <header guid="{8C945EC6-25D8-43C9-A7F1-84B6DBF8A62C}" dateTime="2022-10-20T14:28:49" maxSheetId="2" userName="Пользователь" r:id="rId95" minRId="1066" maxRId="1104">
    <sheetIdMap count="1">
      <sheetId val="1"/>
    </sheetIdMap>
  </header>
  <header guid="{B38EAEE8-FD9D-4645-A490-61A7E55859C1}" dateTime="2022-10-21T11:39:52" maxSheetId="2" userName="Ольга Владимировна" r:id="rId96" minRId="1105">
    <sheetIdMap count="1">
      <sheetId val="1"/>
    </sheetIdMap>
  </header>
  <header guid="{9E43BDB5-5D98-4092-BAE2-EC1FAC97D86F}" dateTime="2022-10-21T11:40:23" maxSheetId="2" userName="Ольга Владимировна" r:id="rId97" minRId="1109">
    <sheetIdMap count="1">
      <sheetId val="1"/>
    </sheetIdMap>
  </header>
  <header guid="{97B678E3-2CD2-420A-B0ED-4DB7F4E229F4}" dateTime="2022-10-21T14:13:05" maxSheetId="2" userName="Ольга Владимировна" r:id="rId98">
    <sheetIdMap count="1">
      <sheetId val="1"/>
    </sheetIdMap>
  </header>
  <header guid="{9B80C818-B3BD-4118-8023-F655A018DA59}" dateTime="2022-11-10T11:24:30" maxSheetId="2" userName="User" r:id="rId99" minRId="1116">
    <sheetIdMap count="1">
      <sheetId val="1"/>
    </sheetIdMap>
  </header>
  <header guid="{016BFE48-0CA9-40BB-9D3F-3CCA382A6704}" dateTime="2022-11-11T14:01:39" maxSheetId="2" userName="Пользователь" r:id="rId100" minRId="1120" maxRId="1312">
    <sheetIdMap count="1">
      <sheetId val="1"/>
    </sheetIdMap>
  </header>
  <header guid="{4A3C8BFD-47EA-4FA6-AD1A-F8520E91B485}" dateTime="2022-11-11T14:03:12" maxSheetId="2" userName="Пользователь" r:id="rId101" minRId="1313" maxRId="1332">
    <sheetIdMap count="1">
      <sheetId val="1"/>
    </sheetIdMap>
  </header>
  <header guid="{F8A0E0DA-38B6-47DD-8E60-FF94118B1D8B}" dateTime="2022-11-11T14:09:39" maxSheetId="2" userName="Пользователь" r:id="rId102" minRId="1333" maxRId="1423">
    <sheetIdMap count="1">
      <sheetId val="1"/>
    </sheetIdMap>
  </header>
  <header guid="{3B37B8C0-5D3A-4A23-B6FC-DA3F6D893AE6}" dateTime="2022-11-11T14:19:37" maxSheetId="2" userName="Пользователь" r:id="rId103" minRId="1424" maxRId="1430">
    <sheetIdMap count="1">
      <sheetId val="1"/>
    </sheetIdMap>
  </header>
  <header guid="{01BE9848-2388-4947-8265-3F893A7C5EB2}" dateTime="2022-11-11T14:25:50" maxSheetId="2" userName="Пользователь" r:id="rId104" minRId="1431" maxRId="1436">
    <sheetIdMap count="1">
      <sheetId val="1"/>
    </sheetIdMap>
  </header>
  <header guid="{D9DC71AB-414B-45D9-9541-DCA23E372B65}" dateTime="2022-11-11T14:41:10" maxSheetId="2" userName="Пользователь" r:id="rId105" minRId="1440" maxRId="1499">
    <sheetIdMap count="1">
      <sheetId val="1"/>
    </sheetIdMap>
  </header>
  <header guid="{04B37B43-28C7-41AB-B198-538221AB8437}" dateTime="2022-11-11T15:06:19" maxSheetId="2" userName="Пользователь" r:id="rId106" minRId="1502" maxRId="1509">
    <sheetIdMap count="1">
      <sheetId val="1"/>
    </sheetIdMap>
  </header>
  <header guid="{36D01390-135D-4A94-9BB0-8FEEA792B202}" dateTime="2022-11-11T15:32:24" maxSheetId="2" userName="Пользователь" r:id="rId107" minRId="1510" maxRId="1533">
    <sheetIdMap count="1">
      <sheetId val="1"/>
    </sheetIdMap>
  </header>
  <header guid="{9FCD18A1-1F48-4E0E-A569-05993B95816C}" dateTime="2022-11-11T15:45:25" maxSheetId="2" userName="Пользователь" r:id="rId108" minRId="1536" maxRId="1540">
    <sheetIdMap count="1">
      <sheetId val="1"/>
    </sheetIdMap>
  </header>
  <header guid="{72892904-6089-46D5-A902-816E31806E6C}" dateTime="2022-11-11T16:56:28" maxSheetId="2" userName="Пользователь" r:id="rId109" minRId="1541">
    <sheetIdMap count="1">
      <sheetId val="1"/>
    </sheetIdMap>
  </header>
  <header guid="{02B020FE-1D91-4042-B990-41E7CC314927}" dateTime="2022-11-11T17:09:19" maxSheetId="2" userName="Пользователь" r:id="rId110" minRId="1544" maxRId="1545">
    <sheetIdMap count="1">
      <sheetId val="1"/>
    </sheetIdMap>
  </header>
  <header guid="{703B58CC-D7D8-4D24-B49A-2BA209217DC0}" dateTime="2022-11-12T16:34:57" maxSheetId="2" userName="Пользователь" r:id="rId111" minRId="1548" maxRId="1549">
    <sheetIdMap count="1">
      <sheetId val="1"/>
    </sheetIdMap>
  </header>
  <header guid="{05E00271-7197-41C8-823D-A210FE2B04E6}" dateTime="2022-11-12T16:35:10" maxSheetId="2" userName="Пользователь" r:id="rId112" minRId="1552" maxRId="1553">
    <sheetIdMap count="1">
      <sheetId val="1"/>
    </sheetIdMap>
  </header>
  <header guid="{880B45F0-92D4-4F3A-B3D0-57847DA09716}" dateTime="2022-11-12T16:37:57" maxSheetId="2" userName="Пользователь" r:id="rId113" minRId="1554" maxRId="1577">
    <sheetIdMap count="1">
      <sheetId val="1"/>
    </sheetIdMap>
  </header>
  <header guid="{AFA9034D-4EE3-4842-B17B-E0A80849E25E}" dateTime="2022-11-12T16:38:45" maxSheetId="2" userName="Пользователь" r:id="rId114" minRId="1580" maxRId="1591">
    <sheetIdMap count="1">
      <sheetId val="1"/>
    </sheetIdMap>
  </header>
  <header guid="{0CD6F7B0-F399-4D88-AA64-E721D76EA39A}" dateTime="2022-11-12T16:57:20" maxSheetId="2" userName="Пользователь" r:id="rId115" minRId="1592" maxRId="1762">
    <sheetIdMap count="1">
      <sheetId val="1"/>
    </sheetIdMap>
  </header>
  <header guid="{543C0A07-15DE-447C-AE05-F636587DFE51}" dateTime="2022-11-12T17:04:50" maxSheetId="2" userName="Пользователь" r:id="rId116" minRId="1763" maxRId="1799">
    <sheetIdMap count="1">
      <sheetId val="1"/>
    </sheetIdMap>
  </header>
  <header guid="{2811DD5D-08BC-45E5-8DBC-6CDA386527D7}" dateTime="2022-11-12T17:10:24" maxSheetId="2" userName="Пользователь" r:id="rId117" minRId="1800" maxRId="1803">
    <sheetIdMap count="1">
      <sheetId val="1"/>
    </sheetIdMap>
  </header>
  <header guid="{55984121-A92C-43D9-B5DE-57BE0DA14968}" dateTime="2022-11-12T17:15:27" maxSheetId="2" userName="Пользователь" r:id="rId118" minRId="1804" maxRId="1893">
    <sheetIdMap count="1">
      <sheetId val="1"/>
    </sheetIdMap>
  </header>
  <header guid="{28B3DEC0-5DF1-45AC-997D-71B0EC2FD053}" dateTime="2022-11-12T17:19:04" maxSheetId="2" userName="Пользователь" r:id="rId119" minRId="1896" maxRId="1897">
    <sheetIdMap count="1">
      <sheetId val="1"/>
    </sheetIdMap>
  </header>
  <header guid="{B39EC63D-B344-40F6-9CAD-4DA6AB1851F1}" dateTime="2022-11-14T16:18:06" maxSheetId="2" userName="Пользователь" r:id="rId120">
    <sheetIdMap count="1">
      <sheetId val="1"/>
    </sheetIdMap>
  </header>
  <header guid="{8D66F1D2-0659-475B-B8EB-D858912EFF74}" dateTime="2022-11-14T16:22:43" maxSheetId="2" userName="Пользователь" r:id="rId121" minRId="1900">
    <sheetIdMap count="1">
      <sheetId val="1"/>
    </sheetIdMap>
  </header>
  <header guid="{6C47ABE4-5586-4A46-BE51-7D5DDD11CCE1}" dateTime="2022-11-14T17:42:12" maxSheetId="2" userName="Пользователь" r:id="rId122" minRId="1903" maxRId="1908">
    <sheetIdMap count="1">
      <sheetId val="1"/>
    </sheetIdMap>
  </header>
  <header guid="{819E15B1-FBAF-466F-8C0E-92D571FD750B}" dateTime="2022-11-15T08:08:50" maxSheetId="2" userName="Пользователь" r:id="rId123" minRId="1911" maxRId="1913">
    <sheetIdMap count="1">
      <sheetId val="1"/>
    </sheetIdMap>
  </header>
  <header guid="{3C9CA7B0-36B5-48E0-AB45-8EC3C4F060DF}" dateTime="2022-11-15T08:57:12" maxSheetId="2" userName="Ольга Владимировна" r:id="rId124" minRId="1916" maxRId="1925">
    <sheetIdMap count="1">
      <sheetId val="1"/>
    </sheetIdMap>
  </header>
  <header guid="{471D97CE-9260-417C-AC15-231302AB1B8E}" dateTime="2022-11-15T09:02:14" maxSheetId="2" userName="Ольга Владимировна" r:id="rId125" minRId="1926" maxRId="1927">
    <sheetIdMap count="1">
      <sheetId val="1"/>
    </sheetIdMap>
  </header>
  <header guid="{23184625-E029-4F32-AEEC-34F9614C9406}" dateTime="2022-11-15T09:14:02" maxSheetId="2" userName="Ольга Владимировна" r:id="rId126" minRId="1928" maxRId="1931">
    <sheetIdMap count="1">
      <sheetId val="1"/>
    </sheetIdMap>
  </header>
  <header guid="{C1712A5A-E85A-46BA-A151-AA175B40194D}" dateTime="2022-12-16T09:25:31" maxSheetId="2" userName="Пользователь" r:id="rId127" minRId="1932" maxRId="1933">
    <sheetIdMap count="1">
      <sheetId val="1"/>
    </sheetIdMap>
  </header>
  <header guid="{5A1141C1-E599-4418-8CF6-89F7B2BF4F92}" dateTime="2022-12-16T09:29:25" maxSheetId="2" userName="Пользователь" r:id="rId128" minRId="1934" maxRId="1964">
    <sheetIdMap count="1">
      <sheetId val="1"/>
    </sheetIdMap>
  </header>
  <header guid="{5296845F-C6EF-40D4-B5A8-A7FF6E12BFF7}" dateTime="2022-12-16T09:38:37" maxSheetId="2" userName="Пользователь" r:id="rId129" minRId="1965" maxRId="1983">
    <sheetIdMap count="1">
      <sheetId val="1"/>
    </sheetIdMap>
  </header>
  <header guid="{6FB2F11D-1801-4B6F-9321-DFDD8A268B01}" dateTime="2022-12-16T09:41:55" maxSheetId="2" userName="Пользователь" r:id="rId130" minRId="1984" maxRId="2010">
    <sheetIdMap count="1">
      <sheetId val="1"/>
    </sheetIdMap>
  </header>
  <header guid="{B71D4F72-9015-4BBD-8BD5-966B6DF912CC}" dateTime="2022-12-16T09:47:50" maxSheetId="2" userName="Пользователь" r:id="rId131" minRId="2011" maxRId="2014">
    <sheetIdMap count="1">
      <sheetId val="1"/>
    </sheetIdMap>
  </header>
  <header guid="{6A7F7B6A-54E2-4210-AB4A-25DB8071524A}" dateTime="2022-12-16T10:08:17" maxSheetId="2" userName="Пользователь" r:id="rId132" minRId="2015" maxRId="2018">
    <sheetIdMap count="1">
      <sheetId val="1"/>
    </sheetIdMap>
  </header>
  <header guid="{EF0AD0B8-C3E1-4015-B26D-7622C0C2D487}" dateTime="2022-12-16T10:33:20" maxSheetId="2" userName="Пользователь" r:id="rId133" minRId="2019" maxRId="2055">
    <sheetIdMap count="1">
      <sheetId val="1"/>
    </sheetIdMap>
  </header>
  <header guid="{82D3C598-E23B-4C53-8651-1B1263CE3A2D}" dateTime="2022-12-16T10:37:12" maxSheetId="2" userName="Пользователь" r:id="rId134">
    <sheetIdMap count="1">
      <sheetId val="1"/>
    </sheetIdMap>
  </header>
  <header guid="{41E1F520-5133-4FB5-9732-BC82D2A4695B}" dateTime="2022-12-16T11:47:03" maxSheetId="2" userName="Пользователь" r:id="rId135" minRId="2056" maxRId="2063">
    <sheetIdMap count="1">
      <sheetId val="1"/>
    </sheetIdMap>
  </header>
  <header guid="{0F1F95CC-1603-4A19-AB63-E0111FD9038E}" dateTime="2022-12-16T13:23:51" maxSheetId="2" userName="Пользователь" r:id="rId136" minRId="2066" maxRId="2182">
    <sheetIdMap count="1">
      <sheetId val="1"/>
    </sheetIdMap>
  </header>
  <header guid="{7E2320F7-BD1A-40CA-AADF-34A67EA80CDC}" dateTime="2022-12-16T13:27:08" maxSheetId="2" userName="Пользователь" r:id="rId137" minRId="2185" maxRId="2203">
    <sheetIdMap count="1">
      <sheetId val="1"/>
    </sheetIdMap>
  </header>
  <header guid="{D5C3989F-A838-4BC6-955F-2AE04EE5935C}" dateTime="2022-12-16T13:34:26" maxSheetId="2" userName="Пользователь" r:id="rId138" minRId="2204" maxRId="2226">
    <sheetIdMap count="1">
      <sheetId val="1"/>
    </sheetIdMap>
  </header>
  <header guid="{6255FD6C-7F0A-423A-963C-166C562B2568}" dateTime="2022-12-16T13:45:15" maxSheetId="2" userName="Пользователь" r:id="rId139" minRId="2229" maxRId="2260">
    <sheetIdMap count="1">
      <sheetId val="1"/>
    </sheetIdMap>
  </header>
  <header guid="{F74890BB-FBB2-4B24-A932-F827C7D7AB41}" dateTime="2022-12-16T13:54:16" maxSheetId="2" userName="Пользователь" r:id="rId140" minRId="2261" maxRId="2276">
    <sheetIdMap count="1">
      <sheetId val="1"/>
    </sheetIdMap>
  </header>
  <header guid="{EF4B89C5-425A-4097-AA42-A859356B22D9}" dateTime="2022-12-16T13:55:58" maxSheetId="2" userName="Пользователь" r:id="rId141" minRId="2277" maxRId="2278">
    <sheetIdMap count="1">
      <sheetId val="1"/>
    </sheetIdMap>
  </header>
  <header guid="{B2176EDB-F0B1-4001-9263-D59C06033CC4}" dateTime="2022-12-16T14:40:23" maxSheetId="2" userName="Пользователь" r:id="rId142" minRId="2279" maxRId="2322">
    <sheetIdMap count="1">
      <sheetId val="1"/>
    </sheetIdMap>
  </header>
  <header guid="{BF48779E-9D4A-46D7-8DE5-FA0D24571208}" dateTime="2022-12-16T14:45:26" maxSheetId="2" userName="Пользователь" r:id="rId143" minRId="2323" maxRId="2325">
    <sheetIdMap count="1">
      <sheetId val="1"/>
    </sheetIdMap>
  </header>
  <header guid="{F7193410-F10A-4096-BF73-3F27424851AE}" dateTime="2022-12-19T14:43:22" maxSheetId="2" userName="Пользователь" r:id="rId144" minRId="2326" maxRId="2329">
    <sheetIdMap count="1">
      <sheetId val="1"/>
    </sheetIdMap>
  </header>
  <header guid="{010DFA1D-AF06-45A4-920A-5ED68DA00632}" dateTime="2022-12-19T14:47:38" maxSheetId="2" userName="Пользователь" r:id="rId145" minRId="2332" maxRId="2333">
    <sheetIdMap count="1">
      <sheetId val="1"/>
    </sheetIdMap>
  </header>
  <header guid="{F3A3C936-5C2A-4AB1-92C7-F52D50995622}" dateTime="2022-12-19T14:48:24" maxSheetId="2" userName="Пользователь" r:id="rId146" minRId="2334">
    <sheetIdMap count="1">
      <sheetId val="1"/>
    </sheetIdMap>
  </header>
  <header guid="{939523AF-9821-488E-999B-C19667B1BF13}" dateTime="2022-12-19T15:03:21" maxSheetId="2" userName="Пользователь" r:id="rId147" minRId="2335" maxRId="2339">
    <sheetIdMap count="1">
      <sheetId val="1"/>
    </sheetIdMap>
  </header>
  <header guid="{46EABF5D-F1AA-4C6A-83AC-2EA47962EAA3}" dateTime="2022-12-19T15:04:55" maxSheetId="2" userName="Пользователь" r:id="rId148" minRId="2340" maxRId="2343">
    <sheetIdMap count="1">
      <sheetId val="1"/>
    </sheetIdMap>
  </header>
  <header guid="{77BFC3D5-8987-428D-8866-909667A16308}" dateTime="2022-12-19T15:12:20" maxSheetId="2" userName="Пользователь" r:id="rId149" minRId="2344" maxRId="2345">
    <sheetIdMap count="1">
      <sheetId val="1"/>
    </sheetIdMap>
  </header>
  <header guid="{4F8DEF6A-A221-4ADF-ACD7-7065B008A44F}" dateTime="2022-12-19T15:18:13" maxSheetId="2" userName="Пользователь" r:id="rId150" minRId="2346" maxRId="2347">
    <sheetIdMap count="1">
      <sheetId val="1"/>
    </sheetIdMap>
  </header>
  <header guid="{B6FE9559-F4A3-472C-BF6E-0481F571A772}" dateTime="2022-12-19T15:56:27" maxSheetId="2" userName="Пользователь" r:id="rId151" minRId="2348" maxRId="2356">
    <sheetIdMap count="1">
      <sheetId val="1"/>
    </sheetIdMap>
  </header>
  <header guid="{F05F36B8-1137-483A-B4F8-0536D2643862}" dateTime="2022-12-19T16:54:06" maxSheetId="2" userName="Пользователь" r:id="rId152" minRId="2359" maxRId="2388">
    <sheetIdMap count="1">
      <sheetId val="1"/>
    </sheetIdMap>
  </header>
  <header guid="{ED80720B-CAFA-4AA3-AA2C-9C066FEBBF27}" dateTime="2022-12-19T16:54:22" maxSheetId="2" userName="Пользователь" r:id="rId153">
    <sheetIdMap count="1">
      <sheetId val="1"/>
    </sheetIdMap>
  </header>
  <header guid="{197AE224-4AE0-4A03-8723-F83ED1E882BF}" dateTime="2022-12-19T17:33:40" maxSheetId="2" userName="Пользователь" r:id="rId154" minRId="2389" maxRId="2415">
    <sheetIdMap count="1">
      <sheetId val="1"/>
    </sheetIdMap>
  </header>
  <header guid="{B5A679A6-2EF4-4390-BC6C-872130800DD8}" dateTime="2022-12-19T17:34:20" maxSheetId="2" userName="Пользователь" r:id="rId155" minRId="2418">
    <sheetIdMap count="1">
      <sheetId val="1"/>
    </sheetIdMap>
  </header>
  <header guid="{D1F6665D-61E0-4F81-A4C3-2E69304A23EE}" dateTime="2022-12-19T17:44:58" maxSheetId="2" userName="Пользователь" r:id="rId156" minRId="2419" maxRId="2421">
    <sheetIdMap count="1">
      <sheetId val="1"/>
    </sheetIdMap>
  </header>
  <header guid="{0B5B0A54-29B2-4EA8-8E24-14CF2DF3CAE1}" dateTime="2022-12-19T17:55:10" maxSheetId="2" userName="Пользователь" r:id="rId157" minRId="2422" maxRId="2436">
    <sheetIdMap count="1">
      <sheetId val="1"/>
    </sheetIdMap>
  </header>
  <header guid="{D6C7CA4A-1996-43A4-A898-C11F49EF48A5}" dateTime="2022-12-20T14:06:12" maxSheetId="2" userName="Пользователь" r:id="rId158" minRId="2439">
    <sheetIdMap count="1">
      <sheetId val="1"/>
    </sheetIdMap>
  </header>
  <header guid="{196FAE8B-FC5A-454A-A64E-893FA7C67263}" dateTime="2022-12-20T14:39:00" maxSheetId="2" userName="Пользователь" r:id="rId159" minRId="2442" maxRId="2455">
    <sheetIdMap count="1">
      <sheetId val="1"/>
    </sheetIdMap>
  </header>
  <header guid="{D17F051F-313C-4DF7-832E-891B2CC4BA98}" dateTime="2023-01-09T10:46:26" maxSheetId="2" userName="Пользователь" r:id="rId160" minRId="2456" maxRId="2476">
    <sheetIdMap count="1">
      <sheetId val="1"/>
    </sheetIdMap>
  </header>
  <header guid="{05D1EBE3-262C-4621-AA0F-A0ED8A455749}" dateTime="2023-01-09T11:12:41" maxSheetId="2" userName="Пользователь" r:id="rId161" minRId="2477" maxRId="2484">
    <sheetIdMap count="1">
      <sheetId val="1"/>
    </sheetIdMap>
  </header>
  <header guid="{B3D75274-8F20-4A5C-B7C9-C0C75BA77149}" dateTime="2023-01-09T11:13:08" maxSheetId="2" userName="Пользователь" r:id="rId162" minRId="2487" maxRId="2488">
    <sheetIdMap count="1">
      <sheetId val="1"/>
    </sheetIdMap>
  </header>
  <header guid="{2E90825B-256F-4C14-A1A9-1459CF9085D8}" dateTime="2023-01-09T11:23:36" maxSheetId="2" userName="Пользователь" r:id="rId163" minRId="2489" maxRId="2496">
    <sheetIdMap count="1">
      <sheetId val="1"/>
    </sheetIdMap>
  </header>
  <header guid="{A778F7B6-24C0-41C9-9278-D49434EA25F3}" dateTime="2023-01-09T11:47:43" maxSheetId="2" userName="Пользователь" r:id="rId164" minRId="2497" maxRId="2505">
    <sheetIdMap count="1">
      <sheetId val="1"/>
    </sheetIdMap>
  </header>
  <header guid="{B3979AB6-78E4-4F01-977D-2478A943DC97}" dateTime="2023-01-09T13:10:54" maxSheetId="2" userName="Пользователь" r:id="rId165" minRId="2508" maxRId="2521">
    <sheetIdMap count="1">
      <sheetId val="1"/>
    </sheetIdMap>
  </header>
  <header guid="{62E82C02-D99D-499A-ABCA-417BCC9C715D}" dateTime="2023-01-09T13:22:13" maxSheetId="2" userName="Пользователь" r:id="rId166" minRId="2522">
    <sheetIdMap count="1">
      <sheetId val="1"/>
    </sheetIdMap>
  </header>
  <header guid="{D01E3190-850D-445C-B5A2-559026DA96DD}" dateTime="2023-01-09T14:15:04" maxSheetId="2" userName="Пользователь" r:id="rId167" minRId="2523">
    <sheetIdMap count="1">
      <sheetId val="1"/>
    </sheetIdMap>
  </header>
  <header guid="{0EE64B78-FED8-4204-A978-024520708E0E}" dateTime="2023-01-09T14:33:10" maxSheetId="2" userName="Пользователь" r:id="rId168" minRId="2524" maxRId="2527">
    <sheetIdMap count="1">
      <sheetId val="1"/>
    </sheetIdMap>
  </header>
  <header guid="{AA433B49-205F-43A9-AC81-ACF444222FE8}" dateTime="2023-01-09T19:25:29" maxSheetId="2" userName="Пользователь" r:id="rId169" minRId="2530" maxRId="2537">
    <sheetIdMap count="1">
      <sheetId val="1"/>
    </sheetIdMap>
  </header>
  <header guid="{20A19EC1-93AE-462A-B96E-FD419D00B6FB}" dateTime="2023-01-09T19:53:33" maxSheetId="2" userName="Пользователь" r:id="rId170" minRId="2540" maxRId="2543">
    <sheetIdMap count="1">
      <sheetId val="1"/>
    </sheetIdMap>
  </header>
  <header guid="{41B9F081-5D21-4FF4-9D55-CEB2F1B45F19}" dateTime="2023-01-09T19:58:40" maxSheetId="2" userName="Пользователь" r:id="rId171" minRId="2546">
    <sheetIdMap count="1">
      <sheetId val="1"/>
    </sheetIdMap>
  </header>
  <header guid="{0023FA3C-F85B-421F-8AEF-E7CF8FF3ADB0}" dateTime="2023-01-09T19:59:15" maxSheetId="2" userName="Пользователь" r:id="rId172" minRId="2549">
    <sheetIdMap count="1">
      <sheetId val="1"/>
    </sheetIdMap>
  </header>
  <header guid="{54640118-FA9C-4A9A-ACC3-7A51105C3D90}" dateTime="2023-01-09T20:03:42" maxSheetId="2" userName="Пользователь" r:id="rId173" minRId="2550" maxRId="2555">
    <sheetIdMap count="1">
      <sheetId val="1"/>
    </sheetIdMap>
  </header>
  <header guid="{81F2D358-9789-4960-BDDD-78E3D00B4522}" dateTime="2023-01-09T20:05:03" maxSheetId="2" userName="Пользователь" r:id="rId174" minRId="2558" maxRId="2559">
    <sheetIdMap count="1">
      <sheetId val="1"/>
    </sheetIdMap>
  </header>
  <header guid="{E8D2E938-F8E4-436B-ADF1-045340FADEAA}" dateTime="2023-01-09T20:26:40" maxSheetId="2" userName="Пользователь" r:id="rId175" minRId="2560" maxRId="2567">
    <sheetIdMap count="1">
      <sheetId val="1"/>
    </sheetIdMap>
  </header>
  <header guid="{CE1A8CA1-CD9B-4AFA-B39A-5397AC5B2B25}" dateTime="2023-01-10T10:06:22" maxSheetId="2" userName="User" r:id="rId176" minRId="2570">
    <sheetIdMap count="1">
      <sheetId val="1"/>
    </sheetIdMap>
  </header>
  <header guid="{F93597CB-8912-4D53-A34D-E3D515208AB8}" dateTime="2023-01-10T11:13:18" maxSheetId="2" userName="Пользователь" r:id="rId177" minRId="2571" maxRId="2572">
    <sheetIdMap count="1">
      <sheetId val="1"/>
    </sheetIdMap>
  </header>
  <header guid="{42033A38-3AB7-4E38-8C7D-8CCFC8CDEE95}" dateTime="2023-01-10T11:30:29" maxSheetId="2" userName="Пользователь" r:id="rId178" minRId="2573" maxRId="2579">
    <sheetIdMap count="1">
      <sheetId val="1"/>
    </sheetIdMap>
  </header>
  <header guid="{3CC1D5A4-296B-4276-8E82-6B5F6A1B9AC2}" dateTime="2023-01-10T11:31:37" maxSheetId="2" userName="Пользователь" r:id="rId179" minRId="2580">
    <sheetIdMap count="1">
      <sheetId val="1"/>
    </sheetIdMap>
  </header>
  <header guid="{BF0AF3E3-07A9-4DB8-AE31-B816A6F4FE7D}" dateTime="2023-01-11T18:07:30" maxSheetId="2" userName="Пользователь" r:id="rId180" minRId="2581">
    <sheetIdMap count="1">
      <sheetId val="1"/>
    </sheetIdMap>
  </header>
  <header guid="{79CAE410-E3C1-46AE-8C6C-B910B00C0651}" dateTime="2023-01-11T18:08:47" maxSheetId="2" userName="Пользователь" r:id="rId181" minRId="2584" maxRId="2585">
    <sheetIdMap count="1">
      <sheetId val="1"/>
    </sheetIdMap>
  </header>
  <header guid="{40CA55B6-F35B-46B4-812F-D2F63C11645A}" dateTime="2023-01-11T18:37:13" maxSheetId="2" userName="Ольга Владимировна" r:id="rId182" minRId="2586" maxRId="2589">
    <sheetIdMap count="1">
      <sheetId val="1"/>
    </sheetIdMap>
  </header>
  <header guid="{A458E5B4-0E22-49B2-9AE0-12B252E99746}" dateTime="2023-01-16T09:47:02" maxSheetId="2" userName="User" r:id="rId183">
    <sheetIdMap count="1">
      <sheetId val="1"/>
    </sheetIdMap>
  </header>
  <header guid="{8FD4582F-9EAE-49A6-9F22-91C50E3B89B4}" dateTime="2023-01-16T09:47:35" maxSheetId="2" userName="User" r:id="rId184" minRId="2596">
    <sheetIdMap count="1">
      <sheetId val="1"/>
    </sheetIdMap>
  </header>
  <header guid="{614CE393-B8DD-4136-BC59-21732CC1E3A2}" dateTime="2023-01-16T15:11:52" maxSheetId="2" userName="User" r:id="rId185">
    <sheetIdMap count="1">
      <sheetId val="1"/>
    </sheetIdMap>
  </header>
  <header guid="{24903AAF-892D-4054-9C25-97E496FA7581}" dateTime="2023-01-25T17:25:42" maxSheetId="2" userName="Пользователь" r:id="rId186" minRId="2601" maxRId="2609">
    <sheetIdMap count="1">
      <sheetId val="1"/>
    </sheetIdMap>
  </header>
  <header guid="{1C4D8634-B18E-43C1-A146-36BC20BFF61C}" dateTime="2023-01-25T17:29:14" maxSheetId="2" userName="Пользователь" r:id="rId187" minRId="2612" maxRId="2642">
    <sheetIdMap count="1">
      <sheetId val="1"/>
    </sheetIdMap>
  </header>
  <header guid="{A6FB2980-47FE-4973-943D-72131F0FEAC7}" dateTime="2023-01-25T17:29:46" maxSheetId="2" userName="Пользователь" r:id="rId188" minRId="2643" maxRId="2644">
    <sheetIdMap count="1">
      <sheetId val="1"/>
    </sheetIdMap>
  </header>
  <header guid="{FFA0231B-6F45-4A4F-9F6B-387E05DA6FB7}" dateTime="2023-01-25T17:33:10" maxSheetId="2" userName="Пользователь" r:id="rId189" minRId="2645" maxRId="2669">
    <sheetIdMap count="1">
      <sheetId val="1"/>
    </sheetIdMap>
  </header>
  <header guid="{12CEF7D0-261E-41B2-9742-1C3AD3F10CDF}" dateTime="2023-01-25T17:41:30" maxSheetId="2" userName="Пользователь" r:id="rId190" minRId="2672" maxRId="2803">
    <sheetIdMap count="1">
      <sheetId val="1"/>
    </sheetIdMap>
  </header>
  <header guid="{7A1194C2-B49B-4120-B57F-2341E05EEF2A}" dateTime="2023-01-25T18:16:57" maxSheetId="2" userName="Пользователь" r:id="rId191" minRId="2806" maxRId="2808">
    <sheetIdMap count="1">
      <sheetId val="1"/>
    </sheetIdMap>
  </header>
  <header guid="{3491F92A-2E4C-4AEA-BF5F-74CA5C4A3ACB}" dateTime="2023-01-25T18:26:03" maxSheetId="2" userName="Пользователь" r:id="rId192" minRId="2811" maxRId="2815">
    <sheetIdMap count="1">
      <sheetId val="1"/>
    </sheetIdMap>
  </header>
  <header guid="{1FF8BEBF-3BC2-41FE-9D1C-F855EB9D87E1}" dateTime="2023-01-26T13:27:09" maxSheetId="2" userName="Пользователь" r:id="rId193" minRId="2816" maxRId="2839">
    <sheetIdMap count="1">
      <sheetId val="1"/>
    </sheetIdMap>
  </header>
  <header guid="{75B56253-A12F-4594-86D1-8FE1FF8AFDF7}" dateTime="2023-01-26T13:29:38" maxSheetId="2" userName="Пользователь" r:id="rId194" minRId="2842" maxRId="2871">
    <sheetIdMap count="1">
      <sheetId val="1"/>
    </sheetIdMap>
  </header>
  <header guid="{2C47A0CB-9034-4732-B37C-FA90BDFD786D}" dateTime="2023-01-26T13:30:07" maxSheetId="2" userName="Пользователь" r:id="rId195" minRId="2872" maxRId="2875">
    <sheetIdMap count="1">
      <sheetId val="1"/>
    </sheetIdMap>
  </header>
  <header guid="{C36D83FE-849B-4FBD-BF8D-59C97AB0F255}" dateTime="2023-01-26T13:55:13" maxSheetId="2" userName="Пользователь" r:id="rId196" minRId="2876">
    <sheetIdMap count="1">
      <sheetId val="1"/>
    </sheetIdMap>
  </header>
  <header guid="{18D66E76-942E-4EF4-8619-0D0902F640F5}" dateTime="2023-01-26T15:41:20" maxSheetId="2" userName="Ольга Владимировна" r:id="rId197" minRId="2877">
    <sheetIdMap count="1">
      <sheetId val="1"/>
    </sheetIdMap>
  </header>
  <header guid="{A5D51347-75DF-47D8-A296-2697D128B28F}" dateTime="2023-01-26T16:12:46" maxSheetId="2" userName="User" r:id="rId198" minRId="2878">
    <sheetIdMap count="1">
      <sheetId val="1"/>
    </sheetIdMap>
  </header>
  <header guid="{6BF31C19-3076-4D7F-94BF-6AAF166C1AE6}" dateTime="2023-01-26T16:44:22" maxSheetId="2" userName="User" r:id="rId199" minRId="2879">
    <sheetIdMap count="1">
      <sheetId val="1"/>
    </sheetIdMap>
  </header>
  <header guid="{ED1197B9-4555-4022-AEA7-F69A2343FC9F}" dateTime="2023-01-30T10:01:48" maxSheetId="2" userName="User" r:id="rId200" minRId="2880">
    <sheetIdMap count="1">
      <sheetId val="1"/>
    </sheetIdMap>
  </header>
  <header guid="{3B241DDC-7156-4202-BE3C-7FE013847FEE}" dateTime="2023-03-14T14:15:41" maxSheetId="2" userName="Пользователь" r:id="rId201" minRId="2881" maxRId="2896">
    <sheetIdMap count="1">
      <sheetId val="1"/>
    </sheetIdMap>
  </header>
  <header guid="{9B4E0D51-EA42-4FA2-8137-6B3BC5A1E5F0}" dateTime="2023-03-14T14:16:41" maxSheetId="2" userName="Пользователь" r:id="rId202" minRId="2897" maxRId="2898">
    <sheetIdMap count="1">
      <sheetId val="1"/>
    </sheetIdMap>
  </header>
  <header guid="{DC317002-5B83-415E-A5EC-2A3B42C12B91}" dateTime="2023-03-14T14:28:14" maxSheetId="2" userName="Пользователь" r:id="rId203" minRId="2899" maxRId="2980">
    <sheetIdMap count="1">
      <sheetId val="1"/>
    </sheetIdMap>
  </header>
  <header guid="{7352615A-ADFC-4FD8-9366-2B5CDFF59B64}" dateTime="2023-03-14T14:32:49" maxSheetId="2" userName="Пользователь" r:id="rId204" minRId="2981" maxRId="3002">
    <sheetIdMap count="1">
      <sheetId val="1"/>
    </sheetIdMap>
  </header>
  <header guid="{E8584515-F7AE-42AE-8C4D-9671E4728BAF}" dateTime="2023-03-14T14:39:16" maxSheetId="2" userName="Пользователь" r:id="rId205" minRId="3003" maxRId="3037">
    <sheetIdMap count="1">
      <sheetId val="1"/>
    </sheetIdMap>
  </header>
  <header guid="{C9CC98B1-EB8C-459C-9009-0BF0CB165DE6}" dateTime="2023-03-14T15:33:28" maxSheetId="2" userName="Пользователь" r:id="rId206" minRId="3038" maxRId="3053">
    <sheetIdMap count="1">
      <sheetId val="1"/>
    </sheetIdMap>
  </header>
  <header guid="{35A691AF-E38C-41E0-9E7E-DD8CFAD2B0DD}" dateTime="2023-03-14T15:36:05" maxSheetId="2" userName="Пользователь" r:id="rId207" minRId="3056" maxRId="3057">
    <sheetIdMap count="1">
      <sheetId val="1"/>
    </sheetIdMap>
  </header>
  <header guid="{9D33CEA7-2C36-461A-9C2A-937455DE419C}" dateTime="2023-03-14T15:49:19" maxSheetId="2" userName="Ольга Владимировна" r:id="rId208" minRId="3058" maxRId="3059">
    <sheetIdMap count="1">
      <sheetId val="1"/>
    </sheetIdMap>
  </header>
  <header guid="{7C5258C0-73F3-4C36-808C-045EBD246F9D}" dateTime="2023-03-24T09:58:03" maxSheetId="2" userName="Пользователь" r:id="rId209" minRId="3060">
    <sheetIdMap count="1">
      <sheetId val="1"/>
    </sheetIdMap>
  </header>
  <header guid="{227D162E-F456-4F57-B6A4-01C2ED1957CE}" dateTime="2023-03-24T09:58:25" maxSheetId="2" userName="Пользователь" r:id="rId210">
    <sheetIdMap count="1">
      <sheetId val="1"/>
    </sheetIdMap>
  </header>
  <header guid="{B99306A5-24BF-474D-9856-98AF4AFC9ED5}" dateTime="2023-06-19T11:18:03" maxSheetId="2" userName="Пользователь" r:id="rId211" minRId="3063" maxRId="3097">
    <sheetIdMap count="1">
      <sheetId val="1"/>
    </sheetIdMap>
  </header>
  <header guid="{DFB03647-3314-4A38-816D-BF471B4C38D3}" dateTime="2023-06-19T11:25:08" maxSheetId="2" userName="Пользователь" r:id="rId212" minRId="3100" maxRId="3104">
    <sheetIdMap count="1">
      <sheetId val="1"/>
    </sheetIdMap>
  </header>
  <header guid="{DA83E87E-D116-4557-A2B0-677AED20ECB9}" dateTime="2023-06-19T15:23:46" maxSheetId="2" userName="Пользователь" r:id="rId213" minRId="3107" maxRId="3120">
    <sheetIdMap count="1">
      <sheetId val="1"/>
    </sheetIdMap>
  </header>
  <header guid="{07A3AEFF-73A8-473A-BC32-17EEB7AC3BF1}" dateTime="2023-06-19T15:28:53" maxSheetId="2" userName="Пользователь" r:id="rId214" minRId="3123" maxRId="3154">
    <sheetIdMap count="1">
      <sheetId val="1"/>
    </sheetIdMap>
  </header>
  <header guid="{CC223302-826F-44E4-9439-F241D39912D7}" dateTime="2023-06-19T15:36:07" maxSheetId="2" userName="Пользователь" r:id="rId215" minRId="3155" maxRId="3163">
    <sheetIdMap count="1">
      <sheetId val="1"/>
    </sheetIdMap>
  </header>
  <header guid="{AC3313DA-9FBB-44DD-90C8-C7E39FF78311}" dateTime="2023-06-19T16:21:24" maxSheetId="2" userName="Пользователь" r:id="rId216" minRId="3164" maxRId="3167">
    <sheetIdMap count="1">
      <sheetId val="1"/>
    </sheetIdMap>
  </header>
  <header guid="{1680D34B-A5B2-4F03-8BDA-AF49B107D829}" dateTime="2023-06-19T16:25:13" maxSheetId="2" userName="Пользователь" r:id="rId217" minRId="3170" maxRId="3177">
    <sheetIdMap count="1">
      <sheetId val="1"/>
    </sheetIdMap>
  </header>
  <header guid="{2960F335-A694-4A7C-84A0-824F3F3C883F}" dateTime="2023-06-20T09:42:19" maxSheetId="2" userName="Ольга Владимировна" r:id="rId218" minRId="3178">
    <sheetIdMap count="1">
      <sheetId val="1"/>
    </sheetIdMap>
  </header>
  <header guid="{84698158-1667-4BF0-A01E-FF2ACFA80692}" dateTime="2023-06-29T16:11:45" maxSheetId="2" userName="Пользователь" r:id="rId219" minRId="3179">
    <sheetIdMap count="1">
      <sheetId val="1"/>
    </sheetIdMap>
  </header>
  <header guid="{53EF37A2-2159-496A-ACFD-D477AB24CC1E}" dateTime="2023-10-05T11:09:10" maxSheetId="2" userName="Пользователь" r:id="rId220" minRId="3180" maxRId="3198">
    <sheetIdMap count="1">
      <sheetId val="1"/>
    </sheetIdMap>
  </header>
  <header guid="{3FBF0C44-03AC-48B6-99ED-3DD8415C1401}" dateTime="2023-10-05T11:13:22" maxSheetId="2" userName="Пользователь" r:id="rId221" minRId="3201" maxRId="3228">
    <sheetIdMap count="1">
      <sheetId val="1"/>
    </sheetIdMap>
  </header>
  <header guid="{F5E9E195-94EF-482A-A481-080CF66A4C8D}" dateTime="2023-10-05T11:14:06" maxSheetId="2" userName="Пользователь" r:id="rId222" minRId="3229" maxRId="3232">
    <sheetIdMap count="1">
      <sheetId val="1"/>
    </sheetIdMap>
  </header>
  <header guid="{0AF72019-C46B-415C-BEF5-1A249936978B}" dateTime="2023-10-05T11:15:29" maxSheetId="2" userName="Пользователь" r:id="rId223" minRId="3233">
    <sheetIdMap count="1">
      <sheetId val="1"/>
    </sheetIdMap>
  </header>
  <header guid="{E99419B6-55B9-4E2A-B5CD-CF37134027CD}" dateTime="2023-10-05T16:29:56" maxSheetId="2" userName="Пользователь" r:id="rId224" minRId="3236" maxRId="3239">
    <sheetIdMap count="1">
      <sheetId val="1"/>
    </sheetIdMap>
  </header>
  <header guid="{FD37D81E-B9DF-4158-AF78-8A1199D25FE4}" dateTime="2023-10-06T08:01:18" maxSheetId="2" userName="Ольга Владимировна" r:id="rId225" minRId="3242">
    <sheetIdMap count="1">
      <sheetId val="1"/>
    </sheetIdMap>
  </header>
  <header guid="{9568D0CB-2055-48B3-A62E-3AFC94B52EE2}" dateTime="2023-10-18T14:18:08" maxSheetId="2" userName="Пользователь" r:id="rId226" minRId="3243" maxRId="3256">
    <sheetIdMap count="1">
      <sheetId val="1"/>
    </sheetIdMap>
  </header>
  <header guid="{B224F3FD-EBAD-4F92-A440-004004E48970}" dateTime="2023-10-18T14:27:24" maxSheetId="2" userName="Пользователь" r:id="rId227" minRId="3259" maxRId="3311">
    <sheetIdMap count="1">
      <sheetId val="1"/>
    </sheetIdMap>
  </header>
  <header guid="{8E4CC556-260F-4A5D-BABA-0617D9CBE2A0}" dateTime="2023-10-18T14:27:59" maxSheetId="2" userName="Пользователь" r:id="rId228" minRId="3314" maxRId="3316">
    <sheetIdMap count="1">
      <sheetId val="1"/>
    </sheetIdMap>
  </header>
  <header guid="{30D03C1E-59A8-4B86-82E8-28A6438461BB}" dateTime="2023-10-23T13:22:02" maxSheetId="2" userName="Пользователь" r:id="rId229" minRId="3317" maxRId="3319">
    <sheetIdMap count="1">
      <sheetId val="1"/>
    </sheetIdMap>
  </header>
  <header guid="{10A40EDB-87C1-49B7-B8BA-18BB69950754}" dateTime="2023-10-23T13:29:07" maxSheetId="2" userName="Пользователь" r:id="rId230" minRId="3322" maxRId="3393">
    <sheetIdMap count="1">
      <sheetId val="1"/>
    </sheetIdMap>
  </header>
  <header guid="{82F54342-4C63-40BF-B45F-58434092332D}" dateTime="2023-10-23T13:32:57" maxSheetId="2" userName="Пользователь" r:id="rId231" minRId="3394" maxRId="3430">
    <sheetIdMap count="1">
      <sheetId val="1"/>
    </sheetIdMap>
  </header>
  <header guid="{C4253E0C-EC42-48D9-B941-3E0BB8374A0A}" dateTime="2023-10-23T13:38:51" maxSheetId="2" userName="Пользователь" r:id="rId232" minRId="3431" maxRId="3478">
    <sheetIdMap count="1">
      <sheetId val="1"/>
    </sheetIdMap>
  </header>
  <header guid="{E04F9B64-3997-441C-AF26-7A12D574B2DA}" dateTime="2023-10-23T13:40:34" maxSheetId="2" userName="Пользователь" r:id="rId233" minRId="3481" maxRId="3487">
    <sheetIdMap count="1">
      <sheetId val="1"/>
    </sheetIdMap>
  </header>
  <header guid="{3789EC41-4523-43BE-82A4-CFCF269A4161}" dateTime="2023-10-23T13:42:00" maxSheetId="2" userName="Пользователь" r:id="rId234" minRId="3488" maxRId="3509">
    <sheetIdMap count="1">
      <sheetId val="1"/>
    </sheetIdMap>
  </header>
  <header guid="{4787069D-C41B-438B-9998-CB2977AC041E}" dateTime="2023-10-23T13:44:10" maxSheetId="2" userName="Пользователь" r:id="rId235" minRId="3510" maxRId="3517">
    <sheetIdMap count="1">
      <sheetId val="1"/>
    </sheetIdMap>
  </header>
  <header guid="{CB7E578A-1CC6-4E3F-B6D3-14CF56C32281}" dateTime="2023-10-23T14:06:14" maxSheetId="2" userName="Пользователь" r:id="rId236" minRId="3518" maxRId="3551">
    <sheetIdMap count="1">
      <sheetId val="1"/>
    </sheetIdMap>
  </header>
  <header guid="{E03888E2-3596-4853-AB99-7C0A29CF459D}" dateTime="2023-10-23T14:07:35" maxSheetId="2" userName="Пользователь" r:id="rId237" minRId="3552" maxRId="3559">
    <sheetIdMap count="1">
      <sheetId val="1"/>
    </sheetIdMap>
  </header>
  <header guid="{59383BB0-87C3-40F4-B6D7-1DA72F271EB0}" dateTime="2023-10-23T14:08:20" maxSheetId="2" userName="Пользователь" r:id="rId238" minRId="3560" maxRId="3567">
    <sheetIdMap count="1">
      <sheetId val="1"/>
    </sheetIdMap>
  </header>
  <header guid="{00BA2CA8-3641-4246-B9A4-E5F6D7DF51D2}" dateTime="2023-10-23T14:12:05" maxSheetId="2" userName="Пользователь" r:id="rId239" minRId="3568" maxRId="3599">
    <sheetIdMap count="1">
      <sheetId val="1"/>
    </sheetIdMap>
  </header>
  <header guid="{352D8F75-BE9A-4550-9689-AD74D795B209}" dateTime="2023-10-23T14:14:10" maxSheetId="2" userName="Пользователь" r:id="rId240" minRId="3600" maxRId="3628">
    <sheetIdMap count="1">
      <sheetId val="1"/>
    </sheetIdMap>
  </header>
  <header guid="{691D817D-67EF-4F8A-9DAA-C5A6F01D1441}" dateTime="2023-10-23T14:14:24" maxSheetId="2" userName="Пользователь" r:id="rId241" minRId="3629" maxRId="3630">
    <sheetIdMap count="1">
      <sheetId val="1"/>
    </sheetIdMap>
  </header>
  <header guid="{E1E8B04B-2CFA-4015-A03F-DA1B100AB5D7}" dateTime="2023-10-23T14:16:54" maxSheetId="2" userName="Пользователь" r:id="rId242" minRId="3631" maxRId="3654">
    <sheetIdMap count="1">
      <sheetId val="1"/>
    </sheetIdMap>
  </header>
  <header guid="{14F61D50-C326-4C07-944A-29CB039414C3}" dateTime="2023-10-23T14:18:02" maxSheetId="2" userName="Пользователь" r:id="rId243" minRId="3655" maxRId="3664">
    <sheetIdMap count="1">
      <sheetId val="1"/>
    </sheetIdMap>
  </header>
  <header guid="{9A00F43D-D36E-443D-A0E4-42300A6AD34E}" dateTime="2023-10-23T14:23:18" maxSheetId="2" userName="Пользователь" r:id="rId244" minRId="3665" maxRId="3678">
    <sheetIdMap count="1">
      <sheetId val="1"/>
    </sheetIdMap>
  </header>
  <header guid="{778086EB-502D-43D7-86B3-FA8CBAF31DA1}" dateTime="2023-10-23T14:25:26" maxSheetId="2" userName="Пользователь" r:id="rId245" minRId="3679" maxRId="3681">
    <sheetIdMap count="1">
      <sheetId val="1"/>
    </sheetIdMap>
  </header>
  <header guid="{074A6A42-4712-465D-B696-6AA43F014BD1}" dateTime="2023-10-23T14:26:27" maxSheetId="2" userName="Пользователь" r:id="rId246" minRId="3682" maxRId="3683">
    <sheetIdMap count="1">
      <sheetId val="1"/>
    </sheetIdMap>
  </header>
  <header guid="{DE92F31D-FA63-41B2-B28E-DF73DA0FB991}" dateTime="2023-10-23T15:22:50" maxSheetId="2" userName="Пользователь" r:id="rId247" minRId="3684" maxRId="3687">
    <sheetIdMap count="1">
      <sheetId val="1"/>
    </sheetIdMap>
  </header>
  <header guid="{7F2CE180-7522-4593-847C-B24EAB39D920}" dateTime="2023-10-31T08:59:08" maxSheetId="2" userName="Ольга Владимировна" r:id="rId248" minRId="3690" maxRId="3696">
    <sheetIdMap count="1">
      <sheetId val="1"/>
    </sheetIdMap>
  </header>
  <header guid="{F99DE9AB-5FF3-4E19-A761-5C855F616C79}" dateTime="2024-11-05T08:45:56" maxSheetId="2" userName="БутытоваСГ" r:id="rId249" minRId="3697" maxRId="3718">
    <sheetIdMap count="1">
      <sheetId val="1"/>
    </sheetIdMap>
  </header>
  <header guid="{8D568F8E-0B87-44E6-AD12-4A0932246AB5}" dateTime="2024-11-05T08:46:10" maxSheetId="2" userName="БутытоваСГ" r:id="rId250" minRId="3721" maxRId="3724">
    <sheetIdMap count="1">
      <sheetId val="1"/>
    </sheetIdMap>
  </header>
  <header guid="{1776ABC1-2641-4B81-BB75-1FB3700844D4}" dateTime="2024-11-05T08:48:34" maxSheetId="2" userName="БутытоваСГ" r:id="rId251" minRId="3725" maxRId="3751">
    <sheetIdMap count="1">
      <sheetId val="1"/>
    </sheetIdMap>
  </header>
  <header guid="{D63F6650-D7F9-4C01-80F5-D36F1A202094}" dateTime="2024-11-05T08:51:41" maxSheetId="2" userName="БутытоваСГ" r:id="rId252" minRId="3752" maxRId="3788">
    <sheetIdMap count="1">
      <sheetId val="1"/>
    </sheetIdMap>
  </header>
  <header guid="{78DA9D27-3749-4B07-ADE5-32FF36735D9F}" dateTime="2024-11-05T08:52:56" maxSheetId="2" userName="БутытоваСГ" r:id="rId253" minRId="3789" maxRId="3810">
    <sheetIdMap count="1">
      <sheetId val="1"/>
    </sheetIdMap>
  </header>
  <header guid="{18636F93-43F6-48D9-BCFC-058B8F4DF4BB}" dateTime="2024-11-05T08:56:48" maxSheetId="2" userName="БутытоваСГ" r:id="rId254" minRId="3811" maxRId="3857">
    <sheetIdMap count="1">
      <sheetId val="1"/>
    </sheetIdMap>
  </header>
  <header guid="{C3C23465-B435-4023-95B4-59E95360B96F}" dateTime="2024-11-05T09:01:21" maxSheetId="2" userName="БутытоваСГ" r:id="rId255" minRId="3858" maxRId="3879">
    <sheetIdMap count="1">
      <sheetId val="1"/>
    </sheetIdMap>
  </header>
  <header guid="{19622208-8610-4CE1-B742-689039D84008}" dateTime="2024-11-05T09:04:28" maxSheetId="2" userName="БутытоваСГ" r:id="rId256" minRId="3880" maxRId="3897">
    <sheetIdMap count="1">
      <sheetId val="1"/>
    </sheetIdMap>
  </header>
  <header guid="{795B692A-C510-4F5F-9BE3-F83A868118FF}" dateTime="2024-11-05T09:05:31" maxSheetId="2" userName="БутытоваСГ" r:id="rId257" minRId="3900" maxRId="3910">
    <sheetIdMap count="1">
      <sheetId val="1"/>
    </sheetIdMap>
  </header>
  <header guid="{D987ACAC-8B61-442C-AA46-E901F04AAC74}" dateTime="2024-11-05T09:09:40" maxSheetId="2" userName="БутытоваСГ" r:id="rId258" minRId="3911" maxRId="3959">
    <sheetIdMap count="1">
      <sheetId val="1"/>
    </sheetIdMap>
  </header>
  <header guid="{BFEF3D71-A9BB-4ECD-A679-16076E838D17}" dateTime="2024-11-05T09:12:22" maxSheetId="2" userName="БутытоваСГ" r:id="rId259" minRId="3962" maxRId="3983">
    <sheetIdMap count="1">
      <sheetId val="1"/>
    </sheetIdMap>
  </header>
  <header guid="{051767DD-CECC-44B1-B8B7-E2B69675024E}" dateTime="2024-11-05T09:13:20" maxSheetId="2" userName="БутытоваСГ" r:id="rId260" minRId="3984" maxRId="3999">
    <sheetIdMap count="1">
      <sheetId val="1"/>
    </sheetIdMap>
  </header>
  <header guid="{950D8E31-B5CB-4288-B6C6-C1F729F67841}" dateTime="2024-11-05T09:15:54" maxSheetId="2" userName="БутытоваСГ" r:id="rId261" minRId="4000" maxRId="4003">
    <sheetIdMap count="1">
      <sheetId val="1"/>
    </sheetIdMap>
  </header>
  <header guid="{5A589CFA-E10A-4BA6-9B09-C9AEAE8AC72B}" dateTime="2024-11-05T09:22:46" maxSheetId="2" userName="БутытоваСГ" r:id="rId262" minRId="4006" maxRId="4008">
    <sheetIdMap count="1">
      <sheetId val="1"/>
    </sheetIdMap>
  </header>
  <header guid="{F8FE9C8F-5788-4EBD-A76A-8DA47A35AC50}" dateTime="2024-11-05T09:24:49" maxSheetId="2" userName="БутытоваСГ" r:id="rId263" minRId="4009" maxRId="4023">
    <sheetIdMap count="1">
      <sheetId val="1"/>
    </sheetIdMap>
  </header>
  <header guid="{A6CD92C5-CE4D-42B4-9F19-226635B07610}" dateTime="2024-11-05T09:24:56" maxSheetId="2" userName="БутытоваСГ" r:id="rId264">
    <sheetIdMap count="1">
      <sheetId val="1"/>
    </sheetIdMap>
  </header>
  <header guid="{70D6B168-A46E-49B3-AF47-2120F549C800}" dateTime="2024-11-05T09:26:42" maxSheetId="2" userName="БутытоваСГ" r:id="rId265" minRId="4024" maxRId="4054">
    <sheetIdMap count="1">
      <sheetId val="1"/>
    </sheetIdMap>
  </header>
  <header guid="{4204072F-F901-4020-8103-0301957FB8D8}" dateTime="2024-11-05T09:27:15" maxSheetId="2" userName="БутытоваСГ" r:id="rId266" minRId="4055" maxRId="4058">
    <sheetIdMap count="1">
      <sheetId val="1"/>
    </sheetIdMap>
  </header>
  <header guid="{9A1F174D-63E2-4E12-A128-4C97816AF46B}" dateTime="2024-11-05T09:27:39" maxSheetId="2" userName="БутытоваСГ" r:id="rId267" minRId="4059" maxRId="4060">
    <sheetIdMap count="1">
      <sheetId val="1"/>
    </sheetIdMap>
  </header>
  <header guid="{D29AA47A-DF94-46C2-BB62-BE2008C30C45}" dateTime="2024-11-05T09:36:20" maxSheetId="2" userName="БутытоваСГ" r:id="rId268" minRId="4061" maxRId="4072">
    <sheetIdMap count="1">
      <sheetId val="1"/>
    </sheetIdMap>
  </header>
  <header guid="{946BA163-3518-47C1-B52D-842C7D63DF07}" dateTime="2024-11-05T09:38:12" maxSheetId="2" userName="БутытоваСГ" r:id="rId269" minRId="4073" maxRId="4082">
    <sheetIdMap count="1">
      <sheetId val="1"/>
    </sheetIdMap>
  </header>
  <header guid="{3FE83CB8-4214-4F91-A32C-66570231C8B5}" dateTime="2024-11-05T09:39:33" maxSheetId="2" userName="БутытоваСГ" r:id="rId270" minRId="4083" maxRId="4102">
    <sheetIdMap count="1">
      <sheetId val="1"/>
    </sheetIdMap>
  </header>
  <header guid="{1E7775D7-355E-499F-82EA-088E3BE83A07}" dateTime="2024-11-05T09:42:57" maxSheetId="2" userName="БутытоваСГ" r:id="rId271" minRId="4103" maxRId="4114">
    <sheetIdMap count="1">
      <sheetId val="1"/>
    </sheetIdMap>
  </header>
  <header guid="{A4E703BB-CDC9-4C53-8F11-ED7DEA30C1C6}" dateTime="2024-11-05T09:44:38" maxSheetId="2" userName="БутытоваСГ" r:id="rId272" minRId="4115" maxRId="4140">
    <sheetIdMap count="1">
      <sheetId val="1"/>
    </sheetIdMap>
  </header>
  <header guid="{F70A8EA0-2593-4120-A87E-0C4828867FD3}" dateTime="2024-11-05T09:47:39" maxSheetId="2" userName="БутытоваСГ" r:id="rId273" minRId="4141" maxRId="4172">
    <sheetIdMap count="1">
      <sheetId val="1"/>
    </sheetIdMap>
  </header>
  <header guid="{F60DDB5D-7A0E-4A33-9C1C-C91506532F59}" dateTime="2024-11-05T09:48:01" maxSheetId="2" userName="БутытоваСГ" r:id="rId274" minRId="4173" maxRId="4174">
    <sheetIdMap count="1">
      <sheetId val="1"/>
    </sheetIdMap>
  </header>
  <header guid="{5EF0C18B-B08E-44C2-8753-BA40E3464501}" dateTime="2024-11-05T09:49:26" maxSheetId="2" userName="БутытоваСГ" r:id="rId275" minRId="4175" maxRId="4184">
    <sheetIdMap count="1">
      <sheetId val="1"/>
    </sheetIdMap>
  </header>
  <header guid="{9C2D2DF9-FB90-4356-ADE9-99A10EBDE9E8}" dateTime="2024-11-05T09:50:22" maxSheetId="2" userName="БутытоваСГ" r:id="rId276" minRId="4185" maxRId="4212">
    <sheetIdMap count="1">
      <sheetId val="1"/>
    </sheetIdMap>
  </header>
  <header guid="{8014B77F-255D-4241-BD4E-DC6601E30581}" dateTime="2024-11-05T09:50:56" maxSheetId="2" userName="БутытоваСГ" r:id="rId277" minRId="4213" maxRId="4216">
    <sheetIdMap count="1">
      <sheetId val="1"/>
    </sheetIdMap>
  </header>
  <header guid="{1E5B6683-E5E2-4A84-924D-DD8C0988B377}" dateTime="2024-11-05T09:57:29" maxSheetId="2" userName="БутытоваСГ" r:id="rId278" minRId="4217" maxRId="4237">
    <sheetIdMap count="1">
      <sheetId val="1"/>
    </sheetIdMap>
  </header>
  <header guid="{2D7E5AE2-9A19-4188-9189-6605E4E922D1}" dateTime="2024-11-05T10:02:10" maxSheetId="2" userName="БутытоваСГ" r:id="rId279" minRId="4238" maxRId="4261">
    <sheetIdMap count="1">
      <sheetId val="1"/>
    </sheetIdMap>
  </header>
  <header guid="{0301B266-9506-4133-8437-3CEC230DC2CB}" dateTime="2024-11-05T10:20:44" maxSheetId="2" userName="БутытоваСГ" r:id="rId280" minRId="4262" maxRId="4273">
    <sheetIdMap count="1">
      <sheetId val="1"/>
    </sheetIdMap>
  </header>
  <header guid="{3A1AE7E5-96DA-46C9-A049-6F6E7BCFB231}" dateTime="2024-11-05T10:21:49" maxSheetId="2" userName="БутытоваСГ" r:id="rId281" minRId="4274" maxRId="4281">
    <sheetIdMap count="1">
      <sheetId val="1"/>
    </sheetIdMap>
  </header>
  <header guid="{1FCA0FA7-26A4-4820-9A19-C645A25329C4}" dateTime="2024-11-05T10:27:18" maxSheetId="2" userName="БутытоваСГ" r:id="rId282" minRId="4282" maxRId="4285">
    <sheetIdMap count="1">
      <sheetId val="1"/>
    </sheetIdMap>
  </header>
  <header guid="{44FF7312-549C-4E33-B756-3C996F962295}" dateTime="2024-11-05T10:41:03" maxSheetId="2" userName="БутытоваСГ" r:id="rId283" minRId="4286" maxRId="4294">
    <sheetIdMap count="1">
      <sheetId val="1"/>
    </sheetIdMap>
  </header>
  <header guid="{1C7F105D-8EA4-4D4D-B351-21EE47D0A845}" dateTime="2024-11-05T14:43:00" maxSheetId="2" userName="БутытоваСГ" r:id="rId284" minRId="4295" maxRId="4304">
    <sheetIdMap count="1">
      <sheetId val="1"/>
    </sheetIdMap>
  </header>
  <header guid="{1387A1CC-39D5-4A52-9F41-E89BFC1B8F7F}" dateTime="2024-11-05T14:45:30" maxSheetId="2" userName="БутытоваСГ" r:id="rId285" minRId="4305" maxRId="4312">
    <sheetIdMap count="1">
      <sheetId val="1"/>
    </sheetIdMap>
  </header>
  <header guid="{A897277B-2F09-4B77-B1BA-477CC48AEC24}" dateTime="2024-11-06T10:19:24" maxSheetId="2" userName="БутытоваСГ" r:id="rId286" minRId="4313" maxRId="4320">
    <sheetIdMap count="1">
      <sheetId val="1"/>
    </sheetIdMap>
  </header>
  <header guid="{060D4C05-8CD7-4D03-8419-296E7CB15A5F}" dateTime="2024-11-08T15:46:44" maxSheetId="2" userName="БутытоваСГ" r:id="rId287" minRId="4321" maxRId="4341">
    <sheetIdMap count="1">
      <sheetId val="1"/>
    </sheetIdMap>
  </header>
  <header guid="{A72378FF-B7C7-4BB4-86AC-1BA9B1AFC74F}" dateTime="2024-11-12T16:18:23" maxSheetId="2" userName="БутытоваСГ" r:id="rId288" minRId="4342" maxRId="4349">
    <sheetIdMap count="1">
      <sheetId val="1"/>
    </sheetIdMap>
  </header>
  <header guid="{F24F7514-9205-4358-9164-B45888A88C0A}" dateTime="2024-11-12T16:20:19" maxSheetId="2" userName="БутытоваСГ" r:id="rId289" minRId="4350" maxRId="4353">
    <sheetIdMap count="1">
      <sheetId val="1"/>
    </sheetIdMap>
  </header>
  <header guid="{49C124C4-E80B-4D52-887E-1134195D9388}" dateTime="2024-12-12T08:51:12" maxSheetId="2" userName="БутытоваСГ" r:id="rId290" minRId="4354" maxRId="4383">
    <sheetIdMap count="1">
      <sheetId val="1"/>
    </sheetIdMap>
  </header>
  <header guid="{5FC4DDCA-2724-4BAF-B17A-F9E5C47BFB0C}" dateTime="2024-12-12T08:54:54" maxSheetId="2" userName="БутытоваСГ" r:id="rId291" minRId="4384" maxRId="4413">
    <sheetIdMap count="1">
      <sheetId val="1"/>
    </sheetIdMap>
  </header>
  <header guid="{D03AC74E-2C9A-4246-A67C-D17DCA007677}" dateTime="2024-12-12T08:55:20" maxSheetId="2" userName="БутытоваСГ" r:id="rId292" minRId="4414" maxRId="4415">
    <sheetIdMap count="1">
      <sheetId val="1"/>
    </sheetIdMap>
  </header>
  <header guid="{9E1DD962-8E11-4D9D-945D-88EF03B7C68F}" dateTime="2024-12-12T08:55:48" maxSheetId="2" userName="БутытоваСГ" r:id="rId293" minRId="4416" maxRId="4417">
    <sheetIdMap count="1">
      <sheetId val="1"/>
    </sheetIdMap>
  </header>
  <header guid="{3723E403-50FC-42D6-A532-5A75ED4CD436}" dateTime="2024-12-12T08:57:42" maxSheetId="2" userName="БутытоваСГ" r:id="rId294" minRId="4418" maxRId="4445">
    <sheetIdMap count="1">
      <sheetId val="1"/>
    </sheetIdMap>
  </header>
  <header guid="{4780F098-4887-43F1-8DDD-A9FCA7234F1C}" dateTime="2024-12-12T08:58:43" maxSheetId="2" userName="БутытоваСГ" r:id="rId295" minRId="4446" maxRId="4449">
    <sheetIdMap count="1">
      <sheetId val="1"/>
    </sheetIdMap>
  </header>
  <header guid="{127B5E33-24DB-41F3-9547-10C68284A915}" dateTime="2024-12-12T08:58:52" maxSheetId="2" userName="БутытоваСГ" r:id="rId296">
    <sheetIdMap count="1">
      <sheetId val="1"/>
    </sheetIdMap>
  </header>
  <header guid="{E43FD234-C410-4316-B8C9-D7263A5704B0}" dateTime="2024-12-12T08:59:24" maxSheetId="2" userName="БутытоваСГ" r:id="rId297" minRId="4450" maxRId="4451">
    <sheetIdMap count="1">
      <sheetId val="1"/>
    </sheetIdMap>
  </header>
  <header guid="{CE35F0A4-8238-4347-AB68-2627E15B53F0}" dateTime="2024-12-12T09:02:21" maxSheetId="2" userName="БутытоваСГ" r:id="rId298" minRId="4452" maxRId="4453">
    <sheetIdMap count="1">
      <sheetId val="1"/>
    </sheetIdMap>
  </header>
  <header guid="{BE9B262E-3C79-4B49-AA89-121B50C0771F}" dateTime="2024-12-12T09:39:27" maxSheetId="2" userName="БутытоваСГ" r:id="rId299" minRId="4454" maxRId="4488">
    <sheetIdMap count="1">
      <sheetId val="1"/>
    </sheetIdMap>
  </header>
  <header guid="{B6320A60-7F9E-4E6A-8DA0-7A032372FC50}" dateTime="2024-12-12T15:50:43" maxSheetId="2" userName="БутытоваСГ" r:id="rId300" minRId="4489" maxRId="4517">
    <sheetIdMap count="1">
      <sheetId val="1"/>
    </sheetIdMap>
  </header>
  <header guid="{500B41CF-B3EE-4004-A6AF-7FF520AC752D}" dateTime="2024-12-12T15:52:18" maxSheetId="2" userName="БутытоваСГ" r:id="rId301" minRId="4518" maxRId="4519">
    <sheetIdMap count="1">
      <sheetId val="1"/>
    </sheetIdMap>
  </header>
  <header guid="{2B70F6F2-FDDA-409B-8BA5-97BE0848E608}" dateTime="2024-12-12T16:15:30" maxSheetId="2" userName="БутытоваСГ" r:id="rId302" minRId="4520" maxRId="4562">
    <sheetIdMap count="1">
      <sheetId val="1"/>
    </sheetIdMap>
  </header>
  <header guid="{AD4C891F-4615-49A3-8C33-360613877907}" dateTime="2024-12-12T16:37:47" maxSheetId="2" userName="БутытоваСГ" r:id="rId303" minRId="4563" maxRId="4586">
    <sheetIdMap count="1">
      <sheetId val="1"/>
    </sheetIdMap>
  </header>
  <header guid="{1FF6ECAB-5C4E-4C4F-BEA7-F3896D8CFFF4}" dateTime="2024-12-13T15:22:11" maxSheetId="2" userName="БутытоваСГ" r:id="rId304" minRId="4587" maxRId="4590">
    <sheetIdMap count="1">
      <sheetId val="1"/>
    </sheetIdMap>
  </header>
  <header guid="{0ED44387-68B9-4BC1-A273-A831D686D42A}" dateTime="2024-12-13T15:22:33" maxSheetId="2" userName="БутытоваСГ" r:id="rId305" minRId="4591">
    <sheetIdMap count="1">
      <sheetId val="1"/>
    </sheetIdMap>
  </header>
  <header guid="{BD7BE796-AD94-4BDA-914A-B26B2609ED2A}" dateTime="2024-12-17T15:18:53" maxSheetId="2" userName="БутытоваСГ" r:id="rId306" minRId="4592" maxRId="4595">
    <sheetIdMap count="1">
      <sheetId val="1"/>
    </sheetIdMap>
  </header>
  <header guid="{3B289E3C-E1F3-4F7A-8BB7-B100732D9164}" dateTime="2024-12-17T17:07:11" maxSheetId="2" userName="Ольга Владимировна" r:id="rId307" minRId="4596" maxRId="4600">
    <sheetIdMap count="1">
      <sheetId val="1"/>
    </sheetIdMap>
  </header>
  <header guid="{3F267627-58F7-434F-B94C-0544B8DACEE1}" dateTime="2024-12-19T13:50:58" maxSheetId="2" userName="Ольга Владимировна" r:id="rId308" minRId="4601" maxRId="4606">
    <sheetIdMap count="1">
      <sheetId val="1"/>
    </sheetIdMap>
  </header>
  <header guid="{592F0BBB-E947-4F31-87C4-BAA992C02060}" dateTime="2025-02-17T13:47:48" maxSheetId="2" userName="БутытоваСГ" r:id="rId309" minRId="4607" maxRId="4655">
    <sheetIdMap count="1">
      <sheetId val="1"/>
    </sheetIdMap>
  </header>
  <header guid="{3A646F14-3135-42CE-859F-3ED81C5D41BB}" dateTime="2025-02-17T13:53:15" maxSheetId="2" userName="БутытоваСГ" r:id="rId310" minRId="4658" maxRId="4665">
    <sheetIdMap count="1">
      <sheetId val="1"/>
    </sheetIdMap>
  </header>
  <header guid="{D7379BC2-564D-4372-877D-3CA0BA5CE5DE}" dateTime="2025-02-18T19:48:13" maxSheetId="2" userName="Ольга Владимировна" r:id="rId311" minRId="4666" maxRId="4669">
    <sheetIdMap count="1">
      <sheetId val="1"/>
    </sheetIdMap>
  </header>
  <header guid="{D286F15E-565C-4307-BF86-0BD9C3E34736}" dateTime="2025-02-18T19:51:25" maxSheetId="2" userName="Ольга Владимировна" r:id="rId312" minRId="4670" maxRId="4674">
    <sheetIdMap count="1">
      <sheetId val="1"/>
    </sheetIdMap>
  </header>
  <header guid="{7904E687-6FD9-46EF-B48A-96C992D06152}" dateTime="2025-02-19T08:36:28" maxSheetId="2" userName="Ольга Владимировна" r:id="rId313" minRId="4677" maxRId="4679">
    <sheetIdMap count="1">
      <sheetId val="1"/>
    </sheetIdMap>
  </header>
  <header guid="{DEEF5454-AFB2-4769-AF55-DB5F2755648B}" dateTime="2025-02-19T09:07:41" maxSheetId="2" userName="Ольга Владимировна" r:id="rId314">
    <sheetIdMap count="1">
      <sheetId val="1"/>
    </sheetIdMap>
  </header>
  <header guid="{EF12A129-5F8A-4EF4-ACED-B2400FE04A61}" dateTime="2025-02-25T10:15:23" maxSheetId="2" userName="Пользователь" r:id="rId315" minRId="4684">
    <sheetIdMap count="1">
      <sheetId val="1"/>
    </sheetIdMap>
  </header>
  <header guid="{4C680A2A-6EB4-471D-BA4B-4D1B653BA2EF}" dateTime="2025-03-20T16:22:08" maxSheetId="2" userName="БутытоваСГ" r:id="rId316" minRId="4685" maxRId="4688">
    <sheetIdMap count="1">
      <sheetId val="1"/>
    </sheetIdMap>
  </header>
  <header guid="{918BFED9-4164-46C9-918D-26E839C774D7}" dateTime="2025-03-20T16:26:53" maxSheetId="2" userName="БутытоваСГ" r:id="rId317" minRId="4689" maxRId="4690">
    <sheetIdMap count="1">
      <sheetId val="1"/>
    </sheetIdMap>
  </header>
  <header guid="{D2DF6D3A-8AC7-438C-A1C0-D373E7FA76A0}" dateTime="2025-03-24T15:18:25" maxSheetId="2" userName="БутытоваСГ" r:id="rId318" minRId="4691" maxRId="4692">
    <sheetIdMap count="1">
      <sheetId val="1"/>
    </sheetIdMap>
  </header>
  <header guid="{CC3C6267-48B0-46A5-BC5D-44AD5BF48A4E}" dateTime="2025-03-24T19:22:56" maxSheetId="2" userName="БутытоваСГ" r:id="rId319" minRId="4693" maxRId="4710">
    <sheetIdMap count="1">
      <sheetId val="1"/>
    </sheetIdMap>
  </header>
  <header guid="{16A4E9F5-AE39-42A8-A2FE-52C3275ABA04}" dateTime="2025-03-24T19:38:52" maxSheetId="2" userName="Ольга Владимировна" r:id="rId320" minRId="4713">
    <sheetIdMap count="1">
      <sheetId val="1"/>
    </sheetIdMap>
  </header>
  <header guid="{20D950A3-39F2-4D61-A650-558D5C5100FC}" dateTime="2025-03-24T21:15:38" maxSheetId="2" userName="Ольга Владимировна" r:id="rId321" minRId="4714" maxRId="4742">
    <sheetIdMap count="1">
      <sheetId val="1"/>
    </sheetIdMap>
  </header>
  <header guid="{B5F8EF2A-2D98-45D2-BC51-0203D6E32745}" dateTime="2025-03-24T21:16:07" maxSheetId="2" userName="Ольга Владимировна" r:id="rId322" minRId="4743">
    <sheetIdMap count="1">
      <sheetId val="1"/>
    </sheetIdMap>
  </header>
  <header guid="{4C03EF82-1B70-4413-890C-A5DC0400C20B}" dateTime="2025-03-24T21:46:40" maxSheetId="2" userName="Ольга Владимировна" r:id="rId323" minRId="4744" maxRId="4765">
    <sheetIdMap count="1">
      <sheetId val="1"/>
    </sheetIdMap>
  </header>
  <header guid="{A637B655-DF7A-4D29-91E0-AA7B06CBD4F0}" dateTime="2025-03-26T17:03:32" maxSheetId="2" userName="БутытоваСГ" r:id="rId324" minRId="4766" maxRId="4830">
    <sheetIdMap count="1">
      <sheetId val="1"/>
    </sheetIdMap>
  </header>
  <header guid="{D028D426-5CB6-4A8B-8E20-8FA8F0BDE2B0}" dateTime="2025-04-01T09:20:00" maxSheetId="2" userName="Пользователь" r:id="rId325" minRId="4831">
    <sheetIdMap count="1">
      <sheetId val="1"/>
    </sheetIdMap>
  </header>
  <header guid="{78D94BE0-3629-447C-BDD4-A1EF1FDF0078}" dateTime="2025-05-19T16:00:04" maxSheetId="2" userName="БутытоваСГ" r:id="rId326" minRId="4832" maxRId="4837">
    <sheetIdMap count="1">
      <sheetId val="1"/>
    </sheetIdMap>
  </header>
  <header guid="{2905D987-2163-4B4A-BE67-A1795782D25C}" dateTime="2025-05-19T16:06:24" maxSheetId="2" userName="БутытоваСГ" r:id="rId327" minRId="4838" maxRId="4890">
    <sheetIdMap count="1">
      <sheetId val="1"/>
    </sheetIdMap>
  </header>
  <header guid="{F02CCB63-52EA-44FC-BB86-0DDC82C8439E}" dateTime="2025-05-22T08:45:53" maxSheetId="2" userName="БутытоваСГ" r:id="rId328" minRId="4891" maxRId="4892">
    <sheetIdMap count="1">
      <sheetId val="1"/>
    </sheetIdMap>
  </header>
  <header guid="{A8D6525D-582E-437E-8831-BC836F3A5261}" dateTime="2025-05-22T08:47:05" maxSheetId="2" userName="БутытоваСГ" r:id="rId329" minRId="4893" maxRId="4894">
    <sheetIdMap count="1">
      <sheetId val="1"/>
    </sheetIdMap>
  </header>
  <header guid="{1F069EDC-5170-4D1F-972F-FAD0FBF4C55F}" dateTime="2025-05-22T08:53:25" maxSheetId="2" userName="БутытоваСГ" r:id="rId330" minRId="4895" maxRId="4902">
    <sheetIdMap count="1">
      <sheetId val="1"/>
    </sheetIdMap>
  </header>
  <header guid="{EAC79C42-A512-40AD-BCA9-AD03928BFA53}" dateTime="2025-05-22T10:17:48" maxSheetId="2" userName="БутытоваСГ" r:id="rId331" minRId="4903" maxRId="4904">
    <sheetIdMap count="1">
      <sheetId val="1"/>
    </sheetIdMap>
  </header>
  <header guid="{6A94A2E7-6E2C-4128-9F66-03F52AD207C9}" dateTime="2025-05-22T10:19:10" maxSheetId="2" userName="БутытоваСГ" r:id="rId332" minRId="4907" maxRId="4908">
    <sheetIdMap count="1">
      <sheetId val="1"/>
    </sheetIdMap>
  </header>
  <header guid="{A8097A3B-DAE0-4EFC-9B04-26D62ACA8748}" dateTime="2025-05-22T16:48:17" maxSheetId="2" userName="Ольга Владимировна" r:id="rId333" minRId="4909" maxRId="4910">
    <sheetIdMap count="1">
      <sheetId val="1"/>
    </sheetIdMap>
  </header>
  <header guid="{0E5155AE-C035-4895-B3D7-3317F713DBB2}" dateTime="2025-06-02T10:24:55" maxSheetId="2" userName="Пользователь" r:id="rId334" minRId="4911">
    <sheetIdMap count="1">
      <sheetId val="1"/>
    </sheetIdMap>
  </header>
  <header guid="{DD9C087C-030A-4131-BD94-F0DB4F0818BC}" dateTime="2025-06-02T10:28:45" maxSheetId="2" userName="Пользователь" r:id="rId335">
    <sheetIdMap count="1">
      <sheetId val="1"/>
    </sheetIdMap>
  </header>
  <header guid="{5C4F8AD1-9DB8-4506-9AAD-F1BB801225C4}" dateTime="2025-06-02T10:31:23" maxSheetId="2" userName="Пользователь" r:id="rId336">
    <sheetIdMap count="1">
      <sheetId val="1"/>
    </sheetIdMap>
  </header>
  <header guid="{9DC8D18D-55DF-4454-B192-2B08046965D0}" dateTime="2025-06-02T14:35:09" maxSheetId="2" userName="Пользователь" r:id="rId337">
    <sheetIdMap count="1">
      <sheetId val="1"/>
    </sheetIdMap>
  </header>
  <header guid="{26F5F438-EB1E-4B67-B6B6-717BCC2935BB}" dateTime="2025-06-05T08:13:57" maxSheetId="2" userName="Пользователь" r:id="rId338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4909" sId="1" odxf="1">
    <oc r="G1" t="inlineStr">
      <is>
        <t>Приложение №6</t>
      </is>
    </oc>
    <nc r="G1" t="inlineStr">
      <is>
        <t>Приложение №5</t>
      </is>
    </nc>
    <odxf/>
  </rcc>
  <rcc rId="4910" sId="1" odxf="1">
    <oc r="G3" t="inlineStr">
      <is>
        <t>от 27 марта  2025    № 35</t>
      </is>
    </oc>
    <nc r="G3" t="inlineStr">
      <is>
        <t>от ___ мая  2025  №___</t>
      </is>
    </nc>
    <odxf/>
  </rcc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09" sId="1" odxf="1" dxf="1" numFmtId="4">
    <oc r="F219">
      <v>43055.38</v>
    </oc>
    <nc r="F219">
      <f>43055.38+4690.6</f>
    </nc>
    <odxf/>
    <ndxf/>
  </rcc>
  <rcc rId="810" sId="1" odxf="1" dxf="1">
    <oc r="G219">
      <f>F219</f>
    </oc>
    <nc r="G219">
      <f>43055.38+8223</f>
    </nc>
    <odxf/>
    <ndxf/>
  </rcc>
</revisions>
</file>

<file path=xl/revisions/revisionLog10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34" sId="1">
    <oc r="F188">
      <f>16520.2+337.1+16.9</f>
    </oc>
    <nc r="F188">
      <f>16520.2+337.1+16.8573</f>
    </nc>
  </rcc>
</revisions>
</file>

<file path=xl/revisions/revisionLog10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35" sId="1">
    <oc r="F192">
      <f>196454.6+4009.7</f>
    </oc>
    <nc r="F192">
      <f>196456.4+4009.7</f>
    </nc>
  </rcc>
  <rcc rId="2336" sId="1">
    <oc r="H192">
      <v>200464.3</v>
    </oc>
    <nc r="H192">
      <v>200466.1</v>
    </nc>
  </rcc>
  <rcc rId="2337" sId="1">
    <oc r="I164">
      <v>679.1</v>
    </oc>
    <nc r="I164">
      <v>646.79999999999995</v>
    </nc>
  </rcc>
  <rcc rId="2338" sId="1" odxf="1" dxf="1">
    <nc r="F442">
      <f>F425-H425</f>
    </nc>
    <odxf>
      <numFmt numFmtId="0" formatCode="General"/>
    </odxf>
    <ndxf>
      <numFmt numFmtId="167" formatCode="_-* #,##0.00000\ _₽_-;\-* #,##0.00000\ _₽_-;_-* &quot;-&quot;?????\ _₽_-;_-@_-"/>
    </ndxf>
  </rcc>
  <rcc rId="2339" sId="1" odxf="1" dxf="1">
    <nc r="G442">
      <f>G425-I425</f>
    </nc>
    <odxf>
      <numFmt numFmtId="0" formatCode="General"/>
    </odxf>
    <ndxf>
      <numFmt numFmtId="167" formatCode="_-* #,##0.00000\ _₽_-;\-* #,##0.00000\ _₽_-;_-* &quot;-&quot;?????\ _₽_-;_-@_-"/>
    </ndxf>
  </rcc>
</revisions>
</file>

<file path=xl/revisions/revisionLog10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40" sId="1">
    <nc r="F444">
      <f>199699.55+156391.1+99558.2</f>
    </nc>
  </rcc>
  <rcc rId="2341" sId="1" odxf="1" dxf="1">
    <nc r="F446">
      <f>F442-F444</f>
    </nc>
    <odxf>
      <numFmt numFmtId="0" formatCode="General"/>
    </odxf>
    <ndxf>
      <numFmt numFmtId="167" formatCode="_-* #,##0.00000\ _₽_-;\-* #,##0.00000\ _₽_-;_-* &quot;-&quot;?????\ _₽_-;_-@_-"/>
    </ndxf>
  </rcc>
  <rcc rId="2342" sId="1">
    <nc r="G444">
      <f>202680.71+152526.8+99558.2</f>
    </nc>
  </rcc>
  <rcc rId="2343" sId="1" odxf="1" dxf="1">
    <nc r="G446">
      <f>G442-G444</f>
    </nc>
    <odxf>
      <numFmt numFmtId="0" formatCode="General"/>
    </odxf>
    <ndxf>
      <numFmt numFmtId="167" formatCode="_-* #,##0.00000\ _₽_-;\-* #,##0.00000\ _₽_-;_-* &quot;-&quot;?????\ _₽_-;_-@_-"/>
    </ndxf>
  </rcc>
</revisions>
</file>

<file path=xl/revisions/revisionLog10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F442:F446" start="0" length="0">
    <dxf>
      <border>
        <left style="thin">
          <color indexed="64"/>
        </left>
      </border>
    </dxf>
  </rfmt>
  <rfmt sheetId="1" sqref="F442:G442" start="0" length="0">
    <dxf>
      <border>
        <top style="thin">
          <color indexed="64"/>
        </top>
      </border>
    </dxf>
  </rfmt>
  <rfmt sheetId="1" sqref="G442:G446" start="0" length="0">
    <dxf>
      <border>
        <right style="thin">
          <color indexed="64"/>
        </right>
      </border>
    </dxf>
  </rfmt>
  <rfmt sheetId="1" sqref="F446:G446" start="0" length="0">
    <dxf>
      <border>
        <bottom style="thin">
          <color indexed="64"/>
        </bottom>
      </border>
    </dxf>
  </rfmt>
  <rfmt sheetId="1" sqref="F442:G44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F442:G446" start="0" length="2147483647">
    <dxf>
      <font>
        <b/>
      </font>
    </dxf>
  </rfmt>
  <rfmt sheetId="1" sqref="F39:G39">
    <dxf>
      <fill>
        <patternFill>
          <bgColor theme="0"/>
        </patternFill>
      </fill>
    </dxf>
  </rfmt>
  <rfmt sheetId="1" sqref="F58:G58">
    <dxf>
      <fill>
        <patternFill>
          <bgColor theme="0"/>
        </patternFill>
      </fill>
    </dxf>
  </rfmt>
  <rfmt sheetId="1" sqref="F88:G88">
    <dxf>
      <fill>
        <patternFill>
          <bgColor theme="0"/>
        </patternFill>
      </fill>
    </dxf>
  </rfmt>
  <rfmt sheetId="1" sqref="F93:G98">
    <dxf>
      <fill>
        <patternFill>
          <bgColor theme="0"/>
        </patternFill>
      </fill>
    </dxf>
  </rfmt>
  <rfmt sheetId="1" sqref="F104:G104">
    <dxf>
      <fill>
        <patternFill>
          <bgColor theme="0"/>
        </patternFill>
      </fill>
    </dxf>
  </rfmt>
  <rfmt sheetId="1" sqref="F129:G135">
    <dxf>
      <fill>
        <patternFill>
          <bgColor theme="0"/>
        </patternFill>
      </fill>
    </dxf>
  </rfmt>
  <rfmt sheetId="1" sqref="F139:G141">
    <dxf>
      <fill>
        <patternFill>
          <bgColor theme="0"/>
        </patternFill>
      </fill>
    </dxf>
  </rfmt>
  <rfmt sheetId="1" sqref="F151:G158">
    <dxf>
      <fill>
        <patternFill>
          <bgColor theme="0"/>
        </patternFill>
      </fill>
    </dxf>
  </rfmt>
  <rfmt sheetId="1" sqref="F164:G166">
    <dxf>
      <fill>
        <patternFill>
          <bgColor theme="0"/>
        </patternFill>
      </fill>
    </dxf>
  </rfmt>
  <rfmt sheetId="1" sqref="F182:G182">
    <dxf>
      <fill>
        <patternFill>
          <bgColor theme="0"/>
        </patternFill>
      </fill>
    </dxf>
  </rfmt>
  <rfmt sheetId="1" sqref="F188:G188">
    <dxf>
      <fill>
        <patternFill>
          <bgColor theme="0"/>
        </patternFill>
      </fill>
    </dxf>
  </rfmt>
  <rfmt sheetId="1" sqref="F192:G192">
    <dxf>
      <fill>
        <patternFill>
          <bgColor theme="0"/>
        </patternFill>
      </fill>
    </dxf>
  </rfmt>
  <rfmt sheetId="1" sqref="F199:G205">
    <dxf>
      <fill>
        <patternFill>
          <bgColor theme="0"/>
        </patternFill>
      </fill>
    </dxf>
  </rfmt>
  <rfmt sheetId="1" sqref="F211:G223">
    <dxf>
      <fill>
        <patternFill>
          <bgColor theme="0"/>
        </patternFill>
      </fill>
    </dxf>
  </rfmt>
  <rfmt sheetId="1" sqref="F225:G233">
    <dxf>
      <fill>
        <patternFill>
          <bgColor theme="0"/>
        </patternFill>
      </fill>
    </dxf>
  </rfmt>
  <rfmt sheetId="1" sqref="F249:G250">
    <dxf>
      <fill>
        <patternFill>
          <bgColor theme="0"/>
        </patternFill>
      </fill>
    </dxf>
  </rfmt>
  <rfmt sheetId="1" sqref="F261:G261">
    <dxf>
      <fill>
        <patternFill>
          <bgColor theme="0"/>
        </patternFill>
      </fill>
    </dxf>
  </rfmt>
  <rcc rId="2344" sId="1">
    <oc r="F261">
      <f>386+7.7</f>
    </oc>
    <nc r="F261">
      <f>386+7.9</f>
    </nc>
  </rcc>
  <rcc rId="2345" sId="1">
    <oc r="G261">
      <f>386+7.7</f>
    </oc>
    <nc r="G261">
      <f>386+7.9</f>
    </nc>
  </rcc>
  <rfmt sheetId="1" sqref="F275:G278">
    <dxf>
      <fill>
        <patternFill>
          <bgColor theme="0"/>
        </patternFill>
      </fill>
    </dxf>
  </rfmt>
  <rfmt sheetId="1" sqref="F285:G285">
    <dxf>
      <fill>
        <patternFill>
          <bgColor theme="0"/>
        </patternFill>
      </fill>
    </dxf>
  </rfmt>
  <rfmt sheetId="1" sqref="F291:G292">
    <dxf>
      <fill>
        <patternFill>
          <bgColor theme="0"/>
        </patternFill>
      </fill>
    </dxf>
  </rfmt>
  <rfmt sheetId="1" sqref="F359:G359">
    <dxf>
      <fill>
        <patternFill>
          <bgColor theme="0"/>
        </patternFill>
      </fill>
    </dxf>
  </rfmt>
  <rfmt sheetId="1" sqref="F371:G381">
    <dxf>
      <fill>
        <patternFill>
          <bgColor theme="0"/>
        </patternFill>
      </fill>
    </dxf>
  </rfmt>
  <rfmt sheetId="1" sqref="F423:G423">
    <dxf>
      <fill>
        <patternFill>
          <bgColor theme="0"/>
        </patternFill>
      </fill>
    </dxf>
  </rfmt>
</revisions>
</file>

<file path=xl/revisions/revisionLog10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46" sId="1" numFmtId="4">
    <oc r="F120">
      <v>1000</v>
    </oc>
    <nc r="F120">
      <v>1500</v>
    </nc>
  </rcc>
  <rcc rId="2347" sId="1" numFmtId="4">
    <oc r="G120">
      <v>1000</v>
    </oc>
    <nc r="G120">
      <v>1500</v>
    </nc>
  </rcc>
</revisions>
</file>

<file path=xl/revisions/revisionLog10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348" sId="1" ref="A226:XFD227" action="insertRow"/>
  <rm rId="2349" sheetId="1" source="A234:XFD235" destination="A226:XFD227" sourceSheetId="1">
    <rfmt sheetId="1" xfDxf="1" sqref="A226:XFD226" start="0" length="0">
      <dxf>
        <font>
          <i/>
          <name val="Times New Roman CYR"/>
          <family val="1"/>
        </font>
        <alignment wrapText="1"/>
      </dxf>
    </rfmt>
    <rfmt sheetId="1" xfDxf="1" sqref="A227:XFD227" start="0" length="0">
      <dxf>
        <font>
          <i/>
          <name val="Times New Roman CYR"/>
          <family val="1"/>
        </font>
        <alignment wrapText="1"/>
      </dxf>
    </rfmt>
    <rfmt sheetId="1" sqref="A226" start="0" length="0">
      <dxf>
        <font>
          <i val="0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26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26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26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26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26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26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227" start="0" length="0">
      <dxf>
        <font>
          <i val="0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27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27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27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27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27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27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2350" sId="1" ref="A234:XFD234" action="deleteRow">
    <rfmt sheetId="1" xfDxf="1" sqref="A234:XFD234" start="0" length="0">
      <dxf>
        <font>
          <name val="Times New Roman CYR"/>
          <family val="1"/>
        </font>
        <alignment wrapText="1"/>
      </dxf>
    </rfmt>
  </rrc>
  <rrc rId="2351" sId="1" ref="A234:XFD234" action="deleteRow">
    <rfmt sheetId="1" xfDxf="1" sqref="A234:XFD234" start="0" length="0">
      <dxf>
        <font>
          <name val="Times New Roman CYR"/>
          <family val="1"/>
        </font>
        <alignment wrapText="1"/>
      </dxf>
    </rfmt>
  </rrc>
  <rrc rId="2352" sId="1" ref="A251:XFD251" action="deleteRow">
    <undo index="65535" exp="ref" v="1" dr="F251" r="F234" sId="1"/>
    <rfmt sheetId="1" xfDxf="1" sqref="A251:XFD251" start="0" length="0">
      <dxf>
        <font>
          <name val="Times New Roman CYR"/>
          <family val="1"/>
        </font>
        <alignment wrapText="1"/>
      </dxf>
    </rfmt>
    <rcc rId="0" sId="1" dxf="1">
      <nc r="A251" t="inlineStr">
        <is>
          <t>Муниципальная программа «Развитие образования в Селенгинском районе на 2020 – 2024 годы»</t>
        </is>
      </nc>
      <ndxf>
        <font>
          <b/>
          <name val="Times New Roman"/>
          <family val="1"/>
        </font>
        <alignment horizontal="left" vertical="center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51" t="inlineStr">
        <is>
          <t>07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51" t="inlineStr">
        <is>
          <t>03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51" t="inlineStr">
        <is>
          <t>10000 00000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51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51">
        <f>F252</f>
      </nc>
      <n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51">
        <f>G252</f>
      </nc>
      <n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2353" sId="1">
    <oc r="F242">
      <f>F243</f>
    </oc>
    <nc r="F242">
      <f>F243+F251</f>
    </nc>
  </rcc>
  <rcc rId="2354" sId="1">
    <oc r="G242">
      <f>G243</f>
    </oc>
    <nc r="G242">
      <f>G243+G251</f>
    </nc>
  </rcc>
  <rcc rId="2355" sId="1">
    <oc r="F234">
      <f>F243+F235+#REF!</f>
    </oc>
    <nc r="F234">
      <f>F235+F242</f>
    </nc>
  </rcc>
  <rcc rId="2356" sId="1">
    <oc r="G234">
      <f>G243+G235+G251</f>
    </oc>
    <nc r="G234">
      <f>G235+G242</f>
    </nc>
  </rcc>
  <rcv guid="{E97D42D2-9E10-4ADB-8FB1-0860F6F503F4}" action="delete"/>
  <rdn rId="0" localSheetId="1" customView="1" name="Z_E97D42D2_9E10_4ADB_8FB1_0860F6F503F4_.wvu.PrintArea" hidden="1" oldHidden="1">
    <formula>Ведом.структура!$A$1:$G$424</formula>
    <oldFormula>Ведом.структура!$A$1:$G$424</oldFormula>
  </rdn>
  <rdn rId="0" localSheetId="1" customView="1" name="Z_E97D42D2_9E10_4ADB_8FB1_0860F6F503F4_.wvu.FilterData" hidden="1" oldHidden="1">
    <formula>Ведом.структура!$A$13:$G$433</formula>
    <oldFormula>Ведом.структура!$A$13:$G$433</oldFormula>
  </rdn>
  <rcv guid="{E97D42D2-9E10-4ADB-8FB1-0860F6F503F4}" action="add"/>
</revisions>
</file>

<file path=xl/revisions/revisionLog10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359" sId="1" ref="A184:XFD184" action="insertRow"/>
  <rrc rId="2360" sId="1" ref="A185:XFD185" action="insertRow"/>
  <rrc rId="2361" sId="1" ref="A186:XFD186" action="insertRow"/>
  <rrc rId="2362" sId="1" ref="A186:XFD186" action="insertRow"/>
  <rfmt sheetId="1" sqref="A184" start="0" length="0">
    <dxf>
      <fill>
        <patternFill>
          <bgColor indexed="41"/>
        </patternFill>
      </fill>
    </dxf>
  </rfmt>
  <rfmt sheetId="1" sqref="B184" start="0" length="0">
    <dxf>
      <fill>
        <patternFill>
          <bgColor indexed="41"/>
        </patternFill>
      </fill>
    </dxf>
  </rfmt>
  <rfmt sheetId="1" sqref="C184" start="0" length="0">
    <dxf>
      <fill>
        <patternFill>
          <bgColor indexed="41"/>
        </patternFill>
      </fill>
    </dxf>
  </rfmt>
  <rfmt sheetId="1" sqref="D184" start="0" length="0">
    <dxf>
      <fill>
        <patternFill>
          <bgColor indexed="41"/>
        </patternFill>
      </fill>
    </dxf>
  </rfmt>
  <rfmt sheetId="1" sqref="E184" start="0" length="0">
    <dxf>
      <fill>
        <patternFill>
          <bgColor indexed="41"/>
        </patternFill>
      </fill>
    </dxf>
  </rfmt>
  <rcc rId="2363" sId="1" odxf="1" dxf="1">
    <nc r="F184">
      <f>F185</f>
    </nc>
    <odxf>
      <fill>
        <patternFill>
          <bgColor indexed="15"/>
        </patternFill>
      </fill>
    </odxf>
    <ndxf>
      <fill>
        <patternFill>
          <bgColor indexed="41"/>
        </patternFill>
      </fill>
    </ndxf>
  </rcc>
  <rcc rId="2364" sId="1" odxf="1" dxf="1">
    <nc r="G184">
      <f>G185</f>
    </nc>
    <odxf>
      <fill>
        <patternFill>
          <bgColor indexed="15"/>
        </patternFill>
      </fill>
    </odxf>
    <ndxf>
      <fill>
        <patternFill>
          <bgColor indexed="41"/>
        </patternFill>
      </fill>
    </ndxf>
  </rcc>
  <rcc rId="2365" sId="1" odxf="1" dxf="1">
    <nc r="A185" t="inlineStr">
      <is>
        <t>Непрограммные расходы</t>
      </is>
    </nc>
    <odxf>
      <fill>
        <patternFill patternType="solid">
          <bgColor indexed="15"/>
        </patternFill>
      </fill>
      <alignment vertical="center"/>
    </odxf>
    <ndxf>
      <fill>
        <patternFill patternType="none">
          <bgColor indexed="65"/>
        </patternFill>
      </fill>
      <alignment vertical="top"/>
    </ndxf>
  </rcc>
  <rcc rId="2366" sId="1" odxf="1" dxf="1">
    <nc r="B185" t="inlineStr">
      <is>
        <t>05</t>
      </is>
    </nc>
    <odxf>
      <fill>
        <patternFill patternType="solid">
          <bgColor indexed="15"/>
        </patternFill>
      </fill>
    </odxf>
    <ndxf>
      <fill>
        <patternFill patternType="none">
          <bgColor indexed="65"/>
        </patternFill>
      </fill>
    </ndxf>
  </rcc>
  <rfmt sheetId="1" sqref="C185" start="0" length="0">
    <dxf>
      <fill>
        <patternFill patternType="none">
          <bgColor indexed="65"/>
        </patternFill>
      </fill>
    </dxf>
  </rfmt>
  <rcc rId="2367" sId="1" odxf="1" dxf="1">
    <nc r="D185" t="inlineStr">
      <is>
        <t>99900 00000</t>
      </is>
    </nc>
    <odxf>
      <fill>
        <patternFill patternType="solid">
          <bgColor indexed="15"/>
        </patternFill>
      </fill>
    </odxf>
    <ndxf>
      <fill>
        <patternFill patternType="none">
          <bgColor indexed="65"/>
        </patternFill>
      </fill>
    </ndxf>
  </rcc>
  <rfmt sheetId="1" sqref="E185" start="0" length="0">
    <dxf>
      <fill>
        <patternFill patternType="none">
          <bgColor indexed="65"/>
        </patternFill>
      </fill>
    </dxf>
  </rfmt>
  <rcc rId="2368" sId="1" odxf="1" dxf="1">
    <nc r="F185">
      <f>F186</f>
    </nc>
    <odxf>
      <fill>
        <patternFill patternType="solid">
          <bgColor indexed="15"/>
        </patternFill>
      </fill>
    </odxf>
    <ndxf>
      <fill>
        <patternFill patternType="none">
          <bgColor indexed="65"/>
        </patternFill>
      </fill>
    </ndxf>
  </rcc>
  <rcc rId="2369" sId="1" odxf="1" dxf="1">
    <nc r="G185">
      <f>G186</f>
    </nc>
    <odxf>
      <fill>
        <patternFill patternType="solid">
          <bgColor indexed="15"/>
        </patternFill>
      </fill>
    </odxf>
    <ndxf>
      <fill>
        <patternFill patternType="none">
          <bgColor indexed="65"/>
        </patternFill>
      </fill>
    </ndxf>
  </rcc>
  <rfmt sheetId="1" sqref="A186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  <alignment vertical="top"/>
    </dxf>
  </rfmt>
  <rfmt sheetId="1" sqref="B186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C186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D186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E186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F186" start="0" length="0">
    <dxf>
      <font>
        <b val="0"/>
        <i/>
        <name val="Times New Roman"/>
        <family val="1"/>
      </font>
      <fill>
        <patternFill>
          <bgColor theme="0"/>
        </patternFill>
      </fill>
    </dxf>
  </rfmt>
  <rcc rId="2370" sId="1" odxf="1" dxf="1">
    <nc r="G186">
      <f>G187</f>
    </nc>
    <odxf>
      <font>
        <b/>
        <name val="Times New Roman"/>
        <family val="1"/>
      </font>
      <fill>
        <patternFill patternType="solid">
          <bgColor indexed="15"/>
        </patternFill>
      </fill>
    </odxf>
    <ndxf>
      <font>
        <b val="0"/>
        <name val="Times New Roman"/>
        <family val="1"/>
      </font>
      <fill>
        <patternFill patternType="none">
          <bgColor indexed="65"/>
        </patternFill>
      </fill>
    </ndxf>
  </rcc>
  <rfmt sheetId="1" sqref="A187" start="0" length="0">
    <dxf>
      <font>
        <b val="0"/>
        <color indexed="8"/>
        <name val="Times New Roman"/>
        <family val="1"/>
      </font>
      <fill>
        <patternFill>
          <bgColor indexed="65"/>
        </patternFill>
      </fill>
      <alignment horizontal="left"/>
    </dxf>
  </rfmt>
  <rfmt sheetId="1" sqref="B187" start="0" length="0">
    <dxf>
      <font>
        <b val="0"/>
        <name val="Times New Roman"/>
        <family val="1"/>
      </font>
      <fill>
        <patternFill patternType="none">
          <bgColor indexed="65"/>
        </patternFill>
      </fill>
    </dxf>
  </rfmt>
  <rfmt sheetId="1" sqref="C187" start="0" length="0">
    <dxf>
      <font>
        <b val="0"/>
        <name val="Times New Roman"/>
        <family val="1"/>
      </font>
      <fill>
        <patternFill patternType="none">
          <bgColor indexed="65"/>
        </patternFill>
      </fill>
    </dxf>
  </rfmt>
  <rfmt sheetId="1" sqref="D187" start="0" length="0">
    <dxf>
      <font>
        <b val="0"/>
        <name val="Times New Roman"/>
        <family val="1"/>
      </font>
      <fill>
        <patternFill patternType="none">
          <bgColor indexed="65"/>
        </patternFill>
      </fill>
    </dxf>
  </rfmt>
  <rfmt sheetId="1" sqref="E187" start="0" length="0">
    <dxf>
      <font>
        <b val="0"/>
        <name val="Times New Roman"/>
        <family val="1"/>
      </font>
      <fill>
        <patternFill patternType="none">
          <bgColor indexed="65"/>
        </patternFill>
      </fill>
    </dxf>
  </rfmt>
  <rfmt sheetId="1" sqref="F187" start="0" length="0">
    <dxf>
      <font>
        <b val="0"/>
        <name val="Times New Roman"/>
        <family val="1"/>
      </font>
      <fill>
        <patternFill>
          <bgColor theme="0"/>
        </patternFill>
      </fill>
    </dxf>
  </rfmt>
  <rcc rId="2371" sId="1" odxf="1" dxf="1" numFmtId="4">
    <nc r="G187">
      <v>0</v>
    </nc>
    <odxf>
      <font>
        <b/>
        <i val="0"/>
        <name val="Times New Roman"/>
        <family val="1"/>
      </font>
      <fill>
        <patternFill>
          <bgColor indexed="15"/>
        </patternFill>
      </fill>
    </odxf>
    <ndxf>
      <font>
        <b val="0"/>
        <i/>
        <name val="Times New Roman"/>
        <family val="1"/>
      </font>
      <fill>
        <patternFill>
          <bgColor theme="0"/>
        </patternFill>
      </fill>
    </ndxf>
  </rcc>
  <rcc rId="2372" sId="1">
    <nc r="A184" t="inlineStr">
      <is>
        <t>Коммунальное хозяйство</t>
      </is>
    </nc>
  </rcc>
  <rcc rId="2373" sId="1">
    <nc r="B184" t="inlineStr">
      <is>
        <t>05</t>
      </is>
    </nc>
  </rcc>
  <rcc rId="2374" sId="1">
    <nc r="C184" t="inlineStr">
      <is>
        <t>02</t>
      </is>
    </nc>
  </rcc>
  <rcc rId="2375" sId="1">
    <nc r="C185" t="inlineStr">
      <is>
        <t>02</t>
      </is>
    </nc>
  </rcc>
  <rcc rId="2376" sId="1">
    <nc r="A186" t="inlineStr">
      <is>
        <t>Обеспечение комплексного развития сельских территорий</t>
      </is>
    </nc>
  </rcc>
  <rcc rId="2377" sId="1" odxf="1" dxf="1">
    <nc r="A187" t="inlineStr">
      <is>
        <t>Иные межбюджетные трансферты</t>
      </is>
    </nc>
    <ndxf>
      <fill>
        <patternFill patternType="none"/>
      </fill>
    </ndxf>
  </rcc>
  <rcc rId="2378" sId="1">
    <nc r="B186" t="inlineStr">
      <is>
        <t>05</t>
      </is>
    </nc>
  </rcc>
  <rcc rId="2379" sId="1">
    <nc r="C186" t="inlineStr">
      <is>
        <t>02</t>
      </is>
    </nc>
  </rcc>
  <rcc rId="2380" sId="1">
    <nc r="D186" t="inlineStr">
      <is>
        <t>99900 L5760</t>
      </is>
    </nc>
  </rcc>
  <rcc rId="2381" sId="1">
    <nc r="F186">
      <f>SUM(F187:F187)</f>
    </nc>
  </rcc>
  <rcc rId="2382" sId="1">
    <nc r="B187" t="inlineStr">
      <is>
        <t>05</t>
      </is>
    </nc>
  </rcc>
  <rcc rId="2383" sId="1">
    <nc r="C187" t="inlineStr">
      <is>
        <t>02</t>
      </is>
    </nc>
  </rcc>
  <rcc rId="2384" sId="1">
    <nc r="D187" t="inlineStr">
      <is>
        <t>99900 L5760</t>
      </is>
    </nc>
  </rcc>
  <rcc rId="2385" sId="1">
    <nc r="E187" t="inlineStr">
      <is>
        <t>540</t>
      </is>
    </nc>
  </rcc>
  <rcc rId="2386" sId="1">
    <nc r="F187">
      <f>47072+960.8</f>
    </nc>
  </rcc>
  <rcc rId="2387" sId="1">
    <oc r="F183">
      <f>F188+F193</f>
    </oc>
    <nc r="F183">
      <f>F188+F193+F184</f>
    </nc>
  </rcc>
  <rcc rId="2388" sId="1">
    <oc r="G183">
      <f>G188+G193</f>
    </oc>
    <nc r="G183">
      <f>G188+G193+G184</f>
    </nc>
  </rcc>
</revisions>
</file>

<file path=xl/revisions/revisionLog10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G186" start="0" length="2147483647">
    <dxf>
      <font>
        <i/>
      </font>
    </dxf>
  </rfmt>
</revisions>
</file>

<file path=xl/revisions/revisionLog10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389" sId="1" ref="A418:XFD418" action="insertRow"/>
  <rrc rId="2390" sId="1" ref="A418:XFD418" action="insertRow"/>
  <rrc rId="2391" sId="1" ref="A419:XFD419" action="insertRow"/>
  <rrc rId="2392" sId="1" ref="A418:XFD418" action="insertRow"/>
  <rfmt sheetId="1" sqref="A420" start="0" length="0">
    <dxf>
      <font>
        <i/>
        <color indexed="8"/>
        <name val="Times New Roman"/>
        <family val="1"/>
      </font>
      <fill>
        <patternFill patternType="none"/>
      </fill>
    </dxf>
  </rfmt>
  <rcc rId="2393" sId="1" odxf="1" dxf="1">
    <nc r="B420" t="inlineStr">
      <is>
        <t>11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2394" sId="1" odxf="1" dxf="1">
    <nc r="C420" t="inlineStr">
      <is>
        <t>05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D420" start="0" length="0">
    <dxf>
      <font>
        <i/>
        <name val="Times New Roman"/>
        <family val="1"/>
      </font>
    </dxf>
  </rfmt>
  <rfmt sheetId="1" sqref="E420" start="0" length="0">
    <dxf>
      <font>
        <i/>
        <name val="Times New Roman"/>
        <family val="1"/>
      </font>
    </dxf>
  </rfmt>
  <rfmt sheetId="1" sqref="F420" start="0" length="0">
    <dxf>
      <font>
        <i/>
        <name val="Times New Roman"/>
        <family val="1"/>
      </font>
    </dxf>
  </rfmt>
  <rfmt sheetId="1" sqref="G420" start="0" length="0">
    <dxf>
      <font>
        <i/>
        <name val="Times New Roman"/>
        <family val="1"/>
      </font>
    </dxf>
  </rfmt>
  <rfmt sheetId="1" sqref="A421" start="0" length="0">
    <dxf>
      <font>
        <color indexed="8"/>
        <name val="Times New Roman"/>
        <family val="1"/>
      </font>
      <numFmt numFmtId="30" formatCode="@"/>
      <fill>
        <patternFill patternType="none"/>
      </fill>
      <alignment vertical="top"/>
    </dxf>
  </rfmt>
  <rcc rId="2395" sId="1">
    <nc r="B421" t="inlineStr">
      <is>
        <t>11</t>
      </is>
    </nc>
  </rcc>
  <rcc rId="2396" sId="1">
    <nc r="C421" t="inlineStr">
      <is>
        <t>05</t>
      </is>
    </nc>
  </rcc>
  <rcc rId="2397" sId="1">
    <nc r="D421" t="inlineStr">
      <is>
        <t>09401 L5760</t>
      </is>
    </nc>
  </rcc>
  <rcc rId="2398" sId="1">
    <nc r="E421" t="inlineStr">
      <is>
        <t>414</t>
      </is>
    </nc>
  </rcc>
  <rcc rId="2399" sId="1" numFmtId="4">
    <nc r="F421">
      <f>162708.4+7103.8+853.3</f>
    </nc>
  </rcc>
  <rcc rId="2400" sId="1" numFmtId="4">
    <nc r="G421">
      <v>0</v>
    </nc>
  </rcc>
  <rcc rId="2401" sId="1">
    <nc r="F420">
      <f>F421</f>
    </nc>
  </rcc>
  <rcc rId="2402" sId="1">
    <nc r="G420">
      <f>G421</f>
    </nc>
  </rcc>
  <rcc rId="2403" sId="1" xfDxf="1" dxf="1">
    <nc r="A421" t="inlineStr">
      <is>
        <t>Бюджетные инвестиции в объекты капитального строительства государственной (муниципальной) собственности</t>
      </is>
    </nc>
    <ndxf>
      <font>
        <name val="Times New Roman"/>
        <family val="1"/>
      </font>
      <numFmt numFmtId="30" formatCode="@"/>
      <alignment horizontal="left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04" sId="1" odxf="1" dxf="1">
    <nc r="D420" t="inlineStr">
      <is>
        <t>09401 L5760</t>
      </is>
    </nc>
    <ndxf>
      <font>
        <i val="0"/>
        <name val="Times New Roman"/>
        <family val="1"/>
      </font>
    </ndxf>
  </rcc>
  <rfmt sheetId="1" sqref="D420" start="0" length="2147483647">
    <dxf>
      <font>
        <i/>
      </font>
    </dxf>
  </rfmt>
  <rrc rId="2405" sId="1" ref="A418:XFD418" action="deleteRow">
    <rfmt sheetId="1" xfDxf="1" sqref="A418:XFD418" start="0" length="0">
      <dxf>
        <font>
          <name val="Times New Roman CYR"/>
          <family val="1"/>
        </font>
        <alignment wrapText="1"/>
      </dxf>
    </rfmt>
    <rfmt sheetId="1" sqref="A418" start="0" length="0">
      <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18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18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18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418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18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418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406" sId="1" ref="A418:XFD418" action="deleteRow">
    <rfmt sheetId="1" xfDxf="1" sqref="A418:XFD418" start="0" length="0">
      <dxf>
        <font>
          <name val="Times New Roman CYR"/>
          <family val="1"/>
        </font>
        <alignment wrapText="1"/>
      </dxf>
    </rfmt>
    <rfmt sheetId="1" sqref="A418" start="0" length="0">
      <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18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18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18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418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18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418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2407" sId="1">
    <nc r="H419">
      <v>170665.5</v>
    </nc>
  </rcc>
  <rcc rId="2408" sId="1">
    <nc r="I419">
      <v>0</v>
    </nc>
  </rcc>
  <rcc rId="2409" sId="1">
    <oc r="D410" t="inlineStr">
      <is>
        <t>09400 00000</t>
      </is>
    </oc>
    <nc r="D410" t="inlineStr">
      <is>
        <t>09401 00000</t>
      </is>
    </nc>
  </rcc>
  <rcc rId="2410" sId="1">
    <oc r="F410">
      <f>F411</f>
    </oc>
    <nc r="F410">
      <f>F411+F414+F418</f>
    </nc>
  </rcc>
  <rcc rId="2411" sId="1">
    <oc r="F409">
      <f>F411+F414</f>
    </oc>
    <nc r="F409">
      <f>F410</f>
    </nc>
  </rcc>
  <rcc rId="2412" sId="1">
    <oc r="G410">
      <f>G411</f>
    </oc>
    <nc r="G410">
      <f>G411+G414+G418</f>
    </nc>
  </rcc>
  <rcc rId="2413" sId="1">
    <oc r="G409">
      <f>G411+G414</f>
    </oc>
    <nc r="G409">
      <f>G410</f>
    </nc>
  </rcc>
  <rcc rId="2414" sId="1">
    <oc r="G408">
      <f>G409</f>
    </oc>
    <nc r="G408">
      <f>G409</f>
    </nc>
  </rcc>
  <rcc rId="2415" sId="1">
    <nc r="A418" t="inlineStr">
      <is>
        <t>Обеспечение комплексного развития сельских территорий</t>
      </is>
    </nc>
  </rcc>
  <rcv guid="{E97D42D2-9E10-4ADB-8FB1-0860F6F503F4}" action="delete"/>
  <rdn rId="0" localSheetId="1" customView="1" name="Z_E97D42D2_9E10_4ADB_8FB1_0860F6F503F4_.wvu.PrintArea" hidden="1" oldHidden="1">
    <formula>Ведом.структура!$A$1:$G$430</formula>
    <oldFormula>Ведом.структура!$A$1:$G$430</oldFormula>
  </rdn>
  <rdn rId="0" localSheetId="1" customView="1" name="Z_E97D42D2_9E10_4ADB_8FB1_0860F6F503F4_.wvu.FilterData" hidden="1" oldHidden="1">
    <formula>Ведом.структура!$A$13:$G$439</formula>
    <oldFormula>Ведом.структура!$A$13:$G$439</oldFormula>
  </rdn>
  <rcv guid="{E97D42D2-9E10-4ADB-8FB1-0860F6F503F4}" action="add"/>
</revisions>
</file>

<file path=xl/revisions/revisionLog10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18" sId="1">
    <oc r="H419">
      <v>170665.5</v>
    </oc>
    <nc r="H419">
      <v>169812.2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>
  <rcv guid="{E330F985-0015-4DC4-AAB2-DD1A6292743B}" action="delete"/>
  <rdn rId="0" localSheetId="1" customView="1" name="Z_E330F985_0015_4DC4_AAB2_DD1A6292743B_.wvu.PrintArea" hidden="1" oldHidden="1">
    <formula>Ведом.структура!$A$1:$G$445</formula>
    <oldFormula>Ведом.структура!$A$1:$G$445</oldFormula>
  </rdn>
  <rdn rId="0" localSheetId="1" customView="1" name="Z_E330F985_0015_4DC4_AAB2_DD1A6292743B_.wvu.FilterData" hidden="1" oldHidden="1">
    <formula>Ведом.структура!$A$17:$G$454</formula>
    <oldFormula>Ведом.структура!$A$17:$G$454</oldFormula>
  </rdn>
  <rcv guid="{E330F985-0015-4DC4-AAB2-DD1A6292743B}" action="add"/>
</revisions>
</file>

<file path=xl/revisions/revisionLog110.xml><?xml version="1.0" encoding="utf-8"?>
<revisions xmlns="http://schemas.openxmlformats.org/spreadsheetml/2006/main" xmlns:r="http://schemas.openxmlformats.org/officeDocument/2006/relationships">
  <rcc rId="1116" sId="1" odxf="1">
    <oc r="G3" t="inlineStr">
      <is>
        <t>от "__" ____ 2022  №___</t>
      </is>
    </oc>
    <nc r="G3" t="inlineStr">
      <is>
        <t>от "02" ноября 2022  № 210</t>
      </is>
    </nc>
    <odxf/>
  </rcc>
  <rcv guid="{807263EF-422E-4971-BF65-1CEADE7F6559}" action="delete"/>
  <rdn rId="0" localSheetId="1" customView="1" name="Z_807263EF_422E_4971_BF65_1CEADE7F6559_.wvu.PrintArea" hidden="1" oldHidden="1">
    <formula>Ведом.структура!$A$1:$G$406</formula>
    <oldFormula>Ведом.структура!$A$1:$G$406</oldFormula>
  </rdn>
  <rdn rId="0" localSheetId="1" customView="1" name="Z_807263EF_422E_4971_BF65_1CEADE7F6559_.wvu.Rows" hidden="1" oldHidden="1">
    <formula>Ведом.структура!$255:$257</formula>
    <oldFormula>Ведом.структура!$255:$257</oldFormula>
  </rdn>
  <rdn rId="0" localSheetId="1" customView="1" name="Z_807263EF_422E_4971_BF65_1CEADE7F6559_.wvu.FilterData" hidden="1" oldHidden="1">
    <formula>Ведом.структура!$A$19:$G$415</formula>
    <oldFormula>Ведом.структура!$A$19:$G$415</oldFormula>
  </rdn>
  <rcv guid="{807263EF-422E-4971-BF65-1CEADE7F6559}" action="add"/>
</revisions>
</file>

<file path=xl/revisions/revisionLog111.xml><?xml version="1.0" encoding="utf-8"?>
<revisions xmlns="http://schemas.openxmlformats.org/spreadsheetml/2006/main" xmlns:r="http://schemas.openxmlformats.org/officeDocument/2006/relationships">
  <rrc rId="3690" sId="1" ref="A1:XFD1" action="deleteRow">
    <undo index="0" exp="area" ref3D="1" dr="$A$1:$G$418" dn="Область_печати" sId="1"/>
    <undo index="0" exp="area" ref3D="1" dr="$A$1:$G$418" dn="Z_E330F985_0015_4DC4_AAB2_DD1A6292743B_.wvu.PrintArea" sId="1"/>
    <undo index="0" exp="area" ref3D="1" dr="$A$1:$G$418" dn="Z_807263EF_422E_4971_BF65_1CEADE7F6559_.wvu.PrintArea" sId="1"/>
    <rfmt sheetId="1" xfDxf="1" sqref="A1:XFD1" start="0" length="0">
      <dxf>
        <font>
          <name val="Times New Roman CYR"/>
          <scheme val="none"/>
        </font>
        <alignment wrapText="1" readingOrder="0"/>
      </dxf>
    </rfmt>
    <rcc rId="0" sId="1" dxf="1">
      <nc r="G1" t="inlineStr">
        <is>
          <t xml:space="preserve">Приложение №5       </t>
        </is>
      </nc>
      <ndxf>
        <font>
          <name val="Times New Roman"/>
          <scheme val="none"/>
        </font>
        <alignment horizontal="right" wrapText="0" readingOrder="0"/>
      </ndxf>
    </rcc>
  </rrc>
  <rrc rId="3691" sId="1" ref="A1:XFD1" action="deleteRow">
    <undo index="0" exp="area" ref3D="1" dr="$A$1:$G$417" dn="Область_печати" sId="1"/>
    <undo index="0" exp="area" ref3D="1" dr="$A$1:$G$417" dn="Z_E330F985_0015_4DC4_AAB2_DD1A6292743B_.wvu.PrintArea" sId="1"/>
    <undo index="0" exp="area" ref3D="1" dr="$A$1:$G$417" dn="Z_807263EF_422E_4971_BF65_1CEADE7F6559_.wvu.PrintArea" sId="1"/>
    <rfmt sheetId="1" xfDxf="1" sqref="A1:XFD1" start="0" length="0">
      <dxf>
        <font>
          <name val="Times New Roman CYR"/>
          <scheme val="none"/>
        </font>
        <alignment wrapText="1" readingOrder="0"/>
      </dxf>
    </rfmt>
    <rcc rId="0" sId="1" dxf="1">
      <nc r="G1" t="inlineStr">
        <is>
          <t>к решению районного Совета депутатов МО "Селенгинский район"</t>
        </is>
      </nc>
      <ndxf>
        <font>
          <name val="Times New Roman"/>
          <scheme val="none"/>
        </font>
        <alignment horizontal="right" wrapText="0" readingOrder="0"/>
      </ndxf>
    </rcc>
  </rrc>
  <rrc rId="3692" sId="1" ref="A1:XFD1" action="deleteRow">
    <undo index="0" exp="area" ref3D="1" dr="$A$1:$G$416" dn="Область_печати" sId="1"/>
    <undo index="0" exp="area" ref3D="1" dr="$A$1:$G$416" dn="Z_E330F985_0015_4DC4_AAB2_DD1A6292743B_.wvu.PrintArea" sId="1"/>
    <undo index="0" exp="area" ref3D="1" dr="$A$1:$G$416" dn="Z_807263EF_422E_4971_BF65_1CEADE7F6559_.wvu.PrintArea" sId="1"/>
    <rfmt sheetId="1" xfDxf="1" sqref="A1:XFD1" start="0" length="0">
      <dxf>
        <font>
          <name val="Times New Roman CYR"/>
          <scheme val="none"/>
        </font>
        <alignment wrapText="1" readingOrder="0"/>
      </dxf>
    </rfmt>
    <rcc rId="0" sId="1" dxf="1">
      <nc r="G1" t="inlineStr">
        <is>
          <t>от _________ 2023  № ____</t>
        </is>
      </nc>
      <ndxf>
        <font>
          <name val="Times New Roman"/>
          <scheme val="none"/>
        </font>
        <alignment horizontal="right" wrapText="0" readingOrder="0"/>
      </ndxf>
    </rcc>
  </rrc>
  <rcc rId="3693" sId="1" odxf="1">
    <oc r="G6" t="inlineStr">
      <is>
        <t>«Селенгинский район» на 2023 год</t>
      </is>
    </oc>
    <nc r="G6" t="inlineStr">
      <is>
        <t>«Селенгинский район» на 2024 год</t>
      </is>
    </nc>
    <odxf/>
  </rcc>
  <rcc rId="3694" sId="1">
    <oc r="E7" t="inlineStr">
      <is>
        <t>плановый период 2024-2025 годов"</t>
      </is>
    </oc>
    <nc r="E7" t="inlineStr">
      <is>
        <t>плановый период 2025-2026 годов"</t>
      </is>
    </nc>
  </rcc>
  <rcc rId="3695" sId="1">
    <oc r="G8" t="inlineStr">
      <is>
        <t>от "23" декабря 2022 № 227</t>
      </is>
    </oc>
    <nc r="G8" t="inlineStr">
      <is>
        <t>от "___" декабря 2023 №___</t>
      </is>
    </nc>
  </rcc>
  <rrc rId="3696" sId="1" ref="A1:XFD1" action="deleteRow">
    <undo index="0" exp="area" ref3D="1" dr="$A$1:$G$415" dn="Область_печати" sId="1"/>
    <undo index="0" exp="area" ref3D="1" dr="$A$1:$G$415" dn="Z_E330F985_0015_4DC4_AAB2_DD1A6292743B_.wvu.PrintArea" sId="1"/>
    <undo index="0" exp="area" ref3D="1" dr="$A$1:$G$415" dn="Z_807263EF_422E_4971_BF65_1CEADE7F6559_.wvu.PrintArea" sId="1"/>
    <rfmt sheetId="1" xfDxf="1" sqref="A1:XFD1" start="0" length="0"/>
  </rrc>
</revisions>
</file>

<file path=xl/revisions/revisionLog1110.xml><?xml version="1.0" encoding="utf-8"?>
<revisions xmlns="http://schemas.openxmlformats.org/spreadsheetml/2006/main" xmlns:r="http://schemas.openxmlformats.org/officeDocument/2006/relationships">
  <rcc rId="3242" sId="1" odxf="1">
    <oc r="G3" t="inlineStr">
      <is>
        <t>от 28 июня 2023  № 269</t>
      </is>
    </oc>
    <nc r="G3" t="inlineStr">
      <is>
        <t>от _________ 2023  № ____</t>
      </is>
    </nc>
    <odxf/>
  </rcc>
</revisions>
</file>

<file path=xl/revisions/revisionLog11101.xml><?xml version="1.0" encoding="utf-8"?>
<revisions xmlns="http://schemas.openxmlformats.org/spreadsheetml/2006/main" xmlns:r="http://schemas.openxmlformats.org/officeDocument/2006/relationships">
  <rcc rId="1043" sId="1">
    <oc r="G1" t="inlineStr">
      <is>
        <t>Приложение №5</t>
      </is>
    </oc>
    <nc r="G1" t="inlineStr">
      <is>
        <t>Приложение №4</t>
      </is>
    </nc>
  </rcc>
  <rcc rId="1044" sId="1">
    <oc r="G3" t="inlineStr">
      <is>
        <t>от "27" апреля 2022  № 184</t>
      </is>
    </oc>
    <nc r="G3" t="inlineStr">
      <is>
        <t>от "__" июля 2022  № ___</t>
      </is>
    </nc>
  </rcc>
  <rcc rId="1045" sId="1" numFmtId="4">
    <oc r="F401">
      <v>8234.2000000000007</v>
    </oc>
    <nc r="F401">
      <f>8234.2+117.3</f>
    </nc>
  </rcc>
  <rcv guid="{E330F985-0015-4DC4-AAB2-DD1A6292743B}" action="delete"/>
  <rdn rId="0" localSheetId="1" customView="1" name="Z_E330F985_0015_4DC4_AAB2_DD1A6292743B_.wvu.PrintArea" hidden="1" oldHidden="1">
    <formula>Ведом.структура!$A$1:$G$402</formula>
    <oldFormula>Ведом.структура!$A$1:$G$402</oldFormula>
  </rdn>
  <rdn rId="0" localSheetId="1" customView="1" name="Z_E330F985_0015_4DC4_AAB2_DD1A6292743B_.wvu.Rows" hidden="1" oldHidden="1">
    <formula>Ведом.структура!$251:$253</formula>
    <oldFormula>Ведом.структура!$251:$253</oldFormula>
  </rdn>
  <rdn rId="0" localSheetId="1" customView="1" name="Z_E330F985_0015_4DC4_AAB2_DD1A6292743B_.wvu.FilterData" hidden="1" oldHidden="1">
    <formula>Ведом.структура!$A$19:$G$411</formula>
    <oldFormula>Ведом.структура!$A$19:$G$411</oldFormula>
  </rdn>
  <rcv guid="{E330F985-0015-4DC4-AAB2-DD1A6292743B}" action="add"/>
</revisions>
</file>

<file path=xl/revisions/revisionLog1111.xml><?xml version="1.0" encoding="utf-8"?>
<revisions xmlns="http://schemas.openxmlformats.org/spreadsheetml/2006/main" xmlns:r="http://schemas.openxmlformats.org/officeDocument/2006/relationships">
  <rcc rId="520" sId="1" numFmtId="4">
    <oc r="F155">
      <v>16806.13</v>
    </oc>
    <nc r="F155">
      <v>16803.13</v>
    </nc>
  </rcc>
  <rcc rId="521" sId="1" numFmtId="4">
    <oc r="G155">
      <v>16806.13</v>
    </oc>
    <nc r="G155">
      <v>16803.13</v>
    </nc>
  </rcc>
  <rdn rId="0" localSheetId="1" customView="1" name="Z_E330F985_0015_4DC4_AAB2_DD1A6292743B_.wvu.PrintArea" hidden="1" oldHidden="1">
    <formula>Ведом.структура!$A$1:$G$437</formula>
  </rdn>
  <rdn rId="0" localSheetId="1" customView="1" name="Z_E330F985_0015_4DC4_AAB2_DD1A6292743B_.wvu.Rows" hidden="1" oldHidden="1">
    <formula>Ведом.структура!$252:$254</formula>
  </rdn>
  <rdn rId="0" localSheetId="1" customView="1" name="Z_E330F985_0015_4DC4_AAB2_DD1A6292743B_.wvu.FilterData" hidden="1" oldHidden="1">
    <formula>Ведом.структура!$A$15:$P$446</formula>
  </rdn>
  <rcv guid="{E330F985-0015-4DC4-AAB2-DD1A6292743B}" action="add"/>
</revisions>
</file>

<file path=xl/revisions/revisionLog1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19" sId="1">
    <oc r="H430">
      <f>SUM(H14:H429)</f>
    </oc>
    <nc r="H430">
      <f>SUM(H14:H429)</f>
    </nc>
  </rcc>
  <rcc rId="2420" sId="1">
    <nc r="H187">
      <v>48032.800000000003</v>
    </nc>
  </rcc>
  <rcc rId="2421" sId="1">
    <nc r="I187">
      <v>0</v>
    </nc>
  </rcc>
</revisions>
</file>

<file path=xl/revisions/revisionLog1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422" sId="1" ref="A328:XFD328" action="insertRow"/>
  <rrc rId="2423" sId="1" ref="A328:XFD328" action="insertRow"/>
  <rcc rId="2424" sId="1" xfDxf="1" dxf="1">
    <nc r="A328" t="inlineStr">
      <is>
        <t>На обеспечение комплексного развития сельских территорий</t>
      </is>
    </nc>
    <ndxf>
      <font>
        <i/>
        <name val="Times New Roman"/>
        <family val="1"/>
      </font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25" sId="1" xfDxf="1" dxf="1">
    <nc r="B328" t="inlineStr">
      <is>
        <t>08</t>
      </is>
    </nc>
    <ndxf>
      <font>
        <i/>
        <name val="Times New Roman"/>
        <family val="1"/>
      </font>
      <numFmt numFmtId="30" formatCode="@"/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26" sId="1" xfDxf="1" dxf="1">
    <nc r="C328" t="inlineStr">
      <is>
        <t>01</t>
      </is>
    </nc>
    <ndxf>
      <font>
        <i/>
        <name val="Times New Roman"/>
        <family val="1"/>
      </font>
      <numFmt numFmtId="30" formatCode="@"/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27" sId="1" xfDxf="1" dxf="1">
    <nc r="D328" t="inlineStr">
      <is>
        <t>08201 L5760</t>
      </is>
    </nc>
    <ndxf>
      <font>
        <i/>
        <name val="Times New Roman"/>
        <family val="1"/>
      </font>
      <numFmt numFmtId="30" formatCode="@"/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xfDxf="1" sqref="E328" start="0" length="0">
    <dxf>
      <font>
        <i/>
        <name val="Times New Roman"/>
        <family val="1"/>
      </font>
      <numFmt numFmtId="30" formatCode="@"/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428" sId="1" xfDxf="1" dxf="1">
    <nc r="A329" t="inlineStr">
      <is>
        <t>Иные межбюджетные трансферты</t>
      </is>
    </nc>
    <ndxf>
      <font>
        <name val="Times New Roman"/>
        <family val="1"/>
      </font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29" sId="1" xfDxf="1" dxf="1">
    <nc r="B329" t="inlineStr">
      <is>
        <t>08</t>
      </is>
    </nc>
    <ndxf>
      <font>
        <name val="Times New Roman"/>
        <family val="1"/>
      </font>
      <numFmt numFmtId="30" formatCode="@"/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30" sId="1" xfDxf="1" dxf="1">
    <nc r="C329" t="inlineStr">
      <is>
        <t>01</t>
      </is>
    </nc>
    <ndxf>
      <font>
        <name val="Times New Roman"/>
        <family val="1"/>
      </font>
      <numFmt numFmtId="30" formatCode="@"/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31" sId="1" xfDxf="1" dxf="1">
    <nc r="D329" t="inlineStr">
      <is>
        <t>08201 L5760</t>
      </is>
    </nc>
    <ndxf>
      <font>
        <name val="Times New Roman"/>
        <family val="1"/>
      </font>
      <numFmt numFmtId="30" formatCode="@"/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32" sId="1" xfDxf="1" dxf="1">
    <nc r="E329" t="inlineStr">
      <is>
        <t>540</t>
      </is>
    </nc>
    <ndxf>
      <font>
        <name val="Times New Roman"/>
        <family val="1"/>
      </font>
      <numFmt numFmtId="30" formatCode="@"/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33" sId="1">
    <nc r="F329">
      <f>53663.7+269.7</f>
    </nc>
  </rcc>
  <rcc rId="2434" sId="1">
    <nc r="F328">
      <f>F329</f>
    </nc>
  </rcc>
  <rcc rId="2435" sId="1">
    <nc r="H329">
      <v>53663.7</v>
    </nc>
  </rcc>
  <rcc rId="2436" sId="1">
    <oc r="F325">
      <f>F326+F330</f>
    </oc>
    <nc r="F325">
      <f>F326+F330+F328</f>
    </nc>
  </rcc>
  <rcv guid="{E97D42D2-9E10-4ADB-8FB1-0860F6F503F4}" action="delete"/>
  <rdn rId="0" localSheetId="1" customView="1" name="Z_E97D42D2_9E10_4ADB_8FB1_0860F6F503F4_.wvu.PrintArea" hidden="1" oldHidden="1">
    <formula>Ведом.структура!$A$1:$G$432</formula>
    <oldFormula>Ведом.структура!$A$1:$G$432</oldFormula>
  </rdn>
  <rdn rId="0" localSheetId="1" customView="1" name="Z_E97D42D2_9E10_4ADB_8FB1_0860F6F503F4_.wvu.FilterData" hidden="1" oldHidden="1">
    <formula>Ведом.структура!$A$13:$G$441</formula>
    <oldFormula>Ведом.структура!$A$13:$G$441</oldFormula>
  </rdn>
  <rcv guid="{E97D42D2-9E10-4ADB-8FB1-0860F6F503F4}" action="add"/>
</revisions>
</file>

<file path=xl/revisions/revisionLog114.xml><?xml version="1.0" encoding="utf-8"?>
<revisions xmlns="http://schemas.openxmlformats.org/spreadsheetml/2006/main" xmlns:r="http://schemas.openxmlformats.org/officeDocument/2006/relationships">
  <rcc rId="2879" sId="1" odxf="1">
    <oc r="G3" t="inlineStr">
      <is>
        <t>от 23 января 2023  № 236</t>
      </is>
    </oc>
    <nc r="G3" t="inlineStr">
      <is>
        <t>от 12 января 2023  № 233</t>
      </is>
    </nc>
    <odxf/>
  </rcc>
</revisions>
</file>

<file path=xl/revisions/revisionLog11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39" sId="1">
    <oc r="I237">
      <v>8280</v>
    </oc>
    <nc r="I237"/>
  </rcc>
  <rcv guid="{E97D42D2-9E10-4ADB-8FB1-0860F6F503F4}" action="delete"/>
  <rdn rId="0" localSheetId="1" customView="1" name="Z_E97D42D2_9E10_4ADB_8FB1_0860F6F503F4_.wvu.PrintArea" hidden="1" oldHidden="1">
    <formula>Ведом.структура!$A$1:$G$432</formula>
    <oldFormula>Ведом.структура!$A$1:$G$432</oldFormula>
  </rdn>
  <rdn rId="0" localSheetId="1" customView="1" name="Z_E97D42D2_9E10_4ADB_8FB1_0860F6F503F4_.wvu.FilterData" hidden="1" oldHidden="1">
    <formula>Ведом.структура!$A$13:$G$441</formula>
    <oldFormula>Ведом.структура!$A$13:$G$441</oldFormula>
  </rdn>
  <rcv guid="{E97D42D2-9E10-4ADB-8FB1-0860F6F503F4}" action="add"/>
</revisions>
</file>

<file path=xl/revisions/revisionLog1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42" sId="1" numFmtId="4">
    <nc r="F448">
      <v>1893008.45</v>
    </nc>
  </rcc>
  <rcc rId="2443" sId="1" odxf="1" dxf="1">
    <nc r="F456">
      <f>F432-F448</f>
    </nc>
    <odxf>
      <numFmt numFmtId="0" formatCode="General"/>
    </odxf>
    <ndxf>
      <numFmt numFmtId="167" formatCode="_-* #,##0.00000\ _₽_-;\-* #,##0.00000\ _₽_-;_-* &quot;-&quot;?????\ _₽_-;_-@_-"/>
    </ndxf>
  </rcc>
  <rfmt sheetId="1" sqref="F448">
    <dxf>
      <numFmt numFmtId="168" formatCode="#,##0.00000"/>
    </dxf>
  </rfmt>
  <rcc rId="2444" sId="1">
    <oc r="F451">
      <f>199699.55+156391.1+99558.2</f>
    </oc>
    <nc r="F451">
      <f>199699.55+156391.1</f>
    </nc>
  </rcc>
  <rcc rId="2445" sId="1">
    <oc r="G451">
      <f>202680.71+152526.8+99558.2</f>
    </oc>
    <nc r="G451">
      <f>202680.71+152526.8</f>
    </nc>
  </rcc>
  <rcc rId="2446" sId="1" odxf="1" dxf="1" numFmtId="4">
    <nc r="G448">
      <v>1307210.71</v>
    </nc>
    <ndxf>
      <numFmt numFmtId="168" formatCode="#,##0.00000"/>
    </ndxf>
  </rcc>
  <rcc rId="2447" sId="1" odxf="1" dxf="1">
    <nc r="G456">
      <f>G432-G448</f>
    </nc>
    <odxf>
      <numFmt numFmtId="0" formatCode="General"/>
    </odxf>
    <ndxf>
      <numFmt numFmtId="167" formatCode="_-* #,##0.00000\ _₽_-;\-* #,##0.00000\ _₽_-;_-* &quot;-&quot;?????\ _₽_-;_-@_-"/>
    </ndxf>
  </rcc>
  <rcc rId="2448" sId="1">
    <oc r="F207">
      <f>22427.6+22560.45</f>
    </oc>
    <nc r="F207">
      <f>22427.6</f>
    </nc>
  </rcc>
  <rcc rId="2449" sId="1">
    <oc r="G207">
      <f>22427.6+22560.45</f>
    </oc>
    <nc r="G207">
      <f>22427.6</f>
    </nc>
  </rcc>
  <rcc rId="2450" sId="1" numFmtId="4">
    <oc r="F221">
      <f>54187</f>
    </oc>
    <nc r="F221">
      <v>32512.2</v>
    </nc>
  </rcc>
  <rcc rId="2451" sId="1" numFmtId="4">
    <oc r="G221">
      <f>54187</f>
    </oc>
    <nc r="G221">
      <v>32512.2</v>
    </nc>
  </rcc>
  <rcc rId="2452" sId="1" numFmtId="4">
    <nc r="G329">
      <v>0</v>
    </nc>
  </rcc>
  <rfmt sheetId="1" sqref="A328:G328" start="0" length="2147483647">
    <dxf>
      <font>
        <i val="0"/>
      </font>
    </dxf>
  </rfmt>
  <rfmt sheetId="1" sqref="A328:G328" start="0" length="2147483647">
    <dxf>
      <font>
        <i/>
      </font>
    </dxf>
  </rfmt>
  <rcc rId="2453" sId="1">
    <nc r="G328">
      <f>G329</f>
    </nc>
  </rcc>
  <rcc rId="2454" sId="1" numFmtId="4">
    <oc r="F406">
      <v>32631.1</v>
    </oc>
    <nc r="F406">
      <f>32631.1-4288.1673</f>
    </nc>
  </rcc>
  <rcc rId="2455" sId="1" numFmtId="4">
    <oc r="G406">
      <v>32631.1</v>
    </oc>
    <nc r="G406">
      <f>32631.1-13957.62</f>
    </nc>
  </rcc>
</revisions>
</file>

<file path=xl/revisions/revisionLog1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56" sId="1" odxf="1" dxf="1">
    <oc r="A161" t="inlineStr">
      <is>
        <t>Подпрограмма «Градостроительная деятельность по развитию территории Селенгинского район»</t>
      </is>
    </oc>
    <nc r="A161" t="inlineStr">
      <is>
        <t>Подпрограмма «Повышение качества управления муниципальным имуществом и земельными участками на территории Селенгинского района»</t>
      </is>
    </nc>
    <odxf>
      <font>
        <i val="0"/>
        <name val="Times New Roman"/>
        <family val="1"/>
      </font>
      <border outline="0">
        <left/>
        <right/>
        <top/>
        <bottom/>
      </border>
    </odxf>
    <ndxf>
      <font>
        <i/>
        <name val="Times New Roman"/>
        <family val="1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57" sId="1" odxf="1" dxf="1">
    <oc r="A162" t="inlineStr">
      <is>
        <t>Основное мероприятие "Внесение изменений в генеральные планы поселений, ПЗЗ, схему территориального планирования района, проектов планировки и осуществление на их основе строительства объектов промышленности, социальной, инженерной и транспортной инфраструктуры"</t>
      </is>
    </oc>
    <nc r="A162" t="inlineStr">
      <is>
        <t>Основное мероприятие "Обеспечение проведения кадастровых работ по объектам недвижимости, земельных участков"</t>
      </is>
    </nc>
    <odxf>
      <alignment horizontal="left"/>
    </odxf>
    <ndxf>
      <alignment horizontal="general"/>
    </ndxf>
  </rcc>
  <rfmt sheetId="1" sqref="B161" start="0" length="0">
    <dxf>
      <font>
        <i/>
        <name val="Times New Roman"/>
        <family val="1"/>
      </font>
    </dxf>
  </rfmt>
  <rfmt sheetId="1" sqref="C161" start="0" length="0">
    <dxf>
      <font>
        <i/>
        <name val="Times New Roman"/>
        <family val="1"/>
      </font>
    </dxf>
  </rfmt>
  <rcc rId="2458" sId="1" odxf="1" dxf="1">
    <oc r="D161" t="inlineStr">
      <is>
        <t>04200 00000</t>
      </is>
    </oc>
    <nc r="D161" t="inlineStr">
      <is>
        <t>04100 00000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161" start="0" length="0">
    <dxf>
      <font>
        <i/>
        <name val="Times New Roman"/>
        <family val="1"/>
      </font>
    </dxf>
  </rfmt>
  <rcc rId="2459" sId="1" odxf="1" dxf="1">
    <oc r="F161">
      <f>F162</f>
    </oc>
    <nc r="F161">
      <f>F162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2460" sId="1" odxf="1" dxf="1">
    <oc r="G161">
      <f>G162</f>
    </oc>
    <nc r="G161">
      <f>G162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2461" sId="1">
    <oc r="D162" t="inlineStr">
      <is>
        <t>04201 00000</t>
      </is>
    </oc>
    <nc r="D162" t="inlineStr">
      <is>
        <t>04103 00000</t>
      </is>
    </nc>
  </rcc>
  <rcc rId="2462" sId="1">
    <oc r="F162">
      <f>F165+F163</f>
    </oc>
    <nc r="F162">
      <f>F165+F163</f>
    </nc>
  </rcc>
  <rcc rId="2463" sId="1">
    <oc r="G162">
      <f>G165+G163</f>
    </oc>
    <nc r="G162">
      <f>G165+G163</f>
    </nc>
  </rcc>
  <rcc rId="2464" sId="1">
    <oc r="D163" t="inlineStr">
      <is>
        <t>04201 L5110</t>
      </is>
    </oc>
    <nc r="D163" t="inlineStr">
      <is>
        <t>04103 L5110</t>
      </is>
    </nc>
  </rcc>
  <rcc rId="2465" sId="1">
    <oc r="F163">
      <f>F164</f>
    </oc>
    <nc r="F163">
      <f>F164</f>
    </nc>
  </rcc>
  <rcc rId="2466" sId="1">
    <oc r="G163">
      <f>G164</f>
    </oc>
    <nc r="G163">
      <f>G164</f>
    </nc>
  </rcc>
  <rcc rId="2467" sId="1">
    <oc r="D164" t="inlineStr">
      <is>
        <t>04201 L5110</t>
      </is>
    </oc>
    <nc r="D164" t="inlineStr">
      <is>
        <t>04103 L5110</t>
      </is>
    </nc>
  </rcc>
  <rcc rId="2468" sId="1">
    <oc r="G164">
      <f>608+38.8+32.3</f>
    </oc>
    <nc r="G164">
      <f>608+38.8+0.02553+32.3</f>
    </nc>
  </rcc>
  <rcc rId="2469" sId="1">
    <oc r="D165" t="inlineStr">
      <is>
        <t>04201 S2310</t>
      </is>
    </oc>
    <nc r="D165" t="inlineStr">
      <is>
        <t>04103 S2310</t>
      </is>
    </nc>
  </rcc>
  <rcc rId="2470" sId="1" odxf="1" dxf="1">
    <oc r="F165">
      <f>F166</f>
    </oc>
    <nc r="F165">
      <f>F166</f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2471" sId="1" odxf="1" dxf="1">
    <oc r="G165">
      <f>G166</f>
    </oc>
    <nc r="G165">
      <f>G166</f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2472" sId="1">
    <oc r="D166" t="inlineStr">
      <is>
        <t>04201 S2310</t>
      </is>
    </oc>
    <nc r="D166" t="inlineStr">
      <is>
        <t>04103 S2310</t>
      </is>
    </nc>
  </rcc>
  <rcc rId="2473" sId="1">
    <oc r="F166">
      <f>120+30</f>
    </oc>
    <nc r="F166">
      <f>120+30</f>
    </nc>
  </rcc>
  <rcc rId="2474" sId="1">
    <oc r="G166">
      <f>120+30</f>
    </oc>
    <nc r="G166">
      <f>120+30</f>
    </nc>
  </rcc>
  <rcc rId="2475" sId="1">
    <oc r="F160">
      <f>F161</f>
    </oc>
    <nc r="F160">
      <f>F161</f>
    </nc>
  </rcc>
  <rcc rId="2476" sId="1">
    <oc r="G160">
      <f>G161</f>
    </oc>
    <nc r="G160">
      <f>G161</f>
    </nc>
  </rcc>
</revisions>
</file>

<file path=xl/revisions/revisionLog1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477" sId="1" ref="A337:XFD338" action="insertRow"/>
  <rm rId="2478" sheetId="1" source="A328:XFD329" destination="A337:XFD338" sourceSheetId="1">
    <rfmt sheetId="1" xfDxf="1" sqref="A337:XFD337" start="0" length="0">
      <dxf>
        <font>
          <name val="Times New Roman CYR"/>
          <family val="1"/>
        </font>
        <alignment wrapText="1"/>
      </dxf>
    </rfmt>
    <rfmt sheetId="1" xfDxf="1" sqref="A338:XFD338" start="0" length="0">
      <dxf>
        <font>
          <name val="Times New Roman CYR"/>
          <family val="1"/>
        </font>
        <alignment wrapText="1"/>
      </dxf>
    </rfmt>
    <rfmt sheetId="1" sqref="A337" start="0" length="0">
      <dxf>
        <font>
          <b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37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37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37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37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37" start="0" length="0">
      <dxf>
        <font>
          <b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37" start="0" length="0">
      <dxf>
        <font>
          <b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338" start="0" length="0">
      <dxf>
        <font>
          <b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38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38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38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38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38" start="0" length="0">
      <dxf>
        <font>
          <b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38" start="0" length="0">
      <dxf>
        <font>
          <b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2479" sId="1" ref="A328:XFD328" action="deleteRow">
    <rfmt sheetId="1" xfDxf="1" sqref="A328:XFD328" start="0" length="0">
      <dxf>
        <font>
          <name val="Times New Roman CYR"/>
          <family val="1"/>
        </font>
        <alignment wrapText="1"/>
      </dxf>
    </rfmt>
  </rrc>
  <rrc rId="2480" sId="1" ref="A328:XFD328" action="deleteRow">
    <rfmt sheetId="1" xfDxf="1" sqref="A328:XFD328" start="0" length="0">
      <dxf>
        <font>
          <name val="Times New Roman CYR"/>
          <family val="1"/>
        </font>
        <alignment wrapText="1"/>
      </dxf>
    </rfmt>
  </rrc>
  <rcc rId="2481" sId="1">
    <oc r="D336" t="inlineStr">
      <is>
        <t>08201 L5760</t>
      </is>
    </oc>
    <nc r="D336" t="inlineStr">
      <is>
        <t>99900 L5760</t>
      </is>
    </nc>
  </rcc>
  <rcc rId="2482" sId="1">
    <oc r="D335" t="inlineStr">
      <is>
        <t>08201 L5760</t>
      </is>
    </oc>
    <nc r="D335" t="inlineStr">
      <is>
        <t>99900 L5760</t>
      </is>
    </nc>
  </rcc>
  <rcc rId="2483" sId="1">
    <oc r="F334">
      <f>F337</f>
    </oc>
    <nc r="F334">
      <f>F337+F335</f>
    </nc>
  </rcc>
  <rcc rId="2484" sId="1">
    <oc r="G334">
      <f>G337</f>
    </oc>
    <nc r="G334">
      <f>G337+G335</f>
    </nc>
  </rcc>
  <rcv guid="{E97D42D2-9E10-4ADB-8FB1-0860F6F503F4}" action="delete"/>
  <rdn rId="0" localSheetId="1" customView="1" name="Z_E97D42D2_9E10_4ADB_8FB1_0860F6F503F4_.wvu.PrintArea" hidden="1" oldHidden="1">
    <formula>Ведом.структура!$A$1:$G$432</formula>
    <oldFormula>Ведом.структура!$A$1:$G$432</oldFormula>
  </rdn>
  <rdn rId="0" localSheetId="1" customView="1" name="Z_E97D42D2_9E10_4ADB_8FB1_0860F6F503F4_.wvu.FilterData" hidden="1" oldHidden="1">
    <formula>Ведом.структура!$A$13:$G$441</formula>
    <oldFormula>Ведом.структура!$A$13:$G$441</oldFormula>
  </rdn>
  <rcv guid="{E97D42D2-9E10-4ADB-8FB1-0860F6F503F4}" action="add"/>
</revisions>
</file>

<file path=xl/revisions/revisionLog1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87" sId="1">
    <oc r="F325">
      <f>F326+F328+F335</f>
    </oc>
    <nc r="F325">
      <f>F326+F328</f>
    </nc>
  </rcc>
  <rcc rId="2488" sId="1">
    <oc r="G325">
      <f>G326+G328</f>
    </oc>
    <nc r="G325">
      <f>G326+G328</f>
    </nc>
  </rcc>
</revisions>
</file>

<file path=xl/revisions/revisionLog1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89" sId="1">
    <oc r="E151" t="inlineStr">
      <is>
        <t>622</t>
      </is>
    </oc>
    <nc r="E151" t="inlineStr">
      <is>
        <t>414</t>
      </is>
    </nc>
  </rcc>
  <rcc rId="2490" sId="1">
    <oc r="E153" t="inlineStr">
      <is>
        <t>622</t>
      </is>
    </oc>
    <nc r="E153" t="inlineStr">
      <is>
        <t>414</t>
      </is>
    </nc>
  </rcc>
  <rcc rId="2491" sId="1">
    <oc r="E156" t="inlineStr">
      <is>
        <t>621</t>
      </is>
    </oc>
    <nc r="E156" t="inlineStr">
      <is>
        <t>244</t>
      </is>
    </nc>
  </rcc>
  <rcc rId="2492" sId="1">
    <oc r="E158" t="inlineStr">
      <is>
        <t>622</t>
      </is>
    </oc>
    <nc r="E158" t="inlineStr">
      <is>
        <t>244</t>
      </is>
    </nc>
  </rcc>
  <rcc rId="2493" sId="1" odxf="1" dxf="1">
    <oc r="A156" t="inlineStr">
      <is>
    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oc>
    <nc r="A156" t="inlineStr">
      <is>
        <t>Прочие закупки товаров, работ и услуг для государственных (муниципальных) нужд</t>
      </is>
    </nc>
    <odxf>
      <font>
        <name val="Times New Roman"/>
        <family val="1"/>
      </font>
      <alignment horizontal="general"/>
    </odxf>
    <ndxf>
      <font>
        <color indexed="8"/>
        <name val="Times New Roman"/>
        <family val="1"/>
      </font>
      <alignment horizontal="left"/>
    </ndxf>
  </rcc>
  <rcc rId="2494" sId="1" odxf="1" dxf="1">
    <oc r="A158" t="inlineStr">
      <is>
        <t>Субсидии автономным учреждениям на иные цели</t>
      </is>
    </oc>
    <nc r="A158" t="inlineStr">
      <is>
        <t>Прочие закупки товаров, работ и услуг для государственных (муниципальных) нужд</t>
      </is>
    </nc>
    <odxf>
      <font>
        <name val="Times New Roman"/>
        <family val="1"/>
      </font>
      <alignment horizontal="general"/>
    </odxf>
    <ndxf>
      <font>
        <color indexed="8"/>
        <name val="Times New Roman"/>
        <family val="1"/>
      </font>
      <alignment horizontal="left"/>
    </ndxf>
  </rcc>
  <rcc rId="2495" sId="1" odxf="1" dxf="1">
    <oc r="A151" t="inlineStr">
      <is>
        <t>Субсидии автономным учреждениям на иные цели</t>
      </is>
    </oc>
    <nc r="A151" t="inlineStr">
      <is>
        <t>Бюджетные инвестиции в объекты капитального строительства государственной (муниципальной) собственности</t>
      </is>
    </nc>
    <odxf>
      <font>
        <color indexed="8"/>
        <name val="Times New Roman"/>
        <family val="1"/>
      </font>
      <fill>
        <patternFill patternType="solid">
          <bgColor theme="0"/>
        </patternFill>
      </fill>
    </odxf>
    <ndxf>
      <font>
        <color indexed="8"/>
        <name val="Times New Roman"/>
        <family val="1"/>
      </font>
      <fill>
        <patternFill patternType="none">
          <bgColor indexed="65"/>
        </patternFill>
      </fill>
    </ndxf>
  </rcc>
  <rcc rId="2496" sId="1" odxf="1" dxf="1">
    <oc r="A153" t="inlineStr">
      <is>
        <t>Субсидии автономным учреждениям на иные цели</t>
      </is>
    </oc>
    <nc r="A153" t="inlineStr">
      <is>
        <t>Бюджетные инвестиции в объекты капитального строительства государственной (муниципальной) собственности</t>
      </is>
    </nc>
    <odxf>
      <font>
        <color indexed="8"/>
        <name val="Times New Roman"/>
        <family val="1"/>
      </font>
    </odxf>
    <ndxf>
      <font>
        <color indexed="8"/>
        <name val="Times New Roman"/>
        <family val="1"/>
      </font>
    </ndxf>
  </rcc>
</revisions>
</file>

<file path=xl/revisions/revisionLog12.xml><?xml version="1.0" encoding="utf-8"?>
<revisions xmlns="http://schemas.openxmlformats.org/spreadsheetml/2006/main" xmlns:r="http://schemas.openxmlformats.org/officeDocument/2006/relationships">
  <rcc rId="4744" sId="1">
    <oc r="A75" t="inlineStr">
      <is>
        <t>Подпрограмма «Повышение качества управления муниципальным имуществом и земельными участками на территории Селенгинского района»</t>
      </is>
    </oc>
    <nc r="A75" t="inlineStr">
      <is>
        <t>Подпрограмма «Повышение качества управления муниципальным имуществом и земельными участками в Селенгинском районе на 2024-2028 годы»</t>
      </is>
    </nc>
  </rcc>
  <rcc rId="4745" sId="1">
    <oc r="A165" t="inlineStr">
      <is>
        <t>Подпрограмма "Развитие дорожной сети в Селенгинском районе"</t>
      </is>
    </oc>
    <nc r="A165" t="inlineStr">
      <is>
        <t>Подпрограмма "Развитие дорожной сети в Селенгинском районе 2024-2028 годы"</t>
      </is>
    </nc>
  </rcc>
  <rcc rId="4746" sId="1">
    <oc r="A211" t="inlineStr">
      <is>
        <t>Подпрограмма "Дошкольное образование в Селенгинском районе"</t>
      </is>
    </oc>
    <nc r="A211" t="inlineStr">
      <is>
        <t>Подпрограмма "Дошкольное образование в Селенгинском районе на 2024-2028 годы"</t>
      </is>
    </nc>
  </rcc>
  <rcc rId="4747" sId="1">
    <oc r="A223" t="inlineStr">
      <is>
        <t>Подпрограмма "Общее образование в Селенгинском районе"</t>
      </is>
    </oc>
    <nc r="A223" t="inlineStr">
      <is>
        <t>Подпрограмма "Общее образование в Селенгинском районе на 2024-2028 годы"</t>
      </is>
    </nc>
  </rcc>
  <rcc rId="4748" sId="1">
    <oc r="A253" t="inlineStr">
      <is>
        <t>Подпрограмма «Развитие художественно-эстетического образования и воспитания»</t>
      </is>
    </oc>
    <nc r="A253" t="inlineStr">
      <is>
        <t>Подпрограмма «Развитие художественно-эстетического образования и воспитания на 2023-2027 годы»</t>
      </is>
    </nc>
  </rcc>
  <rcc rId="4749" sId="1">
    <oc r="A260" t="inlineStr">
      <is>
        <t>Подпрограмма "Дополнительное образование  в Селенгинском районе"</t>
      </is>
    </oc>
    <nc r="A260" t="inlineStr">
      <is>
        <t>Подпрограмма "Дополнительное образование  в Селенгинском районе на 2024-2028 годы"</t>
      </is>
    </nc>
  </rcc>
  <rcc rId="4750" sId="1">
    <oc r="A270" t="inlineStr">
      <is>
        <t>Подпрограмма "Общее образование в Селенгинском районе"</t>
      </is>
    </oc>
    <nc r="A270" t="inlineStr">
      <is>
        <t>Подпрограмма "Общее образование в Селенгинском районе на 2024-2028 годы"</t>
      </is>
    </nc>
  </rcc>
  <rcc rId="4751" sId="1">
    <oc r="A276" t="inlineStr">
      <is>
        <t>Подпрограмма «Другие вопросы в области физической культуры и спорта»</t>
      </is>
    </oc>
    <nc r="A276" t="inlineStr">
      <is>
        <t>Подпрограмма «Другие вопросы в области физической культуры и спорта на 2023-2027 годы»</t>
      </is>
    </nc>
  </rcc>
  <rcc rId="4752" sId="1">
    <oc r="A280" t="inlineStr">
      <is>
        <t xml:space="preserve">Подпрограмма «Развитие молодежной политики в Селенгинском районе»  </t>
      </is>
    </oc>
    <nc r="A280" t="inlineStr">
      <is>
        <t xml:space="preserve">Подпрограмма «Развитие молодежной политики в Селенгинском районе на 2023-2027 годы»  </t>
      </is>
    </nc>
  </rcc>
  <rcc rId="4753" sId="1">
    <oc r="A285" t="inlineStr">
      <is>
        <t>Подпрограмма "Детский отдых в Селенгинском районе"</t>
      </is>
    </oc>
    <nc r="A285" t="inlineStr">
      <is>
        <t>Подпрограмма "Детский отдых в Селенгинском районе на 2024-2028 годы"</t>
      </is>
    </nc>
  </rcc>
  <rcc rId="4754" sId="1">
    <oc r="A296" t="inlineStr">
      <is>
        <t>Подпрограмма "Детский отдых в Селенгинском районе"</t>
      </is>
    </oc>
    <nc r="A296" t="inlineStr">
      <is>
        <t>Подпрограмма "Детский отдых в Селенгинском районе  на 2024-2028 годы"</t>
      </is>
    </nc>
  </rcc>
  <rcc rId="4755" sId="1">
    <oc r="A301" t="inlineStr">
      <is>
        <t>Подпрограмма "Другие вопросы в области образования в Селенгинском районе"</t>
      </is>
    </oc>
    <nc r="A301" t="inlineStr">
      <is>
        <t>Подпрограмма "Другие вопросы в области образования в Селенгинском районе на 2024-2028 годы"</t>
      </is>
    </nc>
  </rcc>
  <rcc rId="4756" sId="1">
    <oc r="A316" t="inlineStr">
      <is>
        <t>Подпрограмма "Семья и дети"</t>
      </is>
    </oc>
    <nc r="A316" t="inlineStr">
      <is>
        <t>Подпрограмма "Семья и дети на 2024-2028 годы"</t>
      </is>
    </nc>
  </rcc>
  <rcc rId="4757" sId="1">
    <oc r="A326" t="inlineStr">
      <is>
        <t>Подпрограмма «Развитие библиотечного дела»</t>
      </is>
    </oc>
    <nc r="A326" t="inlineStr">
      <is>
        <t>Подпрограмма «Развитие библиотечного дела на 2023-2027 годы»</t>
      </is>
    </nc>
  </rcc>
  <rcc rId="4758" sId="1">
    <oc r="A332" t="inlineStr">
      <is>
        <t>Подпрограмма «Организация досуга и народного творчества»</t>
      </is>
    </oc>
    <nc r="A332" t="inlineStr">
      <is>
        <t>Подпрограмма «Организация досуга и народного творчества на 2023-2027 годы»</t>
      </is>
    </nc>
  </rcc>
  <rcc rId="4759" sId="1">
    <oc r="A338" t="inlineStr">
      <is>
        <t>Подпрограмма «Другие вопросы в области культуры»</t>
      </is>
    </oc>
    <nc r="A338" t="inlineStr">
      <is>
        <t>Подпрограмма «Другие вопросы в области культуры на 2023-2027 годы»</t>
      </is>
    </nc>
  </rcc>
  <rcc rId="4760" sId="1">
    <oc r="A347" t="inlineStr">
      <is>
        <t>Подпрограмма «Другие вопросы в области культуры»</t>
      </is>
    </oc>
    <nc r="A347" t="inlineStr">
      <is>
        <t>Подпрограмма «Другие вопросы в области культуры на 2023-2027 годы»</t>
      </is>
    </nc>
  </rcc>
  <rcc rId="4761" sId="1">
    <oc r="A382" t="inlineStr">
      <is>
        <t>Подпрограмма «Обеспечение жильем молодых семей»</t>
      </is>
    </oc>
    <nc r="A382" t="inlineStr">
      <is>
        <t>Подпрограмма «Обеспечение жильем молодых семей на 2023-2027 годы»</t>
      </is>
    </nc>
  </rcc>
  <rcc rId="4762" sId="1">
    <oc r="A406" t="inlineStr">
      <is>
        <t>Подпрограмма «Развитие физической культуры и спорта»</t>
      </is>
    </oc>
    <nc r="A406" t="inlineStr">
      <is>
        <t>Подпрограмма «Развитие физической культуры и спорта на 2023-2027 годы»</t>
      </is>
    </nc>
  </rcc>
  <rcc rId="4763" sId="1">
    <oc r="A410" t="inlineStr">
      <is>
        <t>Подпрограмма «Содержание инструкторов по физической культуре и спорту»</t>
      </is>
    </oc>
    <nc r="A410" t="inlineStr">
      <is>
        <t>Подпрограмма «Содержание инструкторов по физической культуре и спорту на 2023-2027 годы»</t>
      </is>
    </nc>
  </rcc>
  <rcc rId="4764" sId="1">
    <oc r="A417" t="inlineStr">
      <is>
        <t>Подпрограмма «Развитие спорта высших достижений»</t>
      </is>
    </oc>
    <nc r="A417" t="inlineStr">
      <is>
        <t>Подпрограмма «Развитие спорта высших достижений на 2023-2027 годы»</t>
      </is>
    </nc>
  </rcc>
  <rcc rId="4765" sId="1">
    <oc r="A425" t="inlineStr">
      <is>
        <t>Подпрограмма «Другие вопросы в области физической культуры и спорта»</t>
      </is>
    </oc>
    <nc r="A425" t="inlineStr">
      <is>
        <t>Подпрограмма «Другие вопросы в области физической культуры и спорта на 2023-2027 годы»</t>
      </is>
    </nc>
  </rcc>
</revisions>
</file>

<file path=xl/revisions/revisionLog1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497" sId="1" ref="A401:XFD402" action="insertRow"/>
  <rm rId="2498" sheetId="1" source="A422:XFD423" destination="A401:XFD402" sourceSheetId="1">
    <rfmt sheetId="1" xfDxf="1" sqref="A401:XFD401" start="0" length="0">
      <dxf>
        <font>
          <name val="Times New Roman CYR"/>
          <family val="1"/>
        </font>
        <alignment wrapText="1"/>
      </dxf>
    </rfmt>
    <rfmt sheetId="1" xfDxf="1" sqref="A402:XFD402" start="0" length="0">
      <dxf>
        <font>
          <name val="Times New Roman CYR"/>
          <family val="1"/>
        </font>
        <alignment wrapText="1"/>
      </dxf>
    </rfmt>
    <rfmt sheetId="1" sqref="A401" start="0" length="0">
      <dxf>
        <font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1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1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01" start="0" length="0">
      <dxf>
        <font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401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01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401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402" start="0" length="0">
      <dxf>
        <font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02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02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02" start="0" length="0">
      <dxf>
        <font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402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02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402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2499" sId="1" ref="A422:XFD422" action="deleteRow">
    <rfmt sheetId="1" xfDxf="1" sqref="A422:XFD422" start="0" length="0">
      <dxf>
        <font>
          <name val="Times New Roman CYR"/>
          <family val="1"/>
        </font>
        <alignment wrapText="1"/>
      </dxf>
    </rfmt>
  </rrc>
  <rrc rId="2500" sId="1" ref="A422:XFD422" action="deleteRow">
    <rfmt sheetId="1" xfDxf="1" sqref="A422:XFD422" start="0" length="0">
      <dxf>
        <font>
          <name val="Times New Roman CYR"/>
          <family val="1"/>
        </font>
        <alignment wrapText="1"/>
      </dxf>
    </rfmt>
  </rrc>
  <rcc rId="2501" sId="1">
    <oc r="C401" t="inlineStr">
      <is>
        <t>05</t>
      </is>
    </oc>
    <nc r="C401" t="inlineStr">
      <is>
        <t>02</t>
      </is>
    </nc>
  </rcc>
  <rcc rId="2502" sId="1">
    <oc r="C402" t="inlineStr">
      <is>
        <t>05</t>
      </is>
    </oc>
    <nc r="C402" t="inlineStr">
      <is>
        <t>02</t>
      </is>
    </nc>
  </rcc>
  <rcc rId="2503" sId="1">
    <oc r="D401" t="inlineStr">
      <is>
        <t>09401 L5760</t>
      </is>
    </oc>
    <nc r="D401" t="inlineStr">
      <is>
        <t>99900 L5760</t>
      </is>
    </nc>
  </rcc>
  <rcc rId="2504" sId="1">
    <oc r="D402" t="inlineStr">
      <is>
        <t>09401 L5760</t>
      </is>
    </oc>
    <nc r="D402" t="inlineStr">
      <is>
        <t>99900 L5760</t>
      </is>
    </nc>
  </rcc>
  <rcc rId="2505" sId="1">
    <oc r="F402">
      <f>162708.4+7103.8+853.3</f>
    </oc>
    <nc r="F402">
      <f>162708.4+3320.579+853.3</f>
    </nc>
  </rcc>
  <rcv guid="{E97D42D2-9E10-4ADB-8FB1-0860F6F503F4}" action="delete"/>
  <rdn rId="0" localSheetId="1" customView="1" name="Z_E97D42D2_9E10_4ADB_8FB1_0860F6F503F4_.wvu.PrintArea" hidden="1" oldHidden="1">
    <formula>Ведом.структура!$A$1:$G$432</formula>
    <oldFormula>Ведом.структура!$A$1:$G$432</oldFormula>
  </rdn>
  <rdn rId="0" localSheetId="1" customView="1" name="Z_E97D42D2_9E10_4ADB_8FB1_0860F6F503F4_.wvu.FilterData" hidden="1" oldHidden="1">
    <formula>Ведом.структура!$A$13:$G$441</formula>
    <oldFormula>Ведом.структура!$A$13:$G$441</oldFormula>
  </rdn>
  <rcv guid="{E97D42D2-9E10-4ADB-8FB1-0860F6F503F4}" action="add"/>
</revisions>
</file>

<file path=xl/revisions/revisionLog121.xml><?xml version="1.0" encoding="utf-8"?>
<revisions xmlns="http://schemas.openxmlformats.org/spreadsheetml/2006/main" xmlns:r="http://schemas.openxmlformats.org/officeDocument/2006/relationships">
  <rcc rId="4596" sId="1" odxf="1">
    <oc r="G5" t="inlineStr">
      <is>
        <t>«Селенгинский район» на 2024 год</t>
      </is>
    </oc>
    <nc r="G5" t="inlineStr">
      <is>
        <t>«Селенгинский район» на 2025 год</t>
      </is>
    </nc>
    <odxf/>
  </rcc>
  <rcc rId="4597" sId="1">
    <oc r="E6" t="inlineStr">
      <is>
        <t>плановый период 2025-2026 годов"</t>
      </is>
    </oc>
    <nc r="E6" t="inlineStr">
      <is>
        <t>плановый период 2026-2027 годов"</t>
      </is>
    </nc>
  </rcc>
  <rcc rId="4598" sId="1" odxf="1">
    <oc r="G7" t="inlineStr">
      <is>
        <t>от "___" декабря 2023 №___</t>
      </is>
    </oc>
    <nc r="G7" t="inlineStr">
      <is>
        <t>от "___" декабря 2024 №___</t>
      </is>
    </nc>
    <odxf/>
  </rcc>
  <rcc rId="4599" sId="1">
    <oc r="F13">
      <v>2025</v>
    </oc>
    <nc r="F13">
      <v>2026</v>
    </nc>
  </rcc>
  <rcc rId="4600" sId="1">
    <oc r="G13">
      <v>2026</v>
    </oc>
    <nc r="G13">
      <v>2027</v>
    </nc>
  </rcc>
</revisions>
</file>

<file path=xl/revisions/revisionLog1210.xml><?xml version="1.0" encoding="utf-8"?>
<revisions xmlns="http://schemas.openxmlformats.org/spreadsheetml/2006/main" xmlns:r="http://schemas.openxmlformats.org/officeDocument/2006/relationships">
  <rcc rId="4666" sId="1" numFmtId="4">
    <oc r="F143">
      <v>1.383</v>
    </oc>
    <nc r="F143">
      <v>1.3440000000000001</v>
    </nc>
  </rcc>
  <rcc rId="4667" sId="1" numFmtId="4">
    <oc r="F144">
      <v>0.41699999999999998</v>
    </oc>
    <nc r="F144">
      <v>0.40600000000000003</v>
    </nc>
  </rcc>
  <rcc rId="4668" sId="1" numFmtId="4">
    <oc r="G143">
      <v>1.383</v>
    </oc>
    <nc r="G143">
      <v>1.3440000000000001</v>
    </nc>
  </rcc>
  <rcc rId="4669" sId="1" numFmtId="4">
    <oc r="G144">
      <v>0.41699999999999998</v>
    </oc>
    <nc r="G144">
      <v>0.40600000000000003</v>
    </nc>
  </rcc>
</revisions>
</file>

<file path=xl/revisions/revisionLog1211.xml><?xml version="1.0" encoding="utf-8"?>
<revisions xmlns="http://schemas.openxmlformats.org/spreadsheetml/2006/main" xmlns:r="http://schemas.openxmlformats.org/officeDocument/2006/relationships">
  <rcc rId="2880" sId="1" odxf="1">
    <oc r="G3" t="inlineStr">
      <is>
        <t>от 12 января 2023  № 233</t>
      </is>
    </oc>
    <nc r="G3" t="inlineStr">
      <is>
        <t>от 26 января 2023  № 236</t>
      </is>
    </nc>
    <odxf/>
  </rcc>
</revisions>
</file>

<file path=xl/revisions/revisionLog12111.xml><?xml version="1.0" encoding="utf-8"?>
<revisions xmlns="http://schemas.openxmlformats.org/spreadsheetml/2006/main" xmlns:r="http://schemas.openxmlformats.org/officeDocument/2006/relationships">
  <rcc rId="2570" sId="1" odxf="1">
    <oc r="G7" t="inlineStr">
      <is>
        <t>от "___" декабря 2022 № ___</t>
      </is>
    </oc>
    <nc r="G7" t="inlineStr">
      <is>
        <t>от "23" декабря 2022 № 227</t>
      </is>
    </nc>
    <odxf/>
  </rcc>
</revisions>
</file>

<file path=xl/revisions/revisionLog121111.xml><?xml version="1.0" encoding="utf-8"?>
<revisions xmlns="http://schemas.openxmlformats.org/spreadsheetml/2006/main" xmlns:r="http://schemas.openxmlformats.org/officeDocument/2006/relationships">
  <rcv guid="{E330F985-0015-4DC4-AAB2-DD1A6292743B}" action="delete"/>
  <rdn rId="0" localSheetId="1" customView="1" name="Z_E330F985_0015_4DC4_AAB2_DD1A6292743B_.wvu.PrintArea" hidden="1" oldHidden="1">
    <formula>Ведом.структура!$A$1:$G$437</formula>
    <oldFormula>Ведом.структура!$A$1:$G$437</oldFormula>
  </rdn>
  <rdn rId="0" localSheetId="1" customView="1" name="Z_E330F985_0015_4DC4_AAB2_DD1A6292743B_.wvu.Rows" hidden="1" oldHidden="1">
    <formula>Ведом.структура!$252:$254</formula>
    <oldFormula>Ведом.структура!$252:$254</oldFormula>
  </rdn>
  <rdn rId="0" localSheetId="1" customView="1" name="Z_E330F985_0015_4DC4_AAB2_DD1A6292743B_.wvu.FilterData" hidden="1" oldHidden="1">
    <formula>Ведом.структура!$A$15:$P$446</formula>
    <oldFormula>Ведом.структура!$A$15:$P$446</oldFormula>
  </rdn>
  <rcv guid="{E330F985-0015-4DC4-AAB2-DD1A6292743B}" action="add"/>
</revisions>
</file>

<file path=xl/revisions/revisionLog1212.xml><?xml version="1.0" encoding="utf-8"?>
<revisions xmlns="http://schemas.openxmlformats.org/spreadsheetml/2006/main" xmlns:r="http://schemas.openxmlformats.org/officeDocument/2006/relationships">
  <rcc rId="1109" sId="1" odxf="1">
    <oc r="G3" t="inlineStr">
      <is>
        <t>от "22" июля 2022  № 2022</t>
      </is>
    </oc>
    <nc r="G3" t="inlineStr">
      <is>
        <t>от "__" ____ 2022  №___</t>
      </is>
    </nc>
    <odxf/>
  </rcc>
  <rcv guid="{E330F985-0015-4DC4-AAB2-DD1A6292743B}" action="delete"/>
  <rdn rId="0" localSheetId="1" customView="1" name="Z_E330F985_0015_4DC4_AAB2_DD1A6292743B_.wvu.PrintArea" hidden="1" oldHidden="1">
    <formula>Ведом.структура!$A$1:$G$406</formula>
    <oldFormula>Ведом.структура!$A$1:$G$406</oldFormula>
  </rdn>
  <rdn rId="0" localSheetId="1" customView="1" name="Z_E330F985_0015_4DC4_AAB2_DD1A6292743B_.wvu.Rows" hidden="1" oldHidden="1">
    <formula>Ведом.структура!$255:$257</formula>
    <oldFormula>Ведом.структура!$255:$257</oldFormula>
  </rdn>
  <rdn rId="0" localSheetId="1" customView="1" name="Z_E330F985_0015_4DC4_AAB2_DD1A6292743B_.wvu.FilterData" hidden="1" oldHidden="1">
    <formula>Ведом.структура!$A$19:$G$415</formula>
    <oldFormula>Ведом.структура!$A$19:$G$415</oldFormula>
  </rdn>
  <rcv guid="{E330F985-0015-4DC4-AAB2-DD1A6292743B}" action="add"/>
</revisions>
</file>

<file path=xl/revisions/revisionLog12121.xml><?xml version="1.0" encoding="utf-8"?>
<revisions xmlns="http://schemas.openxmlformats.org/spreadsheetml/2006/main" xmlns:r="http://schemas.openxmlformats.org/officeDocument/2006/relationships">
  <rcc rId="811" sId="1">
    <oc r="G7" t="inlineStr">
      <is>
        <t>от "___" декабря 2021 № ___</t>
      </is>
    </oc>
    <nc r="G7" t="inlineStr">
      <is>
        <t>от "23" декабря 2021 № 164</t>
      </is>
    </nc>
  </rcc>
  <rdn rId="0" localSheetId="1" customView="1" name="Z_807263EF_422E_4971_BF65_1CEADE7F6559_.wvu.PrintArea" hidden="1" oldHidden="1">
    <formula>Ведом.структура!$A$1:$G$439</formula>
  </rdn>
  <rdn rId="0" localSheetId="1" customView="1" name="Z_807263EF_422E_4971_BF65_1CEADE7F6559_.wvu.Rows" hidden="1" oldHidden="1">
    <formula>Ведом.структура!$254:$256</formula>
  </rdn>
  <rdn rId="0" localSheetId="1" customView="1" name="Z_807263EF_422E_4971_BF65_1CEADE7F6559_.wvu.FilterData" hidden="1" oldHidden="1">
    <formula>Ведом.структура!$A$15:$P$448</formula>
  </rdn>
  <rcv guid="{807263EF-422E-4971-BF65-1CEADE7F6559}" action="add"/>
</revisions>
</file>

<file path=xl/revisions/revisionLog1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508" sId="1" ref="A401:XFD401" action="insertRow"/>
  <rcc rId="2509" sId="1">
    <oc r="F415">
      <f>F416+F419+F402</f>
    </oc>
    <nc r="F415">
      <f>F416+F419</f>
    </nc>
  </rcc>
  <rcc rId="2510" sId="1" odxf="1" dxf="1">
    <nc r="A401" t="inlineStr">
      <is>
        <t>Непрограммные расходы</t>
      </is>
    </nc>
    <odxf>
      <font>
        <b val="0"/>
        <name val="Times New Roman"/>
        <family val="1"/>
      </font>
      <alignment horizontal="left" vertical="top"/>
    </odxf>
    <ndxf>
      <font>
        <b/>
        <name val="Times New Roman"/>
        <family val="1"/>
      </font>
      <alignment horizontal="general" vertical="center"/>
    </ndxf>
  </rcc>
  <rfmt sheetId="1" sqref="B401" start="0" length="0">
    <dxf>
      <font>
        <b/>
        <name val="Times New Roman"/>
        <family val="1"/>
      </font>
    </dxf>
  </rfmt>
  <rfmt sheetId="1" sqref="C401" start="0" length="0">
    <dxf>
      <font>
        <b/>
        <name val="Times New Roman"/>
        <family val="1"/>
      </font>
    </dxf>
  </rfmt>
  <rcc rId="2511" sId="1" odxf="1" dxf="1">
    <nc r="D401" t="inlineStr">
      <is>
        <t>99900 00000</t>
      </is>
    </nc>
    <odxf>
      <font>
        <b val="0"/>
        <name val="Times New Roman"/>
        <family val="1"/>
      </font>
      <fill>
        <patternFill patternType="solid">
          <bgColor indexed="9"/>
        </patternFill>
      </fill>
    </odxf>
    <ndxf>
      <font>
        <b/>
        <name val="Times New Roman"/>
        <family val="1"/>
      </font>
      <fill>
        <patternFill patternType="none">
          <bgColor indexed="65"/>
        </patternFill>
      </fill>
    </ndxf>
  </rcc>
  <rfmt sheetId="1" sqref="E401" start="0" length="0">
    <dxf>
      <font>
        <b/>
        <name val="Times New Roman"/>
        <family val="1"/>
      </font>
    </dxf>
  </rfmt>
  <rfmt sheetId="1" sqref="F401" start="0" length="0">
    <dxf>
      <font>
        <b/>
        <name val="Times New Roman"/>
        <family val="1"/>
      </font>
      <fill>
        <patternFill patternType="none">
          <bgColor indexed="65"/>
        </patternFill>
      </fill>
    </dxf>
  </rfmt>
  <rfmt sheetId="1" sqref="G401" start="0" length="0">
    <dxf>
      <font>
        <b/>
        <name val="Times New Roman"/>
        <family val="1"/>
      </font>
      <fill>
        <patternFill patternType="none">
          <bgColor indexed="65"/>
        </patternFill>
      </fill>
    </dxf>
  </rfmt>
  <rcc rId="2512" sId="1">
    <nc r="B401" t="inlineStr">
      <is>
        <t>11</t>
      </is>
    </nc>
  </rcc>
  <rcc rId="2513" sId="1">
    <nc r="C401" t="inlineStr">
      <is>
        <t>02</t>
      </is>
    </nc>
  </rcc>
  <rcc rId="2514" sId="1">
    <nc r="F401">
      <f>F402</f>
    </nc>
  </rcc>
  <rcc rId="2515" sId="1">
    <nc r="G401">
      <f>G402</f>
    </nc>
  </rcc>
  <rcc rId="2516" sId="1">
    <oc r="F391">
      <f>F392</f>
    </oc>
    <nc r="F391">
      <f>F392+F401</f>
    </nc>
  </rcc>
  <rcc rId="2517" sId="1">
    <oc r="G391">
      <f>G392</f>
    </oc>
    <nc r="G391">
      <f>G392+G401</f>
    </nc>
  </rcc>
  <rcc rId="2518" sId="1" odxf="1" dxf="1">
    <oc r="F373">
      <f>1746.2+350</f>
    </oc>
    <nc r="F373">
      <f>1668.7+34.14391</f>
    </nc>
    <odxf>
      <alignment wrapText="0"/>
    </odxf>
    <ndxf>
      <alignment wrapText="1"/>
    </ndxf>
  </rcc>
  <rcc rId="2519" sId="1" odxf="1" dxf="1">
    <oc r="G373">
      <f>1746.2+350</f>
    </oc>
    <nc r="G373">
      <f>3010.8+61.4449</f>
    </nc>
    <odxf>
      <alignment wrapText="0"/>
    </odxf>
    <ndxf>
      <alignment wrapText="1"/>
    </ndxf>
  </rcc>
  <rcc rId="2520" sId="1" numFmtId="4">
    <oc r="F280">
      <v>5578</v>
    </oc>
    <nc r="F280">
      <v>5577.96</v>
    </nc>
  </rcc>
  <rcc rId="2521" sId="1" numFmtId="4">
    <oc r="G280">
      <v>5578</v>
    </oc>
    <nc r="G280">
      <v>5577.96</v>
    </nc>
  </rcc>
</revisions>
</file>

<file path=xl/revisions/revisionLog1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22" sId="1">
    <oc r="F187">
      <f>47072+960.8</f>
    </oc>
    <nc r="F187">
      <f>47072+960.75</f>
    </nc>
  </rcc>
</revisions>
</file>

<file path=xl/revisions/revisionLog1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23" sId="1">
    <oc r="F192">
      <f>16520.2+337.1+16.8573</f>
    </oc>
    <nc r="F192">
      <f>16520.17645+337.14644+16.8573</f>
    </nc>
  </rcc>
</revisions>
</file>

<file path=xl/revisions/revisionLog1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24" sId="1">
    <oc r="F373">
      <f>1668.7+34.14391</f>
    </oc>
    <nc r="F373">
      <f>1746.15099+350</f>
    </nc>
  </rcc>
  <rcc rId="2525" sId="1">
    <oc r="G373">
      <f>3010.8+61.4449</f>
    </oc>
    <nc r="G373">
      <f>1746.15099+350</f>
    </nc>
  </rcc>
  <rcc rId="2526" sId="1">
    <oc r="F367">
      <f>2000+60+233.1</f>
    </oc>
    <nc r="F367">
      <f>2000+60+233.13</f>
    </nc>
  </rcc>
  <rcc rId="2527" sId="1">
    <oc r="G367">
      <f>2000+60+233.1</f>
    </oc>
    <nc r="G367">
      <f>2000+60+233.13</f>
    </nc>
  </rcc>
  <rcv guid="{E97D42D2-9E10-4ADB-8FB1-0860F6F503F4}" action="delete"/>
  <rdn rId="0" localSheetId="1" customView="1" name="Z_E97D42D2_9E10_4ADB_8FB1_0860F6F503F4_.wvu.PrintArea" hidden="1" oldHidden="1">
    <formula>Ведом.структура!$A$1:$G$433</formula>
    <oldFormula>Ведом.структура!$A$1:$G$433</oldFormula>
  </rdn>
  <rdn rId="0" localSheetId="1" customView="1" name="Z_E97D42D2_9E10_4ADB_8FB1_0860F6F503F4_.wvu.FilterData" hidden="1" oldHidden="1">
    <formula>Ведом.структура!$A$13:$G$442</formula>
    <oldFormula>Ведом.структура!$A$13:$G$442</oldFormula>
  </rdn>
  <rcv guid="{E97D42D2-9E10-4ADB-8FB1-0860F6F503F4}" action="add"/>
</revisions>
</file>

<file path=xl/revisions/revisionLog1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30" sId="1" numFmtId="4">
    <oc r="F420">
      <v>2462.9</v>
    </oc>
    <nc r="F420">
      <f>2462.9+689.7</f>
    </nc>
  </rcc>
  <rcc rId="2531" sId="1" numFmtId="4">
    <oc r="F421">
      <v>743.8</v>
    </oc>
    <nc r="F421">
      <f>743.8+208.3</f>
    </nc>
  </rcc>
  <rcc rId="2532" sId="1" numFmtId="4">
    <oc r="G421">
      <v>743.8</v>
    </oc>
    <nc r="G421">
      <f>743.8+208.3</f>
    </nc>
  </rcc>
  <rcc rId="2533" sId="1" numFmtId="4">
    <oc r="G420">
      <v>2462.9</v>
    </oc>
    <nc r="G420">
      <f>2462.9+689.7</f>
    </nc>
  </rcc>
  <rcc rId="2534" sId="1">
    <oc r="F399">
      <f>676.8+1954.4+689.7</f>
    </oc>
    <nc r="F399">
      <f>676.8+1954.4</f>
    </nc>
  </rcc>
  <rcc rId="2535" sId="1">
    <oc r="F400">
      <f>204.4+590.2+208.3</f>
    </oc>
    <nc r="F400">
      <f>204.4+590.2</f>
    </nc>
  </rcc>
  <rcc rId="2536" sId="1">
    <oc r="G399">
      <f>676.8+1954.4+689.7</f>
    </oc>
    <nc r="G399">
      <f>676.8+1954.4</f>
    </nc>
  </rcc>
  <rcc rId="2537" sId="1">
    <oc r="G400">
      <f>204.4+590.2+208.3</f>
    </oc>
    <nc r="G400">
      <f>204.4+590.2</f>
    </nc>
  </rcc>
  <rcv guid="{E97D42D2-9E10-4ADB-8FB1-0860F6F503F4}" action="delete"/>
  <rdn rId="0" localSheetId="1" customView="1" name="Z_E97D42D2_9E10_4ADB_8FB1_0860F6F503F4_.wvu.PrintArea" hidden="1" oldHidden="1">
    <formula>Ведом.структура!$A$1:$G$433</formula>
    <oldFormula>Ведом.структура!$A$1:$G$433</oldFormula>
  </rdn>
  <rdn rId="0" localSheetId="1" customView="1" name="Z_E97D42D2_9E10_4ADB_8FB1_0860F6F503F4_.wvu.FilterData" hidden="1" oldHidden="1">
    <formula>Ведом.структура!$A$13:$G$442</formula>
    <oldFormula>Ведом.структура!$A$13:$G$442</oldFormula>
  </rdn>
  <rcv guid="{E97D42D2-9E10-4ADB-8FB1-0860F6F503F4}" action="add"/>
</revisions>
</file>

<file path=xl/revisions/revisionLog1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40" sId="1" odxf="1" s="1" dxf="1">
    <nc r="F459">
      <f>1842153.18679+47072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 CYR"/>
        <family val="1"/>
        <charset val="204"/>
        <scheme val="none"/>
      </font>
      <numFmt numFmtId="0" formatCode="General"/>
      <alignment horizontal="general" vertical="bottom" textRotation="0" wrapText="1" indent="0" justifyLastLine="0" shrinkToFit="0" readingOrder="0"/>
    </odxf>
    <ndxf>
      <numFmt numFmtId="165" formatCode="0.00000"/>
    </ndxf>
  </rcc>
  <rcc rId="2541" sId="1" odxf="1" s="1" dxf="1" numFmtId="4">
    <nc r="G459">
      <v>1307210.7214200001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 CYR"/>
        <family val="1"/>
        <charset val="204"/>
        <scheme val="none"/>
      </font>
      <numFmt numFmtId="0" formatCode="General"/>
      <alignment horizontal="general" vertical="bottom" textRotation="0" wrapText="1" indent="0" justifyLastLine="0" shrinkToFit="0" readingOrder="0"/>
    </odxf>
    <ndxf>
      <numFmt numFmtId="165" formatCode="0.00000"/>
    </ndxf>
  </rcc>
  <rcc rId="2542" sId="1" odxf="1" dxf="1">
    <nc r="F461">
      <f>F433-F459</f>
    </nc>
    <odxf>
      <numFmt numFmtId="0" formatCode="General"/>
    </odxf>
    <ndxf>
      <numFmt numFmtId="167" formatCode="_-* #,##0.00000\ _₽_-;\-* #,##0.00000\ _₽_-;_-* &quot;-&quot;?????\ _₽_-;_-@_-"/>
    </ndxf>
  </rcc>
  <rcc rId="2543" sId="1" odxf="1" dxf="1">
    <nc r="G461">
      <f>G433-G459</f>
    </nc>
    <odxf>
      <numFmt numFmtId="0" formatCode="General"/>
    </odxf>
    <ndxf>
      <numFmt numFmtId="167" formatCode="_-* #,##0.00000\ _₽_-;\-* #,##0.00000\ _₽_-;_-* &quot;-&quot;?????\ _₽_-;_-@_-"/>
    </ndxf>
  </rcc>
  <rcv guid="{E97D42D2-9E10-4ADB-8FB1-0860F6F503F4}" action="delete"/>
  <rdn rId="0" localSheetId="1" customView="1" name="Z_E97D42D2_9E10_4ADB_8FB1_0860F6F503F4_.wvu.PrintArea" hidden="1" oldHidden="1">
    <formula>Ведом.структура!$A$1:$G$433</formula>
    <oldFormula>Ведом.структура!$A$1:$G$433</oldFormula>
  </rdn>
  <rdn rId="0" localSheetId="1" customView="1" name="Z_E97D42D2_9E10_4ADB_8FB1_0860F6F503F4_.wvu.FilterData" hidden="1" oldHidden="1">
    <formula>Ведом.структура!$A$13:$G$442</formula>
    <oldFormula>Ведом.структура!$A$13:$G$442</oldFormula>
  </rdn>
  <rcv guid="{E97D42D2-9E10-4ADB-8FB1-0860F6F503F4}" action="add"/>
</revisions>
</file>

<file path=xl/revisions/revisionLog1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46" sId="1">
    <oc r="F364">
      <f>1668.7+34.1</f>
    </oc>
    <nc r="F364">
      <f>1668.7+34.14391</f>
    </nc>
  </rcc>
  <rcv guid="{E97D42D2-9E10-4ADB-8FB1-0860F6F503F4}" action="delete"/>
  <rdn rId="0" localSheetId="1" customView="1" name="Z_E97D42D2_9E10_4ADB_8FB1_0860F6F503F4_.wvu.PrintArea" hidden="1" oldHidden="1">
    <formula>Ведом.структура!$A$1:$G$433</formula>
    <oldFormula>Ведом.структура!$A$1:$G$433</oldFormula>
  </rdn>
  <rdn rId="0" localSheetId="1" customView="1" name="Z_E97D42D2_9E10_4ADB_8FB1_0860F6F503F4_.wvu.FilterData" hidden="1" oldHidden="1">
    <formula>Ведом.структура!$A$13:$G$442</formula>
    <oldFormula>Ведом.структура!$A$13:$G$442</oldFormula>
  </rdn>
  <rcv guid="{E97D42D2-9E10-4ADB-8FB1-0860F6F503F4}" action="add"/>
</revisions>
</file>

<file path=xl/revisions/revisionLog1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49" sId="1">
    <oc r="G364">
      <f>3010.8+61.4</f>
    </oc>
    <nc r="G364">
      <f>3010.8+61.4449</f>
    </nc>
  </rcc>
</revisions>
</file>

<file path=xl/revisions/revisionLog13.xml><?xml version="1.0" encoding="utf-8"?>
<revisions xmlns="http://schemas.openxmlformats.org/spreadsheetml/2006/main" xmlns:r="http://schemas.openxmlformats.org/officeDocument/2006/relationships">
  <rcc rId="4743" sId="1">
    <oc r="A14" t="inlineStr">
      <is>
        <t>Распределение бюджетных ассигнований по разделам, подразделам, целевым статьям, группам и подгруппам видов расходов классификации расходов бюджетов на 2025-2026 годы</t>
      </is>
    </oc>
    <nc r="A14" t="inlineStr">
      <is>
        <t>Распределение бюджетных ассигнований по разделам, подразделам, целевым статьям, группам и подгруппам видов расходов классификации расходов бюджетов на 2026-2027 годы</t>
      </is>
    </nc>
  </rcc>
</revisions>
</file>

<file path=xl/revisions/revisionLog1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50" sId="1">
    <oc r="E336" t="inlineStr">
      <is>
        <t>540</t>
      </is>
    </oc>
    <nc r="E336" t="inlineStr">
      <is>
        <t>414</t>
      </is>
    </nc>
  </rcc>
  <rcc rId="2551" sId="1" odxf="1" dxf="1">
    <oc r="A336" t="inlineStr">
      <is>
        <t>Иные межбюджетные трансферты</t>
      </is>
    </oc>
    <nc r="A336" t="inlineStr">
      <is>
        <t>Бюджетные инвестиции в объекты капитального строительства государственной (муниципальной) собственности</t>
      </is>
    </nc>
    <odxf>
      <numFmt numFmtId="0" formatCode="General"/>
      <alignment vertical="center"/>
    </odxf>
    <ndxf>
      <numFmt numFmtId="30" formatCode="@"/>
      <alignment vertical="top"/>
    </ndxf>
  </rcc>
  <rcc rId="2552" sId="1">
    <oc r="E187" t="inlineStr">
      <is>
        <t>540</t>
      </is>
    </oc>
    <nc r="E187" t="inlineStr">
      <is>
        <t>414</t>
      </is>
    </nc>
  </rcc>
  <rcc rId="2553" sId="1">
    <oc r="E196" t="inlineStr">
      <is>
        <t>465</t>
      </is>
    </oc>
    <nc r="E196" t="inlineStr">
      <is>
        <t>414</t>
      </is>
    </nc>
  </rcc>
  <rcc rId="2554" sId="1" odxf="1" dxf="1">
    <oc r="A196" t="inlineStr">
      <is>
        <t>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    </is>
    </oc>
    <nc r="A196" t="inlineStr">
      <is>
        <t>Бюджетные инвестиции в объекты капитального строительства государственной (муниципальной) собственности</t>
      </is>
    </nc>
    <odxf>
      <font>
        <color indexed="8"/>
        <name val="Times New Roman"/>
        <family val="1"/>
      </font>
      <numFmt numFmtId="0" formatCode="General"/>
      <fill>
        <patternFill patternType="solid"/>
      </fill>
      <alignment vertical="center"/>
    </odxf>
    <ndxf>
      <font>
        <color indexed="8"/>
        <name val="Times New Roman"/>
        <family val="1"/>
      </font>
      <numFmt numFmtId="30" formatCode="@"/>
      <fill>
        <patternFill patternType="none"/>
      </fill>
      <alignment vertical="top"/>
    </ndxf>
  </rcc>
  <rcc rId="2555" sId="1" odxf="1" dxf="1">
    <oc r="A187" t="inlineStr">
      <is>
        <t>Иные межбюджетные трансферты</t>
      </is>
    </oc>
    <nc r="A187" t="inlineStr">
      <is>
        <t>Бюджетные инвестиции в объекты капитального строительства государственной (муниципальной) собственности</t>
      </is>
    </nc>
    <odxf>
      <font>
        <color indexed="8"/>
        <name val="Times New Roman"/>
        <family val="1"/>
      </font>
      <numFmt numFmtId="0" formatCode="General"/>
      <alignment vertical="center"/>
    </odxf>
    <ndxf>
      <font>
        <color indexed="8"/>
        <name val="Times New Roman"/>
        <family val="1"/>
      </font>
      <numFmt numFmtId="30" formatCode="@"/>
      <alignment vertical="top"/>
    </ndxf>
  </rcc>
  <rcv guid="{E97D42D2-9E10-4ADB-8FB1-0860F6F503F4}" action="delete"/>
  <rdn rId="0" localSheetId="1" customView="1" name="Z_E97D42D2_9E10_4ADB_8FB1_0860F6F503F4_.wvu.PrintArea" hidden="1" oldHidden="1">
    <formula>Ведом.структура!$A$1:$G$433</formula>
    <oldFormula>Ведом.структура!$A$1:$G$433</oldFormula>
  </rdn>
  <rdn rId="0" localSheetId="1" customView="1" name="Z_E97D42D2_9E10_4ADB_8FB1_0860F6F503F4_.wvu.FilterData" hidden="1" oldHidden="1">
    <formula>Ведом.структура!$A$13:$G$442</formula>
    <oldFormula>Ведом.структура!$A$13:$G$442</oldFormula>
  </rdn>
  <rcv guid="{E97D42D2-9E10-4ADB-8FB1-0860F6F503F4}" action="add"/>
</revisions>
</file>

<file path=xl/revisions/revisionLog131.xml><?xml version="1.0" encoding="utf-8"?>
<revisions xmlns="http://schemas.openxmlformats.org/spreadsheetml/2006/main" xmlns:r="http://schemas.openxmlformats.org/officeDocument/2006/relationships">
  <rrc rId="2586" sId="1" ref="A1:XFD4" action="insertRow"/>
  <rfmt sheetId="1" sqref="G1" start="0" length="0">
    <dxf>
      <font>
        <name val="Times New Roman"/>
        <scheme val="none"/>
      </font>
      <alignment horizontal="right" wrapText="0" readingOrder="0"/>
    </dxf>
  </rfmt>
  <rcc rId="2587" sId="1" odxf="1" dxf="1">
    <nc r="G2" t="inlineStr">
      <is>
        <t>к решению районного Совета депутатов МО "Селенгинский район"</t>
      </is>
    </nc>
    <odxf>
      <font>
        <name val="Times New Roman CYR"/>
        <scheme val="none"/>
      </font>
      <alignment horizontal="general" wrapText="1" readingOrder="0"/>
    </odxf>
    <ndxf>
      <font>
        <name val="Times New Roman"/>
        <scheme val="none"/>
      </font>
      <alignment horizontal="right" wrapText="0" readingOrder="0"/>
    </ndxf>
  </rcc>
  <rcc rId="2588" sId="1" odxf="1" dxf="1">
    <nc r="G3" t="inlineStr">
      <is>
        <t>от ________ 2023  № ____</t>
      </is>
    </nc>
    <odxf>
      <font>
        <name val="Times New Roman CYR"/>
        <scheme val="none"/>
      </font>
      <alignment horizontal="general" wrapText="1" readingOrder="0"/>
    </odxf>
    <ndxf>
      <font>
        <name val="Times New Roman"/>
        <scheme val="none"/>
      </font>
      <alignment horizontal="right" wrapText="0" readingOrder="0"/>
    </ndxf>
  </rcc>
  <rcc rId="2589" sId="1">
    <nc r="G1" t="inlineStr">
      <is>
        <t xml:space="preserve">Приложение №4       </t>
      </is>
    </nc>
  </rcc>
  <rdn rId="0" localSheetId="1" customView="1" name="Z_E330F985_0015_4DC4_AAB2_DD1A6292743B_.wvu.Rows" hidden="1" oldHidden="1">
    <oldFormula>Ведом.структура!#REF!</oldFormula>
  </rdn>
  <rcv guid="{E330F985-0015-4DC4-AAB2-DD1A6292743B}" action="delete"/>
  <rdn rId="0" localSheetId="1" customView="1" name="Z_E330F985_0015_4DC4_AAB2_DD1A6292743B_.wvu.PrintArea" hidden="1" oldHidden="1">
    <formula>Ведом.структура!$A$1:$G$436</formula>
    <oldFormula>Ведом.структура!$A$5:$G$436</oldFormula>
  </rdn>
  <rdn rId="0" localSheetId="1" customView="1" name="Z_E330F985_0015_4DC4_AAB2_DD1A6292743B_.wvu.FilterData" hidden="1" oldHidden="1">
    <formula>Ведом.структура!$A$17:$G$445</formula>
    <oldFormula>Ведом.структура!$A$17:$G$445</oldFormula>
  </rdn>
  <rcv guid="{E330F985-0015-4DC4-AAB2-DD1A6292743B}" action="add"/>
</revisions>
</file>

<file path=xl/revisions/revisionLog1311.xml><?xml version="1.0" encoding="utf-8"?>
<revisions xmlns="http://schemas.openxmlformats.org/spreadsheetml/2006/main" xmlns:r="http://schemas.openxmlformats.org/officeDocument/2006/relationships">
  <rcv guid="{E330F985-0015-4DC4-AAB2-DD1A6292743B}" action="delete"/>
  <rdn rId="0" localSheetId="1" customView="1" name="Z_E330F985_0015_4DC4_AAB2_DD1A6292743B_.wvu.PrintArea" hidden="1" oldHidden="1">
    <formula>Ведом.структура!$A$1:$G$400</formula>
    <oldFormula>Ведом.структура!$A$1:$G$400</oldFormula>
  </rdn>
  <rdn rId="0" localSheetId="1" customView="1" name="Z_E330F985_0015_4DC4_AAB2_DD1A6292743B_.wvu.Rows" hidden="1" oldHidden="1">
    <formula>Ведом.структура!$249:$251</formula>
    <oldFormula>Ведом.структура!$249:$251</oldFormula>
  </rdn>
  <rdn rId="0" localSheetId="1" customView="1" name="Z_E330F985_0015_4DC4_AAB2_DD1A6292743B_.wvu.FilterData" hidden="1" oldHidden="1">
    <formula>Ведом.структура!$A$19:$G$409</formula>
    <oldFormula>Ведом.структура!$A$19:$G$409</oldFormula>
  </rdn>
  <rcv guid="{E330F985-0015-4DC4-AAB2-DD1A6292743B}" action="add"/>
</revisions>
</file>

<file path=xl/revisions/revisionLog131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15" sId="1" numFmtId="4">
    <oc r="F41">
      <v>35.5</v>
    </oc>
    <nc r="F41">
      <v>23.437000000000001</v>
    </nc>
  </rcc>
  <rcc rId="816" sId="1" numFmtId="4">
    <oc r="G41">
      <v>31.6</v>
    </oc>
    <nc r="G41">
      <v>20.759</v>
    </nc>
  </rcc>
  <rcc rId="817" sId="1">
    <oc r="E84" t="inlineStr">
      <is>
        <t>244</t>
      </is>
    </oc>
    <nc r="E84" t="inlineStr">
      <is>
        <t>540</t>
      </is>
    </nc>
  </rcc>
  <rcc rId="818" sId="1">
    <oc r="A84" t="inlineStr">
      <is>
        <t>Прочие мероприятия , связанные с выполнением обязательств ОМСУ</t>
      </is>
    </oc>
    <nc r="A84" t="inlineStr">
      <is>
        <t>Иные межбюджетные трансферты</t>
      </is>
    </nc>
  </rcc>
  <rcc rId="819" sId="1" numFmtId="4">
    <oc r="F96">
      <v>533.29999999999995</v>
    </oc>
    <nc r="F96">
      <v>527.79999999999995</v>
    </nc>
  </rcc>
  <rcc rId="820" sId="1" numFmtId="4">
    <oc r="G96">
      <v>533.29999999999995</v>
    </oc>
    <nc r="G96">
      <v>527.79999999999995</v>
    </nc>
  </rcc>
  <rcc rId="821" sId="1" numFmtId="4">
    <oc r="F97">
      <v>160.98500000000001</v>
    </oc>
    <nc r="F97">
      <v>159.44</v>
    </nc>
  </rcc>
  <rcc rId="822" sId="1" numFmtId="4">
    <oc r="G97">
      <v>160.98500000000001</v>
    </oc>
    <nc r="G97">
      <v>159.44</v>
    </nc>
  </rcc>
  <rcc rId="823" sId="1" numFmtId="4">
    <oc r="F98">
      <v>28.315000000000001</v>
    </oc>
    <nc r="F98">
      <v>29</v>
    </nc>
  </rcc>
  <rcc rId="824" sId="1" numFmtId="4">
    <oc r="G98">
      <v>28.315000000000001</v>
    </oc>
    <nc r="G98">
      <v>29</v>
    </nc>
  </rcc>
  <rcc rId="825" sId="1" numFmtId="4">
    <oc r="F99">
      <v>41</v>
    </oc>
    <nc r="F99">
      <v>47.36</v>
    </nc>
  </rcc>
  <rcc rId="826" sId="1" numFmtId="4">
    <oc r="G99">
      <v>41</v>
    </oc>
    <nc r="G99">
      <v>47.36</v>
    </nc>
  </rcc>
  <rcc rId="827" sId="1" numFmtId="4">
    <oc r="F113">
      <v>250</v>
    </oc>
    <nc r="F113">
      <v>250.03637000000001</v>
    </nc>
  </rcc>
  <rcc rId="828" sId="1" numFmtId="4">
    <oc r="F136">
      <v>146.69999999999999</v>
    </oc>
    <nc r="F136">
      <v>146.73500000000001</v>
    </nc>
  </rcc>
  <rcc rId="829" sId="1" numFmtId="4">
    <oc r="G136">
      <v>146.69999999999999</v>
    </oc>
    <nc r="G136">
      <v>146.73500000000001</v>
    </nc>
  </rcc>
  <rcc rId="830" sId="1" numFmtId="4">
    <oc r="G115">
      <v>20</v>
    </oc>
    <nc r="G115">
      <v>20.029299999999999</v>
    </nc>
  </rcc>
  <rcc rId="831" sId="1" numFmtId="4">
    <oc r="F143">
      <v>16.899999999999999</v>
    </oc>
    <nc r="F143">
      <v>16.905000000000001</v>
    </nc>
  </rcc>
  <rcc rId="832" sId="1" numFmtId="4">
    <oc r="F144">
      <v>5.0999999999999996</v>
    </oc>
    <nc r="F144">
      <v>5.1050000000000004</v>
    </nc>
  </rcc>
  <rcc rId="833" sId="1" numFmtId="4">
    <oc r="G143">
      <v>16.899999999999999</v>
    </oc>
    <nc r="G143">
      <v>16.905000000000001</v>
    </nc>
  </rcc>
  <rcc rId="834" sId="1" numFmtId="4">
    <oc r="G144">
      <v>5.0999999999999996</v>
    </oc>
    <nc r="G144">
      <v>5.1050000000000004</v>
    </nc>
  </rcc>
  <rcc rId="835" sId="1" numFmtId="4">
    <oc r="F153">
      <v>32141.8</v>
    </oc>
    <nc r="F153">
      <v>82141.8</v>
    </nc>
  </rcc>
  <rcc rId="836" sId="1" numFmtId="4">
    <oc r="G153">
      <v>30713.9</v>
    </oc>
    <nc r="G153">
      <v>130713.9</v>
    </nc>
  </rcc>
  <rcc rId="837" sId="1">
    <oc r="E189" t="inlineStr">
      <is>
        <t>244</t>
      </is>
    </oc>
    <nc r="E189" t="inlineStr">
      <is>
        <t>540</t>
      </is>
    </nc>
  </rcc>
  <rcc rId="838" sId="1">
    <oc r="A189" t="inlineStr">
      <is>
        <t>Прочие закупки товаров, работ и услуг для государственных (муниципальных) нужд</t>
      </is>
    </oc>
    <nc r="A189" t="inlineStr">
      <is>
        <t>Иные межбюджетные трансферты</t>
      </is>
    </nc>
  </rcc>
  <rcc rId="839" sId="1" numFmtId="4">
    <oc r="F189">
      <f>14180+283.6+14.5</f>
    </oc>
    <nc r="F189">
      <v>14478.09729</v>
    </nc>
  </rcc>
  <rcc rId="840" sId="1" numFmtId="4">
    <oc r="G189">
      <f>15755.6+315.1+16.1</f>
    </oc>
    <nc r="G189">
      <v>16086.76713</v>
    </nc>
  </rcc>
  <rcc rId="841" sId="1" numFmtId="4">
    <oc r="F200">
      <v>123194.7</v>
    </oc>
    <nc r="F200">
      <v>125717.6</v>
    </nc>
  </rcc>
  <rcc rId="842" sId="1" numFmtId="4">
    <oc r="G200">
      <v>123194.7</v>
    </oc>
    <nc r="G200">
      <v>125717.6</v>
    </nc>
  </rcc>
  <rrc rId="843" sId="1" ref="A203:XFD203" action="deleteRow">
    <undo index="65535" exp="ref" v="1" dr="G203" r="G201" sId="1"/>
    <undo index="65535" exp="ref" v="1" dr="F203" r="F201" sId="1"/>
    <undo index="65535" exp="area" ref3D="1" dr="$A$254:$XFD$256" dn="Z_E330F985_0015_4DC4_AAB2_DD1A6292743B_.wvu.Rows" sId="1"/>
    <undo index="65535" exp="area" ref3D="1" dr="$A$254:$XFD$256" dn="Z_E97D42D2_9E10_4ADB_8FB1_0860F6F503F4_.wvu.Rows" sId="1"/>
    <undo index="65535" exp="area" ref3D="1" dr="$A$254:$XFD$256" dn="Z_807263EF_422E_4971_BF65_1CEADE7F6559_.wvu.Rows" sId="1"/>
    <rfmt sheetId="1" xfDxf="1" sqref="A203:XFD203" start="0" length="0">
      <dxf>
        <font>
          <name val="Times New Roman CYR"/>
          <family val="1"/>
        </font>
        <alignment wrapText="1"/>
      </dxf>
    </rfmt>
    <rcc rId="0" sId="1" dxf="1">
      <nc r="A203" t="inlineStr">
        <is>
          <t>Субсидии бюджетным учреждениям на иные цели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03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3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03" t="inlineStr">
        <is>
          <t>10101 83010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03" t="inlineStr">
        <is>
          <t>612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03" start="0" length="0">
      <dxf>
        <font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03" start="0" length="0">
      <dxf>
        <font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844" sId="1">
    <oc r="F201">
      <f>F202+#REF!</f>
    </oc>
    <nc r="F201">
      <f>F202</f>
    </nc>
  </rcc>
  <rcc rId="845" sId="1">
    <oc r="G201">
      <f>G202+#REF!</f>
    </oc>
    <nc r="G201">
      <f>G202</f>
    </nc>
  </rcc>
  <rcc rId="846" sId="1">
    <oc r="J197">
      <f>F195+F210+F214+F212+F216+F218+F221+F223+F223+F225+F227+F235+F250+F266+F276+F279+F281+F288+F293+F295+F298+F306+F309+1800</f>
    </oc>
    <nc r="J197"/>
  </rcc>
  <rcc rId="847" sId="1">
    <oc r="I200">
      <f>F196+F210+F211+F213+F216+F217+F220+F223+F225+F227+F234+F247+F250+F265++F274+F286+F291+F304+1800</f>
    </oc>
    <nc r="I200"/>
  </rcc>
  <rcc rId="848" sId="1">
    <oc r="J200">
      <f>G196+G210+G211+G213+G216+G217+G220+G223+G225+G227+G234+G247+G250+G265++G274+G286+G291+G304+1800</f>
    </oc>
    <nc r="J200"/>
  </rcc>
  <rcc rId="849" sId="1">
    <oc r="I201">
      <v>813773.29</v>
    </oc>
    <nc r="I201"/>
  </rcc>
  <rcc rId="850" sId="1">
    <oc r="J201">
      <v>819896.19</v>
    </oc>
    <nc r="J201"/>
  </rcc>
  <rcc rId="851" sId="1">
    <oc r="I202">
      <f>I200-I201</f>
    </oc>
    <nc r="I202"/>
  </rcc>
  <rcc rId="852" sId="1">
    <oc r="J202">
      <f>J200-J201</f>
    </oc>
    <nc r="J202"/>
  </rcc>
  <rcc rId="853" sId="1">
    <oc r="H204">
      <f>F200+F203+F209+F212+F213+F215+F220+F222+F224+F226+F234+F250+F264+F275+F278+F281+F287+F291+F369</f>
    </oc>
    <nc r="H204"/>
  </rcc>
  <rcc rId="854" sId="1">
    <oc r="I204">
      <f>G200+G203+G209+G212+G213+G215+G220+G222+G224+G226+G234+G250+G264+G275+G278+G281+G287+G291+G369</f>
    </oc>
    <nc r="I204"/>
  </rcc>
  <rcc rId="855" sId="1">
    <oc r="I207">
      <f>F200+F202+F204+F210+F212+F214+F216+F218+F221+F223+F225+F227+F235+F247+F250+F265+F274+F284</f>
    </oc>
    <nc r="I207"/>
  </rcc>
  <rcc rId="856" sId="1">
    <oc r="J207">
      <f>G200+G202+G204+G210+G212+G214+G216+G218+G221+G223+G225+G227+G235+G247+G250+G265+G274+G284</f>
    </oc>
    <nc r="J207"/>
  </rcc>
  <rcc rId="857" sId="1" numFmtId="4">
    <oc r="F204">
      <f>77465.3</f>
    </oc>
    <nc r="F204">
      <v>87219.199999999997</v>
    </nc>
  </rcc>
  <rcc rId="858" sId="1" numFmtId="4">
    <oc r="G204">
      <f>F204</f>
    </oc>
    <nc r="G204">
      <v>87219.199999999997</v>
    </nc>
  </rcc>
  <rcc rId="859" sId="1" numFmtId="4">
    <oc r="F212">
      <v>241729</v>
    </oc>
    <nc r="F212">
      <v>244059.9</v>
    </nc>
  </rcc>
  <rcc rId="860" sId="1" numFmtId="4">
    <oc r="G212">
      <v>241729</v>
    </oc>
    <nc r="G212">
      <v>244059.9</v>
    </nc>
  </rcc>
  <rrc rId="861" sId="1" ref="A219:XFD219" action="deleteRow">
    <undo index="65535" exp="ref" v="1" dr="G219" r="G217" sId="1"/>
    <undo index="65535" exp="ref" v="1" dr="F219" r="F217" sId="1"/>
    <undo index="65535" exp="area" ref3D="1" dr="$A$253:$XFD$255" dn="Z_E330F985_0015_4DC4_AAB2_DD1A6292743B_.wvu.Rows" sId="1"/>
    <undo index="65535" exp="area" ref3D="1" dr="$A$253:$XFD$255" dn="Z_E97D42D2_9E10_4ADB_8FB1_0860F6F503F4_.wvu.Rows" sId="1"/>
    <undo index="65535" exp="area" ref3D="1" dr="$A$253:$XFD$255" dn="Z_807263EF_422E_4971_BF65_1CEADE7F6559_.wvu.Rows" sId="1"/>
    <rfmt sheetId="1" xfDxf="1" sqref="A219:XFD219" start="0" length="0">
      <dxf>
        <font>
          <i/>
          <name val="Times New Roman CYR"/>
          <family val="1"/>
        </font>
        <alignment wrapText="1"/>
      </dxf>
    </rfmt>
    <rcc rId="0" sId="1" dxf="1">
      <nc r="A219" t="inlineStr">
        <is>
          <t>Субсидии бюджетным учреждениям на иные цели</t>
        </is>
      </nc>
      <n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19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19" t="inlineStr">
        <is>
          <t>02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19" t="inlineStr">
        <is>
          <t>10201 83020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19" t="inlineStr">
        <is>
          <t>612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19" start="0" length="0">
      <dxf>
        <font>
          <i val="0"/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19" start="0" length="0">
      <dxf>
        <font>
          <i val="0"/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862" sId="1">
    <oc r="F217">
      <f>F218+#REF!</f>
    </oc>
    <nc r="F217">
      <f>F218</f>
    </nc>
  </rcc>
  <rcc rId="863" sId="1">
    <oc r="G217">
      <f>G218+#REF!</f>
    </oc>
    <nc r="G217">
      <f>G218</f>
    </nc>
  </rcc>
  <rcv guid="{E97D42D2-9E10-4ADB-8FB1-0860F6F503F4}" action="delete"/>
  <rdn rId="0" localSheetId="1" customView="1" name="Z_E97D42D2_9E10_4ADB_8FB1_0860F6F503F4_.wvu.PrintArea" hidden="1" oldHidden="1">
    <formula>Ведом.структура!$A$1:$G$437</formula>
    <oldFormula>Ведом.структура!$A$1:$G$437</oldFormula>
  </rdn>
  <rdn rId="0" localSheetId="1" customView="1" name="Z_E97D42D2_9E10_4ADB_8FB1_0860F6F503F4_.wvu.Rows" hidden="1" oldHidden="1">
    <formula>Ведом.структура!$252:$254</formula>
    <oldFormula>Ведом.структура!$252:$254</oldFormula>
  </rdn>
  <rdn rId="0" localSheetId="1" customView="1" name="Z_E97D42D2_9E10_4ADB_8FB1_0860F6F503F4_.wvu.FilterData" hidden="1" oldHidden="1">
    <formula>Ведом.структура!$A$15:$P$446</formula>
    <oldFormula>Ведом.структура!$A$15:$P$446</oldFormula>
  </rdn>
  <rcv guid="{E97D42D2-9E10-4ADB-8FB1-0860F6F503F4}" action="add"/>
</revisions>
</file>

<file path=xl/revisions/revisionLog1312.xml><?xml version="1.0" encoding="utf-8"?>
<revisions xmlns="http://schemas.openxmlformats.org/spreadsheetml/2006/main" xmlns:r="http://schemas.openxmlformats.org/officeDocument/2006/relationships">
  <rcv guid="{E330F985-0015-4DC4-AAB2-DD1A6292743B}" action="delete"/>
  <rdn rId="0" localSheetId="1" customView="1" name="Z_E330F985_0015_4DC4_AAB2_DD1A6292743B_.wvu.PrintArea" hidden="1" oldHidden="1">
    <formula>Ведом.структура!$A$1:$G$402</formula>
    <oldFormula>Ведом.структура!$A$1:$G$402</oldFormula>
  </rdn>
  <rdn rId="0" localSheetId="1" customView="1" name="Z_E330F985_0015_4DC4_AAB2_DD1A6292743B_.wvu.Rows" hidden="1" oldHidden="1">
    <formula>Ведом.структура!$251:$253</formula>
    <oldFormula>Ведом.структура!$251:$253</oldFormula>
  </rdn>
  <rdn rId="0" localSheetId="1" customView="1" name="Z_E330F985_0015_4DC4_AAB2_DD1A6292743B_.wvu.FilterData" hidden="1" oldHidden="1">
    <formula>Ведом.структура!$A$19:$G$411</formula>
    <oldFormula>Ведом.структура!$A$19:$G$411</oldFormula>
  </rdn>
  <rcv guid="{E330F985-0015-4DC4-AAB2-DD1A6292743B}" action="add"/>
</revisions>
</file>

<file path=xl/revisions/revisionLog1313.xml><?xml version="1.0" encoding="utf-8"?>
<revisions xmlns="http://schemas.openxmlformats.org/spreadsheetml/2006/main" xmlns:r="http://schemas.openxmlformats.org/officeDocument/2006/relationships">
  <rcc rId="1926" sId="1">
    <oc r="F13">
      <v>2023</v>
    </oc>
    <nc r="F13">
      <v>2024</v>
    </nc>
  </rcc>
  <rcc rId="1927" sId="1">
    <oc r="G13">
      <v>2024</v>
    </oc>
    <nc r="G13">
      <v>2025</v>
    </nc>
  </rcc>
</revisions>
</file>

<file path=xl/revisions/revisionLog13131.xml><?xml version="1.0" encoding="utf-8"?>
<revisions xmlns="http://schemas.openxmlformats.org/spreadsheetml/2006/main" xmlns:r="http://schemas.openxmlformats.org/officeDocument/2006/relationships">
  <rcc rId="1055" sId="1">
    <oc r="G3" t="inlineStr">
      <is>
        <t>от "__" июля 2022  № ___</t>
      </is>
    </oc>
    <nc r="G3" t="inlineStr">
      <is>
        <t>от "22" июля 2022  № 2022</t>
      </is>
    </nc>
  </rcc>
  <rcv guid="{807263EF-422E-4971-BF65-1CEADE7F6559}" action="delete"/>
  <rdn rId="0" localSheetId="1" customView="1" name="Z_807263EF_422E_4971_BF65_1CEADE7F6559_.wvu.PrintArea" hidden="1" oldHidden="1">
    <formula>Ведом.структура!$A$5:$G$402</formula>
    <oldFormula>Ведом.структура!$A$5:$G$402</oldFormula>
  </rdn>
  <rdn rId="0" localSheetId="1" customView="1" name="Z_807263EF_422E_4971_BF65_1CEADE7F6559_.wvu.Rows" hidden="1" oldHidden="1">
    <formula>Ведом.структура!$251:$253</formula>
    <oldFormula>Ведом.структура!$251:$253</oldFormula>
  </rdn>
  <rdn rId="0" localSheetId="1" customView="1" name="Z_807263EF_422E_4971_BF65_1CEADE7F6559_.wvu.FilterData" hidden="1" oldHidden="1">
    <formula>Ведом.структура!$A$19:$G$411</formula>
    <oldFormula>Ведом.структура!$A$19:$G$411</oldFormula>
  </rdn>
  <rcv guid="{807263EF-422E-4971-BF65-1CEADE7F6559}" action="add"/>
</revisions>
</file>

<file path=xl/revisions/revisionLog132.xml><?xml version="1.0" encoding="utf-8"?>
<revisions xmlns="http://schemas.openxmlformats.org/spreadsheetml/2006/main" xmlns:r="http://schemas.openxmlformats.org/officeDocument/2006/relationships">
  <rrc rId="4670" sId="1" ref="A1:XFD4" action="insertRow"/>
  <rfmt sheetId="1" sqref="G1" start="0" length="0">
    <dxf>
      <font>
        <name val="Times New Roman"/>
        <scheme val="none"/>
      </font>
      <alignment horizontal="right" wrapText="0" readingOrder="0"/>
    </dxf>
  </rfmt>
  <rcc rId="4671" sId="1" odxf="1" dxf="1">
    <nc r="G2" t="inlineStr">
      <is>
        <t>к решению районного Совета депутатов МО "Селенгинский район"</t>
      </is>
    </nc>
    <odxf>
      <font>
        <name val="Times New Roman CYR"/>
        <scheme val="none"/>
      </font>
      <alignment horizontal="general" wrapText="1" readingOrder="0"/>
    </odxf>
    <ndxf>
      <font>
        <name val="Times New Roman"/>
        <scheme val="none"/>
      </font>
      <alignment horizontal="right" wrapText="0" readingOrder="0"/>
    </ndxf>
  </rcc>
  <rcc rId="4672" sId="1" odxf="1" dxf="1">
    <nc r="G3" t="inlineStr">
      <is>
        <t>от ___________2025    №____</t>
      </is>
    </nc>
    <odxf>
      <font>
        <name val="Times New Roman CYR"/>
        <scheme val="none"/>
      </font>
      <alignment horizontal="general" wrapText="1" readingOrder="0"/>
    </odxf>
    <ndxf>
      <font>
        <name val="Times New Roman"/>
        <scheme val="none"/>
      </font>
      <alignment horizontal="right" wrapText="0" readingOrder="0"/>
    </ndxf>
  </rcc>
  <rcc rId="4673" sId="1">
    <nc r="G1" t="inlineStr">
      <is>
        <t>Приложение №6</t>
      </is>
    </nc>
  </rcc>
  <rcc rId="4674" sId="1" odxf="1">
    <oc r="G11" t="inlineStr">
      <is>
        <t>от "___" декабря 2024 №___</t>
      </is>
    </oc>
    <nc r="G11" t="inlineStr">
      <is>
        <t>от "23" декабря 2024 №25</t>
      </is>
    </nc>
    <odxf/>
  </rcc>
  <rcv guid="{E330F985-0015-4DC4-AAB2-DD1A6292743B}" action="delete"/>
  <rdn rId="0" localSheetId="1" customView="1" name="Z_E330F985_0015_4DC4_AAB2_DD1A6292743B_.wvu.PrintArea" hidden="1" oldHidden="1">
    <formula>Ведом.структура!$A$1:$G$445</formula>
    <oldFormula>Ведом.структура!$A$5:$G$445</oldFormula>
  </rdn>
  <rdn rId="0" localSheetId="1" customView="1" name="Z_E330F985_0015_4DC4_AAB2_DD1A6292743B_.wvu.FilterData" hidden="1" oldHidden="1">
    <formula>Ведом.структура!$A$17:$G$454</formula>
    <oldFormula>Ведом.структура!$A$17:$G$454</oldFormula>
  </rdn>
  <rcv guid="{E330F985-0015-4DC4-AAB2-DD1A6292743B}" action="add"/>
</revisions>
</file>

<file path=xl/revisions/revisionLog13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58" sId="1">
    <oc r="E187" t="inlineStr">
      <is>
        <t>414</t>
      </is>
    </oc>
    <nc r="E187" t="inlineStr">
      <is>
        <t>540</t>
      </is>
    </nc>
  </rcc>
  <rcc rId="2559" sId="1" odxf="1" dxf="1">
    <oc r="A187" t="inlineStr">
      <is>
        <t>Бюджетные инвестиции в объекты капитального строительства государственной (муниципальной) собственности</t>
      </is>
    </oc>
    <nc r="A187" t="inlineStr">
      <is>
        <t>Иные межбюджетные трансферты</t>
      </is>
    </nc>
    <odxf>
      <font>
        <name val="Times New Roman"/>
        <family val="1"/>
      </font>
      <numFmt numFmtId="30" formatCode="@"/>
      <alignment vertical="top"/>
    </odxf>
    <ndxf>
      <font>
        <color indexed="8"/>
        <name val="Times New Roman"/>
        <family val="1"/>
      </font>
      <numFmt numFmtId="0" formatCode="General"/>
      <alignment vertical="center"/>
    </ndxf>
  </rcc>
</revisions>
</file>

<file path=xl/revisions/revisionLog133.xml><?xml version="1.0" encoding="utf-8"?>
<revisions xmlns="http://schemas.openxmlformats.org/spreadsheetml/2006/main" xmlns:r="http://schemas.openxmlformats.org/officeDocument/2006/relationships">
  <rcc rId="4601" sId="1">
    <oc r="A230" t="inlineStr">
      <is>
    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на 2020 год</t>
      </is>
    </oc>
    <nc r="A230" t="inlineStr">
      <is>
        <t xml:space="preserve"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</t>
      </is>
    </nc>
  </rcc>
  <rcc rId="4602" sId="1">
    <oc r="F231">
      <f>27585.6+278.6-1524.4</f>
    </oc>
    <nc r="F231">
      <f>27585.6+278.6-1524.4+0.2</f>
    </nc>
  </rcc>
  <rcc rId="4603" sId="1" numFmtId="34">
    <oc r="F443">
      <v>1368160.46</v>
    </oc>
    <nc r="F443">
      <v>1368160.66</v>
    </nc>
  </rcc>
  <rcc rId="4604" sId="1">
    <oc r="G227">
      <v>42291.904999999999</v>
    </oc>
    <nc r="G227">
      <f>42291.905+4991.3-249.565</f>
    </nc>
  </rcc>
  <rcc rId="4605" sId="1" numFmtId="34">
    <oc r="G440">
      <v>20269.657999999999</v>
    </oc>
    <nc r="G440">
      <v>20519.223000000002</v>
    </nc>
  </rcc>
  <rcc rId="4606" sId="1" numFmtId="34">
    <oc r="G443">
      <v>1367567.3600000001</v>
    </oc>
    <nc r="G443">
      <v>1372558.66</v>
    </nc>
  </rcc>
</revisions>
</file>

<file path=xl/revisions/revisionLog13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60" sId="1" odxf="1" dxf="1" numFmtId="4">
    <oc r="F25">
      <v>2079.6999999999998</v>
    </oc>
    <nc r="F25">
      <v>1355.6</v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2561" sId="1" odxf="1" dxf="1" numFmtId="4">
    <oc r="G25">
      <v>2079.6999999999998</v>
    </oc>
    <nc r="G25">
      <v>1355.6</v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2562" sId="1" odxf="1" dxf="1" numFmtId="4">
    <oc r="F26">
      <v>628.1</v>
    </oc>
    <nc r="F26">
      <v>409.4</v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2563" sId="1" odxf="1" dxf="1" numFmtId="4">
    <oc r="G26">
      <v>628.1</v>
    </oc>
    <nc r="G26">
      <v>409.4</v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2564" sId="1" numFmtId="4">
    <oc r="F28">
      <v>1355.6</v>
    </oc>
    <nc r="F28">
      <v>2079.6999999999998</v>
    </nc>
  </rcc>
  <rcc rId="2565" sId="1" numFmtId="4">
    <oc r="G28">
      <v>1355.6</v>
    </oc>
    <nc r="G28">
      <v>2079.6999999999998</v>
    </nc>
  </rcc>
  <rcc rId="2566" sId="1" numFmtId="4">
    <oc r="F29">
      <v>409.4</v>
    </oc>
    <nc r="F29">
      <v>628.1</v>
    </nc>
  </rcc>
  <rcc rId="2567" sId="1" numFmtId="4">
    <oc r="G29">
      <v>409.4</v>
    </oc>
    <nc r="G29">
      <v>628.1</v>
    </nc>
  </rcc>
  <rcv guid="{E97D42D2-9E10-4ADB-8FB1-0860F6F503F4}" action="delete"/>
  <rdn rId="0" localSheetId="1" customView="1" name="Z_E97D42D2_9E10_4ADB_8FB1_0860F6F503F4_.wvu.PrintArea" hidden="1" oldHidden="1">
    <formula>Ведом.структура!$A$1:$G$433</formula>
    <oldFormula>Ведом.структура!$A$1:$G$433</oldFormula>
  </rdn>
  <rdn rId="0" localSheetId="1" customView="1" name="Z_E97D42D2_9E10_4ADB_8FB1_0860F6F503F4_.wvu.FilterData" hidden="1" oldHidden="1">
    <formula>Ведом.структура!$A$13:$G$442</formula>
    <oldFormula>Ведом.структура!$A$13:$G$442</oldFormula>
  </rdn>
  <rcv guid="{E97D42D2-9E10-4ADB-8FB1-0860F6F503F4}" action="add"/>
</revisions>
</file>

<file path=xl/revisions/revisionLog134.xml><?xml version="1.0" encoding="utf-8"?>
<revisions xmlns="http://schemas.openxmlformats.org/spreadsheetml/2006/main" xmlns:r="http://schemas.openxmlformats.org/officeDocument/2006/relationships">
  <rcc rId="2877" sId="1" odxf="1">
    <oc r="G3" t="inlineStr">
      <is>
        <t>от 12 января 2023  № 233</t>
      </is>
    </oc>
    <nc r="G3" t="inlineStr">
      <is>
        <t>от ____ января 2023  № ____</t>
      </is>
    </nc>
    <odxf/>
  </rcc>
</revisions>
</file>

<file path=xl/revisions/revisionLog13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71" sId="1">
    <oc r="E353" t="inlineStr">
      <is>
        <t>244</t>
      </is>
    </oc>
    <nc r="E353" t="inlineStr">
      <is>
        <t>360</t>
      </is>
    </nc>
  </rcc>
  <rcc rId="2572" sId="1">
    <oc r="A353" t="inlineStr">
      <is>
        <t>Прочая закупка товаров, работ и услуг для обеспечения государственных (муниципальных) нужд</t>
      </is>
    </oc>
    <nc r="A353" t="inlineStr">
      <is>
        <t>Иные выплаты населению</t>
      </is>
    </nc>
  </rcc>
</revisions>
</file>

<file path=xl/revisions/revisionLog1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73" sId="1" numFmtId="4">
    <oc r="F156">
      <f>16733.39-590</f>
    </oc>
    <nc r="F156">
      <v>16733.39</v>
    </nc>
  </rcc>
  <rcc rId="2574" sId="1" numFmtId="4">
    <oc r="G156">
      <f>17764.55-590</f>
    </oc>
    <nc r="G156">
      <v>17765.55</v>
    </nc>
  </rcc>
  <rcc rId="2575" sId="1">
    <oc r="F155">
      <f>590</f>
    </oc>
    <nc r="F155"/>
  </rcc>
  <rcc rId="2576" sId="1">
    <oc r="G155">
      <f>590</f>
    </oc>
    <nc r="G155"/>
  </rcc>
  <rrc rId="2577" sId="1" ref="A155:XFD155" action="deleteRow">
    <undo index="65535" exp="area" dr="G155:G156" r="G154" sId="1"/>
    <undo index="65535" exp="area" dr="F155:F156" r="F154" sId="1"/>
    <rfmt sheetId="1" xfDxf="1" sqref="A155:XFD155" start="0" length="0">
      <dxf>
        <font>
          <i/>
          <name val="Times New Roman CYR"/>
          <family val="1"/>
        </font>
        <alignment wrapText="1"/>
      </dxf>
    </rfmt>
    <rcc rId="0" sId="1" dxf="1">
      <nc r="A155" t="inlineStr">
        <is>
          <t>Закупка энергетических ресурсов</t>
        </is>
      </nc>
      <ndxf>
        <font>
          <i val="0"/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55" t="inlineStr">
        <is>
          <t>04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5" t="inlineStr">
        <is>
          <t>09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55" t="inlineStr">
        <is>
          <t>11001 82200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55" t="inlineStr">
        <is>
          <t>247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55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55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2578" sId="1">
    <oc r="E157" t="inlineStr">
      <is>
        <t>244</t>
      </is>
    </oc>
    <nc r="E157" t="inlineStr">
      <is>
        <t>414</t>
      </is>
    </nc>
  </rcc>
  <rcc rId="2579" sId="1" odxf="1" dxf="1">
    <oc r="A157" t="inlineStr">
      <is>
        <t>Прочие закупки товаров, работ и услуг для государственных (муниципальных) нужд</t>
      </is>
    </oc>
    <nc r="A157" t="inlineStr">
      <is>
        <t>Бюджетные инвестиции в объекты капитального строительства государственной (муниципальной) собственности</t>
      </is>
    </nc>
    <odxf>
      <font>
        <color indexed="8"/>
        <name val="Times New Roman"/>
        <family val="1"/>
      </font>
    </odxf>
    <ndxf>
      <font>
        <color indexed="8"/>
        <name val="Times New Roman"/>
        <family val="1"/>
      </font>
    </ndxf>
  </rcc>
</revisions>
</file>

<file path=xl/revisions/revisionLog1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80" sId="1" numFmtId="4">
    <oc r="G155">
      <v>17765.55</v>
    </oc>
    <nc r="G155">
      <v>17764.55</v>
    </nc>
  </rcc>
</revisions>
</file>

<file path=xl/revisions/revisionLog1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81" sId="1">
    <oc r="F402">
      <f>162708.4+3320.579+853.3</f>
    </oc>
    <nc r="F402">
      <f>162708.4+3320.579+853.3+3783.21</f>
    </nc>
  </rcc>
  <rcv guid="{E97D42D2-9E10-4ADB-8FB1-0860F6F503F4}" action="delete"/>
  <rdn rId="0" localSheetId="1" customView="1" name="Z_E97D42D2_9E10_4ADB_8FB1_0860F6F503F4_.wvu.PrintArea" hidden="1" oldHidden="1">
    <formula>Ведом.структура!$A$1:$G$432</formula>
    <oldFormula>Ведом.структура!$A$1:$G$432</oldFormula>
  </rdn>
  <rdn rId="0" localSheetId="1" customView="1" name="Z_E97D42D2_9E10_4ADB_8FB1_0860F6F503F4_.wvu.FilterData" hidden="1" oldHidden="1">
    <formula>Ведом.структура!$A$13:$G$441</formula>
    <oldFormula>Ведом.структура!$A$13:$G$441</oldFormula>
  </rdn>
  <rcv guid="{E97D42D2-9E10-4ADB-8FB1-0860F6F503F4}" action="add"/>
</revisions>
</file>

<file path=xl/revisions/revisionLog1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84" sId="1" numFmtId="4">
    <oc r="F458">
      <f>1842153.18679+47072</f>
    </oc>
    <nc r="F458">
      <v>1884106.1267899999</v>
    </nc>
  </rcc>
  <rcc rId="2585" sId="1" numFmtId="4">
    <oc r="G458">
      <v>1307210.7214200001</v>
    </oc>
    <nc r="G458">
      <v>1289450.34142</v>
    </nc>
  </rcc>
</revisions>
</file>

<file path=xl/revisions/revisionLog139.xml><?xml version="1.0" encoding="utf-8"?>
<revisions xmlns="http://schemas.openxmlformats.org/spreadsheetml/2006/main" xmlns:r="http://schemas.openxmlformats.org/officeDocument/2006/relationships">
  <rcc rId="2596" sId="1" odxf="1">
    <oc r="G3" t="inlineStr">
      <is>
        <t>от ________ 2023  № ____</t>
      </is>
    </oc>
    <nc r="G3" t="inlineStr">
      <is>
        <t>от 12 января 2023  № 233</t>
      </is>
    </nc>
    <odxf/>
  </rcc>
  <rcv guid="{807263EF-422E-4971-BF65-1CEADE7F6559}" action="delete"/>
  <rdn rId="0" localSheetId="1" customView="1" name="Z_807263EF_422E_4971_BF65_1CEADE7F6559_.wvu.PrintArea" hidden="1" oldHidden="1">
    <formula>Ведом.структура!$A$1:$G$436</formula>
    <oldFormula>Ведом.структура!$A$1:$G$436</oldFormula>
  </rdn>
  <rdn rId="0" localSheetId="1" customView="1" name="Z_807263EF_422E_4971_BF65_1CEADE7F6559_.wvu.FilterData" hidden="1" oldHidden="1">
    <formula>Ведом.структура!$A$17:$G$445</formula>
    <oldFormula>Ведом.структура!$A$17:$G$445</oldFormula>
  </rdn>
  <rcv guid="{807263EF-422E-4971-BF65-1CEADE7F6559}" action="add"/>
</revisions>
</file>

<file path=xl/revisions/revisionLog14.xml><?xml version="1.0" encoding="utf-8"?>
<revisions xmlns="http://schemas.openxmlformats.org/spreadsheetml/2006/main" xmlns:r="http://schemas.openxmlformats.org/officeDocument/2006/relationships">
  <rcc rId="3178" sId="1" odxf="1">
    <oc r="G3" t="inlineStr">
      <is>
        <t>от 17  марта 2023  № 245</t>
      </is>
    </oc>
    <nc r="G3" t="inlineStr">
      <is>
        <t>от __ июня 2023  № ____</t>
      </is>
    </nc>
    <odxf/>
  </rcc>
</revisions>
</file>

<file path=xl/revisions/revisionLog1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601" sId="1" ref="A119:XFD120" action="insertRow"/>
  <rm rId="2602" sheetId="1" source="A107:XFD108" destination="A119:XFD120" sourceSheetId="1">
    <rfmt sheetId="1" xfDxf="1" sqref="A119:XFD119" start="0" length="0">
      <dxf>
        <font>
          <name val="Times New Roman CYR"/>
          <family val="1"/>
        </font>
        <alignment wrapText="1"/>
      </dxf>
    </rfmt>
    <rfmt sheetId="1" xfDxf="1" sqref="A120:XFD120" start="0" length="0">
      <dxf>
        <font>
          <name val="Times New Roman CYR"/>
          <family val="1"/>
        </font>
        <alignment wrapText="1"/>
      </dxf>
    </rfmt>
    <rfmt sheetId="1" sqref="A119" start="0" length="0">
      <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19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19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19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19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19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19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120" start="0" length="0">
      <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2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2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2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2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20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20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2603" sId="1" ref="A107:XFD107" action="deleteRow">
    <rfmt sheetId="1" xfDxf="1" sqref="A107:XFD107" start="0" length="0">
      <dxf>
        <font>
          <name val="Times New Roman CYR"/>
          <family val="1"/>
        </font>
        <alignment wrapText="1"/>
      </dxf>
    </rfmt>
  </rrc>
  <rrc rId="2604" sId="1" ref="A107:XFD107" action="deleteRow">
    <rfmt sheetId="1" xfDxf="1" sqref="A107:XFD107" start="0" length="0">
      <dxf>
        <font>
          <name val="Times New Roman CYR"/>
          <family val="1"/>
        </font>
        <alignment wrapText="1"/>
      </dxf>
    </rfmt>
  </rrc>
  <rcc rId="2605" sId="1" numFmtId="4">
    <oc r="F113">
      <v>100</v>
    </oc>
    <nc r="F113">
      <v>99.983099999999993</v>
    </nc>
  </rcc>
  <rrc rId="2606" sId="1" ref="A154:XFD155" action="insertRow"/>
  <rm rId="2607" sheetId="1" source="A160:XFD161" destination="A154:XFD155" sourceSheetId="1">
    <rfmt sheetId="1" xfDxf="1" sqref="A154:XFD154" start="0" length="0">
      <dxf>
        <font>
          <name val="Times New Roman CYR"/>
          <family val="1"/>
        </font>
        <alignment wrapText="1"/>
      </dxf>
    </rfmt>
    <rfmt sheetId="1" xfDxf="1" sqref="A155:XFD155" start="0" length="0">
      <dxf>
        <font>
          <name val="Times New Roman CYR"/>
          <family val="1"/>
        </font>
        <alignment wrapText="1"/>
      </dxf>
    </rfmt>
    <rfmt sheetId="1" sqref="A154" start="0" length="0">
      <dxf>
        <font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54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54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54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54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54" start="0" length="0">
      <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54" start="0" length="0">
      <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155" start="0" length="0">
      <dxf>
        <font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55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55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55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55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55" start="0" length="0">
      <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55" start="0" length="0">
      <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2608" sId="1" ref="A160:XFD160" action="deleteRow">
    <rfmt sheetId="1" xfDxf="1" sqref="A160:XFD160" start="0" length="0">
      <dxf>
        <font>
          <name val="Times New Roman CYR"/>
          <family val="1"/>
        </font>
        <alignment wrapText="1"/>
      </dxf>
    </rfmt>
  </rrc>
  <rrc rId="2609" sId="1" ref="A160:XFD160" action="deleteRow">
    <rfmt sheetId="1" xfDxf="1" sqref="A160:XFD160" start="0" length="0">
      <dxf>
        <font>
          <name val="Times New Roman CYR"/>
          <family val="1"/>
        </font>
        <alignment wrapText="1"/>
      </dxf>
    </rfmt>
  </rrc>
  <rcv guid="{E97D42D2-9E10-4ADB-8FB1-0860F6F503F4}" action="delete"/>
  <rdn rId="0" localSheetId="1" customView="1" name="Z_E97D42D2_9E10_4ADB_8FB1_0860F6F503F4_.wvu.PrintArea" hidden="1" oldHidden="1">
    <formula>Ведом.структура!$A$5:$G$436</formula>
    <oldFormula>Ведом.структура!$A$5:$G$436</oldFormula>
  </rdn>
  <rdn rId="0" localSheetId="1" customView="1" name="Z_E97D42D2_9E10_4ADB_8FB1_0860F6F503F4_.wvu.FilterData" hidden="1" oldHidden="1">
    <formula>Ведом.структура!$A$17:$G$445</formula>
    <oldFormula>Ведом.структура!$A$17:$G$445</oldFormula>
  </rdn>
  <rcv guid="{E97D42D2-9E10-4ADB-8FB1-0860F6F503F4}" action="add"/>
</revisions>
</file>

<file path=xl/revisions/revisionLog141.xml><?xml version="1.0" encoding="utf-8"?>
<revisions xmlns="http://schemas.openxmlformats.org/spreadsheetml/2006/main" xmlns:r="http://schemas.openxmlformats.org/officeDocument/2006/relationships">
  <rfmt sheetId="1" sqref="F41:G41">
    <dxf>
      <fill>
        <patternFill>
          <bgColor theme="0"/>
        </patternFill>
      </fill>
    </dxf>
  </rfmt>
  <rcv guid="{E330F985-0015-4DC4-AAB2-DD1A6292743B}" action="delete"/>
  <rdn rId="0" localSheetId="1" customView="1" name="Z_E330F985_0015_4DC4_AAB2_DD1A6292743B_.wvu.PrintArea" hidden="1" oldHidden="1">
    <formula>Ведом.структура!$A$1:$G$437</formula>
    <oldFormula>Ведом.структура!$A$1:$G$437</oldFormula>
  </rdn>
  <rdn rId="0" localSheetId="1" customView="1" name="Z_E330F985_0015_4DC4_AAB2_DD1A6292743B_.wvu.Rows" hidden="1" oldHidden="1">
    <formula>Ведом.структура!$252:$254</formula>
    <oldFormula>Ведом.структура!$252:$254</oldFormula>
  </rdn>
  <rdn rId="0" localSheetId="1" customView="1" name="Z_E330F985_0015_4DC4_AAB2_DD1A6292743B_.wvu.FilterData" hidden="1" oldHidden="1">
    <formula>Ведом.структура!$A$15:$P$446</formula>
    <oldFormula>Ведом.структура!$A$15:$P$446</oldFormula>
  </rdn>
  <rcv guid="{E330F985-0015-4DC4-AAB2-DD1A6292743B}" action="add"/>
</revisions>
</file>

<file path=xl/revisions/revisionLog1410.xml><?xml version="1.0" encoding="utf-8"?>
<revisions xmlns="http://schemas.openxmlformats.org/spreadsheetml/2006/main" xmlns:r="http://schemas.openxmlformats.org/officeDocument/2006/relationships">
  <rcv guid="{807263EF-422E-4971-BF65-1CEADE7F6559}" action="delete"/>
  <rdn rId="0" localSheetId="1" customView="1" name="Z_807263EF_422E_4971_BF65_1CEADE7F6559_.wvu.PrintArea" hidden="1" oldHidden="1">
    <formula>Ведом.структура!$A$1:$G$436</formula>
    <oldFormula>Ведом.структура!$A$1:$G$436</oldFormula>
  </rdn>
  <rdn rId="0" localSheetId="1" customView="1" name="Z_807263EF_422E_4971_BF65_1CEADE7F6559_.wvu.FilterData" hidden="1" oldHidden="1">
    <formula>Ведом.структура!$A$17:$G$445</formula>
    <oldFormula>Ведом.структура!$A$17:$G$445</oldFormula>
  </rdn>
  <rcv guid="{807263EF-422E-4971-BF65-1CEADE7F6559}" action="add"/>
</revisions>
</file>

<file path=xl/revisions/revisionLog1411.xml><?xml version="1.0" encoding="utf-8"?>
<revisions xmlns="http://schemas.openxmlformats.org/spreadsheetml/2006/main" xmlns:r="http://schemas.openxmlformats.org/officeDocument/2006/relationships">
  <rcc rId="630" sId="1">
    <oc r="G1" t="inlineStr">
      <is>
        <t>Приложение № 9</t>
      </is>
    </oc>
    <nc r="G1" t="inlineStr">
      <is>
        <t>Приложение № 6</t>
      </is>
    </nc>
  </rcc>
  <rcc rId="631" sId="1">
    <oc r="G5" t="inlineStr">
      <is>
        <t>«Селенгинский район» на 2021год"</t>
      </is>
    </oc>
    <nc r="G5" t="inlineStr">
      <is>
        <t>«Селенгинский район» на 2022 год"</t>
      </is>
    </nc>
  </rcc>
  <rcc rId="632" sId="1">
    <oc r="E6" t="inlineStr">
      <is>
        <t>плановый период 2022-2023 годов"</t>
      </is>
    </oc>
    <nc r="E6" t="inlineStr">
      <is>
        <t>плановый период 2023-2024 годов"</t>
      </is>
    </nc>
  </rcc>
  <rcc rId="633" sId="1">
    <oc r="G7" t="inlineStr">
      <is>
        <t>от "25" декабря 2020 № 105</t>
      </is>
    </oc>
    <nc r="G7" t="inlineStr">
      <is>
        <t>от "___" декабря 2021 № ___</t>
      </is>
    </nc>
  </rcc>
  <rcc rId="634" sId="1">
    <oc r="A12" t="inlineStr">
      <is>
        <t>Распределение бюджетных ассигнований по разделам, подразделам, целевым статьям, группам и подгруппам видов расходов классификации расходов бюджетов на 2022-2023 годы</t>
      </is>
    </oc>
    <nc r="A12" t="inlineStr">
      <is>
        <t>Распределение бюджетных ассигнований по разделам, подразделам, целевым статьям, группам и подгруппам видов расходов классификации расходов бюджетов на 2023-2024 годы</t>
      </is>
    </nc>
  </rcc>
  <rcc rId="635" sId="1">
    <oc r="F15">
      <v>2022</v>
    </oc>
    <nc r="F15">
      <v>2023</v>
    </nc>
  </rcc>
  <rcc rId="636" sId="1">
    <oc r="G15">
      <v>2023</v>
    </oc>
    <nc r="G15">
      <v>2024</v>
    </nc>
  </rcc>
  <rfmt sheetId="1" sqref="F60:G60">
    <dxf>
      <fill>
        <patternFill>
          <bgColor theme="0"/>
        </patternFill>
      </fill>
    </dxf>
  </rfmt>
  <rfmt sheetId="1" sqref="F91:G104">
    <dxf>
      <fill>
        <patternFill>
          <bgColor theme="0"/>
        </patternFill>
      </fill>
    </dxf>
  </rfmt>
  <rfmt sheetId="1" sqref="F130:G144">
    <dxf>
      <fill>
        <patternFill>
          <bgColor theme="0"/>
        </patternFill>
      </fill>
    </dxf>
  </rfmt>
  <rfmt sheetId="1" sqref="F153:G153">
    <dxf>
      <fill>
        <patternFill>
          <bgColor theme="0"/>
        </patternFill>
      </fill>
    </dxf>
  </rfmt>
  <rfmt sheetId="1" sqref="F161:G161">
    <dxf>
      <fill>
        <patternFill>
          <bgColor theme="0"/>
        </patternFill>
      </fill>
    </dxf>
  </rfmt>
  <rfmt sheetId="1" sqref="F174:G177">
    <dxf>
      <fill>
        <patternFill>
          <bgColor theme="0"/>
        </patternFill>
      </fill>
    </dxf>
  </rfmt>
  <rfmt sheetId="1" sqref="F187:G187">
    <dxf>
      <fill>
        <patternFill>
          <bgColor theme="0"/>
        </patternFill>
      </fill>
    </dxf>
  </rfmt>
  <rfmt sheetId="1" sqref="F191:G191">
    <dxf>
      <fill>
        <patternFill>
          <bgColor theme="0"/>
        </patternFill>
      </fill>
    </dxf>
  </rfmt>
  <rfmt sheetId="1" sqref="F240:G242">
    <dxf>
      <fill>
        <patternFill>
          <bgColor theme="0"/>
        </patternFill>
      </fill>
    </dxf>
  </rfmt>
  <rfmt sheetId="1" sqref="F259:G259">
    <dxf>
      <fill>
        <patternFill>
          <bgColor theme="0"/>
        </patternFill>
      </fill>
    </dxf>
  </rfmt>
  <rfmt sheetId="1" sqref="F270:G270">
    <dxf>
      <fill>
        <patternFill>
          <bgColor theme="0"/>
        </patternFill>
      </fill>
    </dxf>
  </rfmt>
  <rfmt sheetId="1" sqref="F316:G332">
    <dxf>
      <fill>
        <patternFill>
          <bgColor theme="0"/>
        </patternFill>
      </fill>
    </dxf>
  </rfmt>
  <rfmt sheetId="1" sqref="F338:G351">
    <dxf>
      <fill>
        <patternFill>
          <bgColor theme="0"/>
        </patternFill>
      </fill>
    </dxf>
  </rfmt>
  <rfmt sheetId="1" sqref="F375:G375">
    <dxf>
      <fill>
        <patternFill>
          <bgColor theme="0"/>
        </patternFill>
      </fill>
    </dxf>
  </rfmt>
  <rfmt sheetId="1" sqref="F379:G390">
    <dxf>
      <fill>
        <patternFill>
          <bgColor theme="0"/>
        </patternFill>
      </fill>
    </dxf>
  </rfmt>
  <rfmt sheetId="1" sqref="F401:G402">
    <dxf>
      <fill>
        <patternFill>
          <bgColor theme="0"/>
        </patternFill>
      </fill>
    </dxf>
  </rfmt>
  <rfmt sheetId="1" sqref="F412:G414">
    <dxf>
      <fill>
        <patternFill>
          <bgColor theme="0"/>
        </patternFill>
      </fill>
    </dxf>
  </rfmt>
  <rfmt sheetId="1" sqref="F420:G424">
    <dxf>
      <fill>
        <patternFill>
          <bgColor theme="0"/>
        </patternFill>
      </fill>
    </dxf>
  </rfmt>
  <rfmt sheetId="1" sqref="F435:G435">
    <dxf>
      <fill>
        <patternFill>
          <bgColor theme="0"/>
        </patternFill>
      </fill>
    </dxf>
  </rfmt>
  <rfmt sheetId="1" sqref="F437:G437" start="0" length="2147483647">
    <dxf>
      <font>
        <b/>
      </font>
    </dxf>
  </rfmt>
  <rfmt sheetId="1" sqref="F437:G437">
    <dxf>
      <numFmt numFmtId="35" formatCode="_-* #,##0.00\ _₽_-;\-* #,##0.00\ _₽_-;_-* &quot;-&quot;??\ _₽_-;_-@_-"/>
    </dxf>
  </rfmt>
  <rfmt sheetId="1" sqref="F437:G437">
    <dxf>
      <numFmt numFmtId="166" formatCode="_-* #,##0.000\ _₽_-;\-* #,##0.000\ _₽_-;_-* &quot;-&quot;??\ _₽_-;_-@_-"/>
    </dxf>
  </rfmt>
  <rfmt sheetId="1" sqref="F437:G437">
    <dxf>
      <numFmt numFmtId="167" formatCode="_-* #,##0.0000\ _₽_-;\-* #,##0.0000\ _₽_-;_-* &quot;-&quot;??\ _₽_-;_-@_-"/>
    </dxf>
  </rfmt>
  <rfmt sheetId="1" sqref="F437:G437">
    <dxf>
      <numFmt numFmtId="168" formatCode="_-* #,##0.00000\ _₽_-;\-* #,##0.00000\ _₽_-;_-* &quot;-&quot;??\ _₽_-;_-@_-"/>
    </dxf>
  </rfmt>
  <rfmt sheetId="1" sqref="F437:G437">
    <dxf>
      <alignment horizontal="general" readingOrder="0"/>
    </dxf>
  </rfmt>
  <rcc rId="637" sId="1">
    <oc r="H437">
      <f>G437-G436</f>
    </oc>
    <nc r="H437"/>
  </rcc>
  <rcc rId="638" sId="1">
    <oc r="J437">
      <f>177668.73+1041757.2</f>
    </oc>
    <nc r="J437"/>
  </rcc>
  <rcc rId="639" sId="1">
    <oc r="K437">
      <f>891183.7+179884.83</f>
    </oc>
    <nc r="K437"/>
  </rcc>
  <rcc rId="640" sId="1">
    <oc r="J438">
      <f>J437-F437</f>
    </oc>
    <nc r="J438"/>
  </rcc>
  <rcc rId="641" sId="1">
    <oc r="K438">
      <f>K437-G437</f>
    </oc>
    <nc r="K438"/>
  </rcc>
  <rcc rId="642" sId="1">
    <oc r="H440" t="inlineStr">
      <is>
        <t>целевые</t>
      </is>
    </oc>
    <nc r="H440"/>
  </rcc>
  <rcc rId="643" sId="1">
    <oc r="H441" t="inlineStr">
      <is>
        <t>дор фонд</t>
      </is>
    </oc>
    <nc r="H441"/>
  </rcc>
  <rcc rId="644" sId="1">
    <oc r="H442" t="inlineStr">
      <is>
        <t>дотация СП</t>
      </is>
    </oc>
    <nc r="H442"/>
  </rcc>
  <rcc rId="645" sId="1">
    <oc r="H444" t="inlineStr">
      <is>
        <t>доходы</t>
      </is>
    </oc>
    <nc r="H444"/>
  </rcc>
  <rcc rId="646" sId="1">
    <oc r="H445" t="inlineStr">
      <is>
        <t>УУР</t>
      </is>
    </oc>
    <nc r="H445"/>
  </rcc>
  <rcc rId="647" sId="1">
    <oc r="H446" t="inlineStr">
      <is>
        <t>всего</t>
      </is>
    </oc>
    <nc r="H446"/>
  </rcc>
  <rcc rId="648" sId="1">
    <oc r="H448" t="inlineStr">
      <is>
        <t>надо выйти на эту сумму</t>
      </is>
    </oc>
    <nc r="H448"/>
  </rcc>
  <rcc rId="649" sId="1">
    <oc r="F438">
      <v>889318.40000000002</v>
    </oc>
    <nc r="F438"/>
  </rcc>
  <rcc rId="650" sId="1">
    <oc r="G438">
      <v>742269.3</v>
    </oc>
    <nc r="G438"/>
  </rcc>
  <rcc rId="651" sId="1">
    <oc r="F439">
      <f>F437-F436-F438</f>
    </oc>
    <nc r="F439"/>
  </rcc>
  <rcc rId="652" sId="1">
    <oc r="G439">
      <f>G437-G436-G438</f>
    </oc>
    <nc r="G439"/>
  </rcc>
  <rcc rId="653" sId="1">
    <oc r="F440">
      <f>769148.7-151700.5</f>
    </oc>
    <nc r="F440"/>
  </rcc>
  <rcc rId="654" sId="1">
    <oc r="G440">
      <f>736038.1-151700.5</f>
    </oc>
    <nc r="G440"/>
  </rcc>
  <rcc rId="655" sId="1" numFmtId="4">
    <oc r="F441">
      <v>16803.13</v>
    </oc>
    <nc r="F441"/>
  </rcc>
  <rcc rId="656" sId="1" numFmtId="4">
    <oc r="G441">
      <v>16803.13</v>
    </oc>
    <nc r="G441"/>
  </rcc>
  <rcc rId="657" sId="1" numFmtId="4">
    <oc r="F442">
      <v>15905.2</v>
    </oc>
    <nc r="F442"/>
  </rcc>
  <rcc rId="658" sId="1" numFmtId="4">
    <oc r="G442">
      <v>15998.8</v>
    </oc>
    <nc r="G442"/>
  </rcc>
  <rcc rId="659" sId="1">
    <oc r="F443">
      <f>F440+F441+F442</f>
    </oc>
    <nc r="F443"/>
  </rcc>
  <rcc rId="660" sId="1">
    <oc r="G443">
      <f>G440+G441+G442</f>
    </oc>
    <nc r="G443"/>
  </rcc>
  <rcc rId="661" sId="1">
    <oc r="F444">
      <f>151700.5+160077.43</f>
    </oc>
    <nc r="F444"/>
  </rcc>
  <rcc rId="662" sId="1">
    <oc r="G444">
      <f>151700.5+160402.23</f>
    </oc>
    <nc r="G444"/>
  </rcc>
  <rcc rId="663" sId="1">
    <oc r="F445">
      <f>F437-F443</f>
    </oc>
    <nc r="F445"/>
  </rcc>
  <rcc rId="664" sId="1">
    <oc r="G445">
      <f>G437-G443</f>
    </oc>
    <nc r="G445"/>
  </rcc>
  <rcc rId="665" sId="1">
    <oc r="F446">
      <f>F440+F444</f>
    </oc>
    <nc r="F446"/>
  </rcc>
  <rcc rId="666" sId="1">
    <oc r="G446">
      <f>G440+G444</f>
    </oc>
    <nc r="G446"/>
  </rcc>
  <rcc rId="667" sId="1">
    <oc r="F448">
      <f>F446-F440-F441-F442-F445</f>
    </oc>
    <nc r="F448"/>
  </rcc>
  <rcc rId="668" sId="1">
    <oc r="G448">
      <f>G446-G440-G441-G442-G445</f>
    </oc>
    <nc r="G448"/>
  </rcc>
  <rcc rId="669" sId="1" numFmtId="4">
    <oc r="F451">
      <v>1008746.13</v>
    </oc>
    <nc r="F451"/>
  </rcc>
  <rcc rId="670" sId="1" numFmtId="4">
    <oc r="G451">
      <v>1110229.6299999999</v>
    </oc>
    <nc r="G451"/>
  </rcc>
  <rcc rId="671" sId="1">
    <oc r="F453">
      <f>F437-F451</f>
    </oc>
    <nc r="F453"/>
  </rcc>
  <rcc rId="672" sId="1">
    <oc r="G453">
      <f>G437-G451</f>
    </oc>
    <nc r="G453"/>
  </rcc>
  <rcc rId="673" sId="1">
    <oc r="F455">
      <v>897851.1</v>
    </oc>
    <nc r="F455"/>
  </rcc>
  <rcc rId="674" sId="1">
    <oc r="G455">
      <v>758620.7</v>
    </oc>
    <nc r="G455"/>
  </rcc>
  <rcc rId="675" sId="1">
    <oc r="F456">
      <f>F437-F455</f>
    </oc>
    <nc r="F456"/>
  </rcc>
  <rcc rId="676" sId="1">
    <oc r="G456">
      <f>G437-G455</f>
    </oc>
    <nc r="G456"/>
  </rcc>
  <rcc rId="677" sId="1">
    <oc r="E440">
      <f>F437-F436</f>
    </oc>
    <nc r="E440"/>
  </rcc>
  <rcc rId="678" sId="1">
    <oc r="D442">
      <f>F369+F293+F287+F280+F278+F275+F250+F251+F234+F228+F226+F224+F222+F220+F215+F213+F211+F209+F203+F198-1011.7+F265</f>
    </oc>
    <nc r="D442"/>
  </rcc>
  <rcv guid="{E330F985-0015-4DC4-AAB2-DD1A6292743B}" action="delete"/>
  <rdn rId="0" localSheetId="1" customView="1" name="Z_E330F985_0015_4DC4_AAB2_DD1A6292743B_.wvu.PrintArea" hidden="1" oldHidden="1">
    <formula>Ведом.структура!$A$1:$G$437</formula>
    <oldFormula>Ведом.структура!$A$1:$G$437</oldFormula>
  </rdn>
  <rdn rId="0" localSheetId="1" customView="1" name="Z_E330F985_0015_4DC4_AAB2_DD1A6292743B_.wvu.Rows" hidden="1" oldHidden="1">
    <formula>Ведом.структура!$252:$254</formula>
    <oldFormula>Ведом.структура!$252:$254</oldFormula>
  </rdn>
  <rdn rId="0" localSheetId="1" customView="1" name="Z_E330F985_0015_4DC4_AAB2_DD1A6292743B_.wvu.FilterData" hidden="1" oldHidden="1">
    <formula>Ведом.структура!$A$15:$P$446</formula>
    <oldFormula>Ведом.структура!$A$15:$P$446</oldFormula>
  </rdn>
  <rcv guid="{E330F985-0015-4DC4-AAB2-DD1A6292743B}" action="add"/>
</revisions>
</file>

<file path=xl/revisions/revisionLog142.xml><?xml version="1.0" encoding="utf-8"?>
<revisions xmlns="http://schemas.openxmlformats.org/spreadsheetml/2006/main" xmlns:r="http://schemas.openxmlformats.org/officeDocument/2006/relationships">
  <rdn rId="0" localSheetId="1" customView="1" name="Z_807263EF_422E_4971_BF65_1CEADE7F6559_.wvu.Rows" hidden="1" oldHidden="1">
    <oldFormula>Ведом.структура!#REF!</oldFormula>
  </rdn>
  <rcv guid="{807263EF-422E-4971-BF65-1CEADE7F6559}" action="delete"/>
  <rdn rId="0" localSheetId="1" customView="1" name="Z_807263EF_422E_4971_BF65_1CEADE7F6559_.wvu.PrintArea" hidden="1" oldHidden="1">
    <formula>Ведом.структура!$A$1:$G$436</formula>
    <oldFormula>Ведом.структура!$A$5:$G$436</oldFormula>
  </rdn>
  <rdn rId="0" localSheetId="1" customView="1" name="Z_807263EF_422E_4971_BF65_1CEADE7F6559_.wvu.FilterData" hidden="1" oldHidden="1">
    <formula>Ведом.структура!$A$17:$G$445</formula>
    <oldFormula>Ведом.структура!$A$17:$G$445</oldFormula>
  </rdn>
  <rcv guid="{807263EF-422E-4971-BF65-1CEADE7F6559}" action="add"/>
</revisions>
</file>

<file path=xl/revisions/revisionLog1421.xml><?xml version="1.0" encoding="utf-8"?>
<revisions xmlns="http://schemas.openxmlformats.org/spreadsheetml/2006/main" xmlns:r="http://schemas.openxmlformats.org/officeDocument/2006/relationships">
  <rcv guid="{E330F985-0015-4DC4-AAB2-DD1A6292743B}" action="delete"/>
  <rdn rId="0" localSheetId="1" customView="1" name="Z_E330F985_0015_4DC4_AAB2_DD1A6292743B_.wvu.PrintArea" hidden="1" oldHidden="1">
    <formula>Ведом.структура!$A$1:$G$437</formula>
    <oldFormula>Ведом.структура!$A$1:$G$437</oldFormula>
  </rdn>
  <rdn rId="0" localSheetId="1" customView="1" name="Z_E330F985_0015_4DC4_AAB2_DD1A6292743B_.wvu.Rows" hidden="1" oldHidden="1">
    <formula>Ведом.структура!$252:$254</formula>
    <oldFormula>Ведом.структура!$252:$254</oldFormula>
  </rdn>
  <rdn rId="0" localSheetId="1" customView="1" name="Z_E330F985_0015_4DC4_AAB2_DD1A6292743B_.wvu.FilterData" hidden="1" oldHidden="1">
    <formula>Ведом.структура!$A$15:$P$446</formula>
    <oldFormula>Ведом.структура!$A$15:$P$446</oldFormula>
  </rdn>
  <rcv guid="{E330F985-0015-4DC4-AAB2-DD1A6292743B}" action="add"/>
</revisions>
</file>

<file path=xl/revisions/revisionLog1422.xml><?xml version="1.0" encoding="utf-8"?>
<revisions xmlns="http://schemas.openxmlformats.org/spreadsheetml/2006/main" xmlns:r="http://schemas.openxmlformats.org/officeDocument/2006/relationships">
  <rcc rId="1928" sId="1">
    <oc r="F195">
      <f>71669.6+13536.3-13152.34</f>
    </oc>
    <nc r="F195">
      <f>71669.6+13536.3-13152.34-8902.27</f>
    </nc>
  </rcc>
  <rcc rId="1929" sId="1">
    <oc r="G195">
      <f>71669.6+13536.3-18902.94</f>
    </oc>
    <nc r="G195">
      <f>71669.6+13536.3-18902.94-17760.38</f>
    </nc>
  </rcc>
  <rcc rId="1930" sId="1" numFmtId="4">
    <nc r="F405">
      <v>8902.27</v>
    </nc>
  </rcc>
  <rcc rId="1931" sId="1" numFmtId="4">
    <nc r="G405">
      <v>17760.38</v>
    </nc>
  </rcc>
</revisions>
</file>

<file path=xl/revisions/revisionLog14221.xml><?xml version="1.0" encoding="utf-8"?>
<revisions xmlns="http://schemas.openxmlformats.org/spreadsheetml/2006/main" xmlns:r="http://schemas.openxmlformats.org/officeDocument/2006/relationships">
  <rcv guid="{807263EF-422E-4971-BF65-1CEADE7F6559}" action="delete"/>
  <rdn rId="0" localSheetId="1" customView="1" name="Z_807263EF_422E_4971_BF65_1CEADE7F6559_.wvu.PrintArea" hidden="1" oldHidden="1">
    <formula>Ведом.структура!$A$1:$G$402</formula>
    <oldFormula>Ведом.структура!$A$5:$G$402</oldFormula>
  </rdn>
  <rdn rId="0" localSheetId="1" customView="1" name="Z_807263EF_422E_4971_BF65_1CEADE7F6559_.wvu.Rows" hidden="1" oldHidden="1">
    <formula>Ведом.структура!$251:$253</formula>
    <oldFormula>Ведом.структура!$251:$253</oldFormula>
  </rdn>
  <rdn rId="0" localSheetId="1" customView="1" name="Z_807263EF_422E_4971_BF65_1CEADE7F6559_.wvu.FilterData" hidden="1" oldHidden="1">
    <formula>Ведом.структура!$A$19:$G$411</formula>
    <oldFormula>Ведом.структура!$A$19:$G$411</oldFormula>
  </rdn>
  <rcv guid="{807263EF-422E-4971-BF65-1CEADE7F6559}" action="add"/>
</revisions>
</file>

<file path=xl/revisions/revisionLog143.xml><?xml version="1.0" encoding="utf-8"?>
<revisions xmlns="http://schemas.openxmlformats.org/spreadsheetml/2006/main" xmlns:r="http://schemas.openxmlformats.org/officeDocument/2006/relationships">
  <rcc rId="1105" sId="1" odxf="1">
    <oc r="G1" t="inlineStr">
      <is>
        <t>Приложение №4</t>
      </is>
    </oc>
    <nc r="G1" t="inlineStr">
      <is>
        <t>Приложение №5</t>
      </is>
    </nc>
    <odxf/>
  </rcc>
  <rcv guid="{E330F985-0015-4DC4-AAB2-DD1A6292743B}" action="delete"/>
  <rdn rId="0" localSheetId="1" customView="1" name="Z_E330F985_0015_4DC4_AAB2_DD1A6292743B_.wvu.PrintArea" hidden="1" oldHidden="1">
    <formula>Ведом.структура!$A$1:$G$406</formula>
    <oldFormula>Ведом.структура!$A$1:$G$406</oldFormula>
  </rdn>
  <rdn rId="0" localSheetId="1" customView="1" name="Z_E330F985_0015_4DC4_AAB2_DD1A6292743B_.wvu.Rows" hidden="1" oldHidden="1">
    <formula>Ведом.структура!$255:$257</formula>
    <oldFormula>Ведом.структура!$255:$257</oldFormula>
  </rdn>
  <rdn rId="0" localSheetId="1" customView="1" name="Z_E330F985_0015_4DC4_AAB2_DD1A6292743B_.wvu.FilterData" hidden="1" oldHidden="1">
    <formula>Ведом.структура!$A$19:$G$415</formula>
    <oldFormula>Ведом.структура!$A$19:$G$415</oldFormula>
  </rdn>
  <rcv guid="{E330F985-0015-4DC4-AAB2-DD1A6292743B}" action="add"/>
</revisions>
</file>

<file path=xl/revisions/revisionLog144.xml><?xml version="1.0" encoding="utf-8"?>
<revisions xmlns="http://schemas.openxmlformats.org/spreadsheetml/2006/main" xmlns:r="http://schemas.openxmlformats.org/officeDocument/2006/relationships">
  <rcc rId="3058" sId="1" odxf="1">
    <oc r="G1" t="inlineStr">
      <is>
        <t xml:space="preserve">Приложение №4       </t>
      </is>
    </oc>
    <nc r="G1" t="inlineStr">
      <is>
        <t xml:space="preserve">Приложение №5       </t>
      </is>
    </nc>
    <odxf/>
  </rcc>
  <rcc rId="3059" sId="1" odxf="1">
    <oc r="G3" t="inlineStr">
      <is>
        <t>от 26 января 2023  № 236</t>
      </is>
    </oc>
    <nc r="G3" t="inlineStr">
      <is>
        <t>от    марта 2023  № ___</t>
      </is>
    </nc>
    <odxf/>
  </rcc>
</revisions>
</file>

<file path=xl/revisions/revisionLog1441.xml><?xml version="1.0" encoding="utf-8"?>
<revisions xmlns="http://schemas.openxmlformats.org/spreadsheetml/2006/main" xmlns:r="http://schemas.openxmlformats.org/officeDocument/2006/relationships">
  <rcv guid="{E330F985-0015-4DC4-AAB2-DD1A6292743B}" action="delete"/>
  <rdn rId="0" localSheetId="1" customView="1" name="Z_E330F985_0015_4DC4_AAB2_DD1A6292743B_.wvu.PrintArea" hidden="1" oldHidden="1">
    <formula>Ведом.структура!$A$1:$G$406</formula>
    <oldFormula>Ведом.структура!$A$1:$G$406</oldFormula>
  </rdn>
  <rdn rId="0" localSheetId="1" customView="1" name="Z_E330F985_0015_4DC4_AAB2_DD1A6292743B_.wvu.Rows" hidden="1" oldHidden="1">
    <formula>Ведом.структура!$255:$257</formula>
    <oldFormula>Ведом.структура!$255:$257</oldFormula>
  </rdn>
  <rdn rId="0" localSheetId="1" customView="1" name="Z_E330F985_0015_4DC4_AAB2_DD1A6292743B_.wvu.FilterData" hidden="1" oldHidden="1">
    <formula>Ведом.структура!$A$19:$G$415</formula>
    <oldFormula>Ведом.структура!$A$19:$G$415</oldFormula>
  </rdn>
  <rcv guid="{E330F985-0015-4DC4-AAB2-DD1A6292743B}" action="add"/>
</revisions>
</file>

<file path=xl/revisions/revisionLog1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612" sId="1" ref="A188:XFD188" action="insertRow"/>
  <rrc rId="2613" sId="1" ref="A189:XFD189" action="insertRow"/>
  <rcc rId="2614" sId="1" odxf="1" dxf="1">
    <nc r="A188" t="inlineStr">
      <is>
        <t>Муниципальная программа «Комплексное развитие сельских территорий в Селенгинском районе на 2020-2024 годы»</t>
      </is>
    </nc>
    <odxf>
      <fill>
        <patternFill patternType="solid">
          <bgColor indexed="41"/>
        </patternFill>
      </fill>
      <alignment vertical="center"/>
    </odxf>
    <ndxf>
      <fill>
        <patternFill patternType="none">
          <bgColor indexed="65"/>
        </patternFill>
      </fill>
      <alignment vertical="top"/>
    </ndxf>
  </rcc>
  <rfmt sheetId="1" sqref="B188" start="0" length="0">
    <dxf>
      <fill>
        <patternFill patternType="none">
          <bgColor indexed="65"/>
        </patternFill>
      </fill>
    </dxf>
  </rfmt>
  <rfmt sheetId="1" sqref="C188" start="0" length="0">
    <dxf>
      <fill>
        <patternFill patternType="none">
          <bgColor indexed="65"/>
        </patternFill>
      </fill>
    </dxf>
  </rfmt>
  <rcc rId="2615" sId="1" odxf="1" dxf="1">
    <nc r="D188" t="inlineStr">
      <is>
        <t>06000 00000</t>
      </is>
    </nc>
    <odxf>
      <fill>
        <patternFill patternType="solid">
          <bgColor indexed="41"/>
        </patternFill>
      </fill>
    </odxf>
    <ndxf>
      <fill>
        <patternFill patternType="none">
          <bgColor indexed="65"/>
        </patternFill>
      </fill>
    </ndxf>
  </rcc>
  <rfmt sheetId="1" sqref="E188" start="0" length="0">
    <dxf>
      <fill>
        <patternFill patternType="none">
          <bgColor indexed="65"/>
        </patternFill>
      </fill>
    </dxf>
  </rfmt>
  <rcc rId="2616" sId="1" odxf="1" dxf="1">
    <nc r="F188">
      <f>F189</f>
    </nc>
    <odxf>
      <fill>
        <patternFill patternType="solid">
          <bgColor indexed="41"/>
        </patternFill>
      </fill>
    </odxf>
    <ndxf>
      <fill>
        <patternFill patternType="none">
          <bgColor indexed="65"/>
        </patternFill>
      </fill>
    </ndxf>
  </rcc>
  <rcc rId="2617" sId="1" odxf="1" dxf="1">
    <nc r="A189" t="inlineStr">
      <is>
        <t>Основное мероприятие "Реализация мероприятий ведомственной целевой программы "Современный облик сельских территорий" государственной программы "Комплексное развитие сельских территорий""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  <alignment vertical="center"/>
    </odxf>
    <ndxf>
      <font>
        <b val="0"/>
        <i/>
        <name val="Times New Roman"/>
        <family val="1"/>
      </font>
      <fill>
        <patternFill patternType="none">
          <bgColor indexed="65"/>
        </patternFill>
      </fill>
      <alignment vertical="top"/>
    </ndxf>
  </rcc>
  <rfmt sheetId="1" sqref="B189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C189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cc rId="2618" sId="1" odxf="1" dxf="1">
    <nc r="D189" t="inlineStr">
      <is>
        <t>06030 00000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fmt sheetId="1" sqref="E189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cc rId="2619" sId="1" odxf="1" dxf="1">
    <nc r="F189">
      <f>F190</f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cc rId="2620" sId="1" odxf="1" dxf="1">
    <oc r="A190" t="inlineStr">
      <is>
        <t>Непрограммные расходы</t>
      </is>
    </oc>
    <nc r="A190" t="inlineStr">
      <is>
        <t>Обеспечение комплексного развития сельских территорий (Капитальный ремонт сетей водоснабжения г.Гусиноозерск)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fmt sheetId="1" sqref="B190" start="0" length="0">
    <dxf>
      <font>
        <b val="0"/>
        <i/>
        <name val="Times New Roman"/>
        <family val="1"/>
      </font>
    </dxf>
  </rfmt>
  <rfmt sheetId="1" sqref="C190" start="0" length="0">
    <dxf>
      <font>
        <b val="0"/>
        <i/>
        <name val="Times New Roman"/>
        <family val="1"/>
      </font>
    </dxf>
  </rfmt>
  <rcc rId="2621" sId="1" odxf="1" dxf="1">
    <oc r="D190" t="inlineStr">
      <is>
        <t>99900 00000</t>
      </is>
    </oc>
    <nc r="D190" t="inlineStr">
      <is>
        <t>06036 00000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fmt sheetId="1" sqref="E190" start="0" length="0">
    <dxf>
      <font>
        <b val="0"/>
        <i/>
        <name val="Times New Roman"/>
        <family val="1"/>
      </font>
    </dxf>
  </rfmt>
  <rcc rId="2622" sId="1" odxf="1" dxf="1">
    <oc r="F190">
      <f>F191</f>
    </oc>
    <nc r="F190">
      <f>F191</f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2623" sId="1">
    <oc r="D191" t="inlineStr">
      <is>
        <t>99900 L5760</t>
      </is>
    </oc>
    <nc r="D191" t="inlineStr">
      <is>
        <t>06036 L5760</t>
      </is>
    </nc>
  </rcc>
  <rfmt sheetId="1" sqref="F191" start="0" length="0">
    <dxf>
      <fill>
        <patternFill patternType="none">
          <bgColor indexed="65"/>
        </patternFill>
      </fill>
    </dxf>
  </rfmt>
  <rcc rId="2624" sId="1">
    <oc r="D192" t="inlineStr">
      <is>
        <t>99900 L5760</t>
      </is>
    </oc>
    <nc r="D192" t="inlineStr">
      <is>
        <t>06036 L5760</t>
      </is>
    </nc>
  </rcc>
  <rfmt sheetId="1" sqref="F192" start="0" length="0">
    <dxf>
      <fill>
        <patternFill patternType="none">
          <bgColor indexed="65"/>
        </patternFill>
      </fill>
    </dxf>
  </rfmt>
  <rcc rId="2625" sId="1" odxf="1" dxf="1">
    <nc r="G188">
      <f>G189</f>
    </nc>
    <odxf>
      <fill>
        <patternFill patternType="solid">
          <bgColor indexed="41"/>
        </patternFill>
      </fill>
    </odxf>
    <ndxf>
      <fill>
        <patternFill patternType="none">
          <bgColor indexed="65"/>
        </patternFill>
      </fill>
    </ndxf>
  </rcc>
  <rcc rId="2626" sId="1" odxf="1" dxf="1">
    <nc r="G189">
      <f>G190</f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cc rId="2627" sId="1" odxf="1" dxf="1">
    <oc r="G190">
      <f>G191</f>
    </oc>
    <nc r="G190">
      <f>G191</f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fmt sheetId="1" sqref="G192" start="0" length="0">
    <dxf>
      <font>
        <i val="0"/>
        <name val="Times New Roman"/>
        <family val="1"/>
      </font>
      <fill>
        <patternFill patternType="none">
          <bgColor indexed="65"/>
        </patternFill>
      </fill>
    </dxf>
  </rfmt>
  <rcc rId="2628" sId="1" numFmtId="4">
    <oc r="F192">
      <f>47072+960.75</f>
    </oc>
    <nc r="F192">
      <v>48032.75</v>
    </nc>
  </rcc>
  <rcc rId="2629" sId="1">
    <nc r="B188" t="inlineStr">
      <is>
        <t>05</t>
      </is>
    </nc>
  </rcc>
  <rcc rId="2630" sId="1">
    <nc r="C188" t="inlineStr">
      <is>
        <t>02</t>
      </is>
    </nc>
  </rcc>
  <rcc rId="2631" sId="1">
    <nc r="B189" t="inlineStr">
      <is>
        <t>05</t>
      </is>
    </nc>
  </rcc>
  <rcc rId="2632" sId="1">
    <nc r="C189" t="inlineStr">
      <is>
        <t>02</t>
      </is>
    </nc>
  </rcc>
  <rrc rId="2633" sId="1" ref="A193:XFD193" action="insertRow"/>
  <rcc rId="2634" sId="1" odxf="1" dxf="1">
    <nc r="A193" t="inlineStr">
      <is>
        <t>Субсидии автономным учреждениям на иные цели</t>
      </is>
    </nc>
    <odxf>
      <font>
        <color indexed="8"/>
        <name val="Times New Roman"/>
        <family val="1"/>
      </font>
    </odxf>
    <ndxf>
      <font>
        <color indexed="8"/>
        <name val="Times New Roman"/>
        <family val="1"/>
      </font>
    </ndxf>
  </rcc>
  <rcc rId="2635" sId="1">
    <nc r="B193" t="inlineStr">
      <is>
        <t>04</t>
      </is>
    </nc>
  </rcc>
  <rcc rId="2636" sId="1">
    <nc r="C193" t="inlineStr">
      <is>
        <t>05</t>
      </is>
    </nc>
  </rcc>
  <rcc rId="2637" sId="1">
    <nc r="D193" t="inlineStr">
      <is>
        <t>06036 L5760</t>
      </is>
    </nc>
  </rcc>
  <rcc rId="2638" sId="1">
    <nc r="E193" t="inlineStr">
      <is>
        <t>622</t>
      </is>
    </nc>
  </rcc>
  <rcc rId="2639" sId="1" numFmtId="4">
    <nc r="F193">
      <v>56365.029000000002</v>
    </nc>
  </rcc>
  <rcc rId="2640" sId="1">
    <oc r="F191">
      <f>SUM(F192:F192)</f>
    </oc>
    <nc r="F191">
      <f>SUM(F192:F193)</f>
    </nc>
  </rcc>
  <rcc rId="2641" sId="1" numFmtId="4">
    <nc r="G193">
      <v>0</v>
    </nc>
  </rcc>
  <rcc rId="2642" sId="1">
    <oc r="G191">
      <f>G192</f>
    </oc>
    <nc r="G191">
      <f>SUM(G192:G193)</f>
    </nc>
  </rcc>
</revisions>
</file>

<file path=xl/revisions/revisionLog1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43" sId="1">
    <oc r="F187">
      <f>F190</f>
    </oc>
    <nc r="F187">
      <f>F188</f>
    </nc>
  </rcc>
  <rcc rId="2644" sId="1">
    <oc r="G187">
      <f>G190</f>
    </oc>
    <nc r="G187">
      <f>G188</f>
    </nc>
  </rcc>
</revisions>
</file>

<file path=xl/revisions/revisionLog1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45" sId="1" numFmtId="4">
    <oc r="F198">
      <f>16520.17645+337.14644+16.8573</f>
    </oc>
    <nc r="F198">
      <v>16874.197090000001</v>
    </nc>
  </rcc>
  <rrc rId="2646" sId="1" ref="A230:XFD231" action="insertRow"/>
  <rcc rId="2647" sId="1" odxf="1" dxf="1">
    <nc r="A230" t="inlineStr">
      <is>
        <t>Оплата труда обслуживающего персонала муниципальных общеобразовательных организаций, а также на оплату услуг сторонним организациям за выполнение работ (оказание услуг)</t>
      </is>
    </nc>
    <odxf>
      <font>
        <i val="0"/>
        <color indexed="8"/>
        <name val="Times New Roman"/>
        <family val="1"/>
      </font>
      <fill>
        <patternFill patternType="solid"/>
      </fill>
      <alignment horizontal="left"/>
    </odxf>
    <ndxf>
      <font>
        <i/>
        <color indexed="8"/>
        <name val="Times New Roman"/>
        <family val="1"/>
      </font>
      <fill>
        <patternFill patternType="none"/>
      </fill>
      <alignment horizontal="general"/>
    </ndxf>
  </rcc>
  <rcc rId="2648" sId="1" odxf="1" dxf="1">
    <nc r="B230" t="inlineStr">
      <is>
        <t>07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2649" sId="1" odxf="1" dxf="1">
    <nc r="C230" t="inlineStr">
      <is>
        <t>02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2650" sId="1" odxf="1" dxf="1">
    <nc r="D230" t="inlineStr">
      <is>
        <t xml:space="preserve">10201 S2В40 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230" start="0" length="0">
    <dxf>
      <font>
        <i/>
        <name val="Times New Roman"/>
        <family val="1"/>
      </font>
    </dxf>
  </rfmt>
  <rcc rId="2651" sId="1" odxf="1" dxf="1">
    <nc r="F230">
      <f>F231</f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cc rId="2652" sId="1" odxf="1" dxf="1">
    <nc r="G230">
      <f>G231</f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fmt sheetId="1" sqref="H230" start="0" length="0">
    <dxf>
      <font>
        <i/>
        <name val="Times New Roman CYR"/>
        <family val="1"/>
      </font>
    </dxf>
  </rfmt>
  <rfmt sheetId="1" sqref="I230" start="0" length="0">
    <dxf>
      <font>
        <i/>
        <name val="Times New Roman CYR"/>
        <family val="1"/>
      </font>
    </dxf>
  </rfmt>
  <rfmt sheetId="1" sqref="J230" start="0" length="0">
    <dxf>
      <font>
        <i/>
        <name val="Times New Roman CYR"/>
        <family val="1"/>
      </font>
    </dxf>
  </rfmt>
  <rfmt sheetId="1" sqref="A230:XFD230" start="0" length="0">
    <dxf>
      <font>
        <i/>
        <name val="Times New Roman CYR"/>
        <family val="1"/>
      </font>
    </dxf>
  </rfmt>
  <rcc rId="2653" sId="1" odxf="1" dxf="1">
    <nc r="A231" t="inlineStr">
      <is>
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  <odxf>
      <font>
        <color indexed="8"/>
        <name val="Times New Roman"/>
        <family val="1"/>
      </font>
      <fill>
        <patternFill patternType="solid"/>
      </fill>
    </odxf>
    <ndxf>
      <font>
        <color indexed="8"/>
        <name val="Times New Roman"/>
        <family val="1"/>
      </font>
      <fill>
        <patternFill patternType="none"/>
      </fill>
    </ndxf>
  </rcc>
  <rcc rId="2654" sId="1">
    <nc r="B231" t="inlineStr">
      <is>
        <t>07</t>
      </is>
    </nc>
  </rcc>
  <rcc rId="2655" sId="1">
    <nc r="C231" t="inlineStr">
      <is>
        <t>02</t>
      </is>
    </nc>
  </rcc>
  <rcc rId="2656" sId="1">
    <nc r="D231" t="inlineStr">
      <is>
        <t xml:space="preserve">10201 S2В40 </t>
      </is>
    </nc>
  </rcc>
  <rcc rId="2657" sId="1">
    <nc r="E231" t="inlineStr">
      <is>
        <t>611</t>
      </is>
    </nc>
  </rcc>
  <rcc rId="2658" sId="1">
    <nc r="F231">
      <f>108242.8+5715.8</f>
    </nc>
  </rcc>
  <rcc rId="2659" sId="1">
    <nc r="G231">
      <f>108242.8+5715.8</f>
    </nc>
  </rcc>
  <rcc rId="2660" sId="1" odxf="1" dxf="1">
    <nc r="H231">
      <v>108242.8</v>
    </nc>
    <odxf>
      <font>
        <i val="0"/>
        <name val="Times New Roman CYR"/>
        <family val="1"/>
      </font>
    </odxf>
    <ndxf>
      <font>
        <i/>
        <name val="Times New Roman CYR"/>
        <family val="1"/>
      </font>
    </ndxf>
  </rcc>
  <rcc rId="2661" sId="1" odxf="1" dxf="1">
    <nc r="I231">
      <v>108242.8</v>
    </nc>
    <odxf>
      <font>
        <i val="0"/>
        <name val="Times New Roman CYR"/>
        <family val="1"/>
      </font>
    </odxf>
    <ndxf>
      <font>
        <i/>
        <name val="Times New Roman CYR"/>
        <family val="1"/>
      </font>
    </ndxf>
  </rcc>
  <rfmt sheetId="1" sqref="J231" start="0" length="0">
    <dxf>
      <font>
        <i/>
        <name val="Times New Roman CYR"/>
        <family val="1"/>
      </font>
    </dxf>
  </rfmt>
  <rfmt sheetId="1" sqref="A231:XFD231" start="0" length="0">
    <dxf>
      <font>
        <i/>
        <name val="Times New Roman CYR"/>
        <family val="1"/>
      </font>
    </dxf>
  </rfmt>
  <rrc rId="2662" sId="1" ref="A232:XFD233" action="insertRow"/>
  <rm rId="2663" sheetId="1" source="A236:XFD237" destination="A232:XFD233" sourceSheetId="1">
    <rfmt sheetId="1" xfDxf="1" sqref="A232:XFD232" start="0" length="0">
      <dxf>
        <font>
          <i/>
          <name val="Times New Roman CYR"/>
          <family val="1"/>
        </font>
        <alignment wrapText="1"/>
      </dxf>
    </rfmt>
    <rfmt sheetId="1" xfDxf="1" sqref="A233:XFD233" start="0" length="0">
      <dxf>
        <font>
          <i/>
          <name val="Times New Roman CYR"/>
          <family val="1"/>
        </font>
        <alignment wrapText="1"/>
      </dxf>
    </rfmt>
    <rfmt sheetId="1" sqref="A232" start="0" length="0">
      <dxf>
        <font>
          <i val="0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32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32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32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32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32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32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233" start="0" length="0">
      <dxf>
        <font>
          <i val="0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33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33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33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33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33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33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2664" sId="1" ref="A236:XFD236" action="deleteRow">
    <rfmt sheetId="1" xfDxf="1" sqref="A236:XFD236" start="0" length="0">
      <dxf>
        <font>
          <name val="Times New Roman CYR"/>
          <family val="1"/>
        </font>
        <alignment wrapText="1"/>
      </dxf>
    </rfmt>
  </rrc>
  <rrc rId="2665" sId="1" ref="A236:XFD236" action="deleteRow">
    <rfmt sheetId="1" xfDxf="1" sqref="A236:XFD236" start="0" length="0">
      <dxf>
        <font>
          <name val="Times New Roman CYR"/>
          <family val="1"/>
        </font>
        <alignment wrapText="1"/>
      </dxf>
    </rfmt>
  </rrc>
  <rrc rId="2666" sId="1" ref="A236:XFD236" action="deleteRow">
    <undo index="65535" exp="ref" v="1" dr="G236" r="G219" sId="1"/>
    <undo index="65535" exp="ref" v="1" dr="F236" r="F219" sId="1"/>
    <rfmt sheetId="1" xfDxf="1" sqref="A236:XFD236" start="0" length="0">
      <dxf>
        <font>
          <i/>
          <name val="Times New Roman CYR"/>
          <family val="1"/>
        </font>
        <alignment wrapText="1"/>
      </dxf>
    </rfmt>
    <rcc rId="0" sId="1" dxf="1">
      <nc r="A236" t="inlineStr">
        <is>
          <t>Оплата труда обслуживающего персонала муниципальных общеобразовательных организаций, а также на оплату услуг сторонним организациям за выполнение работ (оказание услуг)</t>
        </is>
      </nc>
      <ndxf>
        <font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36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36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36" t="inlineStr">
        <is>
          <t xml:space="preserve">10201 S2В40 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36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36">
        <f>F237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36">
        <f>G237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667" sId="1" ref="A236:XFD236" action="deleteRow">
    <rfmt sheetId="1" xfDxf="1" sqref="A236:XFD236" start="0" length="0">
      <dxf>
        <font>
          <i/>
          <name val="Times New Roman CYR"/>
          <family val="1"/>
        </font>
        <alignment wrapText="1"/>
      </dxf>
    </rfmt>
    <rcc rId="0" sId="1" dxf="1">
      <nc r="A236" t="inlineStr">
        <is>
  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  </is>
      </nc>
      <ndxf>
        <font>
          <i val="0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36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36" t="inlineStr">
        <is>
          <t>02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36" t="inlineStr">
        <is>
          <t xml:space="preserve">10201 S2В40 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36" t="inlineStr">
        <is>
          <t>611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36">
        <f>108242.8+5715.8</f>
      </nc>
      <n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36">
        <f>108242.8+5715.8</f>
      </nc>
      <n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>
      <nc r="H236">
        <v>108242.8</v>
      </nc>
    </rcc>
    <rcc rId="0" sId="1">
      <nc r="I236">
        <v>108242.8</v>
      </nc>
    </rcc>
  </rrc>
  <rcc rId="2668" sId="1">
    <oc r="F219">
      <f>F222+F224+F226+F234+F232+#REF!+F228+F220+F236</f>
    </oc>
    <nc r="F219">
      <f>F222+F224+F226+F234+F232+F228+F220+F236+F230</f>
    </nc>
  </rcc>
  <rcc rId="2669" sId="1">
    <oc r="G219">
      <f>G222+G224+G226+G234+G232+#REF!+G228+G220+G236</f>
    </oc>
    <nc r="G219">
      <f>G222+G224+G226+G234+G232+G228+G220+G236+G230</f>
    </nc>
  </rcc>
  <rcv guid="{E97D42D2-9E10-4ADB-8FB1-0860F6F503F4}" action="delete"/>
  <rdn rId="0" localSheetId="1" customView="1" name="Z_E97D42D2_9E10_4ADB_8FB1_0860F6F503F4_.wvu.PrintArea" hidden="1" oldHidden="1">
    <formula>Ведом.структура!$A$5:$G$439</formula>
    <oldFormula>Ведом.структура!$A$5:$G$439</oldFormula>
  </rdn>
  <rdn rId="0" localSheetId="1" customView="1" name="Z_E97D42D2_9E10_4ADB_8FB1_0860F6F503F4_.wvu.FilterData" hidden="1" oldHidden="1">
    <formula>Ведом.структура!$A$17:$G$448</formula>
    <oldFormula>Ведом.структура!$A$17:$G$448</oldFormula>
  </rdn>
  <rcv guid="{E97D42D2-9E10-4ADB-8FB1-0860F6F503F4}" action="add"/>
</revisions>
</file>

<file path=xl/revisions/revisionLog1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672" sId="1" ref="A248:XFD249" action="insertRow"/>
  <rm rId="2673" sheetId="1" source="A252:XFD253" destination="A248:XFD249" sourceSheetId="1">
    <rfmt sheetId="1" xfDxf="1" sqref="A248:XFD248" start="0" length="0">
      <dxf>
        <font>
          <name val="Times New Roman CYR"/>
          <family val="1"/>
        </font>
        <alignment wrapText="1"/>
      </dxf>
    </rfmt>
    <rfmt sheetId="1" xfDxf="1" sqref="A249:XFD249" start="0" length="0">
      <dxf>
        <font>
          <name val="Times New Roman CYR"/>
          <family val="1"/>
        </font>
        <alignment wrapText="1"/>
      </dxf>
    </rfmt>
    <rfmt sheetId="1" sqref="A248" start="0" length="0">
      <dxf>
        <font>
          <i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48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48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48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48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48" start="0" length="0">
      <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48" start="0" length="0">
      <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249" start="0" length="0">
      <dxf>
        <font>
          <i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49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49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49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49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49" start="0" length="0">
      <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49" start="0" length="0">
      <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2674" sId="1" ref="A252:XFD252" action="deleteRow">
    <rfmt sheetId="1" xfDxf="1" sqref="A252:XFD252" start="0" length="0">
      <dxf>
        <font>
          <name val="Times New Roman CYR"/>
          <family val="1"/>
        </font>
        <alignment wrapText="1"/>
      </dxf>
    </rfmt>
  </rrc>
  <rrc rId="2675" sId="1" ref="A252:XFD252" action="deleteRow">
    <rfmt sheetId="1" xfDxf="1" sqref="A252:XFD252" start="0" length="0">
      <dxf>
        <font>
          <name val="Times New Roman CYR"/>
          <family val="1"/>
        </font>
        <alignment wrapText="1"/>
      </dxf>
    </rfmt>
  </rrc>
  <rrc rId="2676" sId="1" ref="A323:XFD328" action="insertRow"/>
  <rcc rId="2677" sId="1" odxf="1" dxf="1">
    <nc r="A323" t="inlineStr">
      <is>
        <t>Муниципальная программа «Комплексное развитие сельских территорий в Селенгинском районе на 2020-2024 годы»</t>
      </is>
    </nc>
    <odxf>
      <fill>
        <patternFill patternType="solid">
          <bgColor indexed="41"/>
        </patternFill>
      </fill>
      <alignment horizontal="left" vertical="center"/>
    </odxf>
    <ndxf>
      <fill>
        <patternFill patternType="none">
          <bgColor indexed="65"/>
        </patternFill>
      </fill>
      <alignment horizontal="general" vertical="top"/>
    </ndxf>
  </rcc>
  <rcc rId="2678" sId="1" odxf="1" dxf="1">
    <nc r="B323" t="inlineStr">
      <is>
        <t>08</t>
      </is>
    </nc>
    <odxf>
      <fill>
        <patternFill patternType="solid">
          <bgColor indexed="41"/>
        </patternFill>
      </fill>
    </odxf>
    <ndxf>
      <fill>
        <patternFill patternType="none">
          <bgColor indexed="65"/>
        </patternFill>
      </fill>
    </ndxf>
  </rcc>
  <rcc rId="2679" sId="1" odxf="1" dxf="1">
    <nc r="C323" t="inlineStr">
      <is>
        <t>01</t>
      </is>
    </nc>
    <odxf>
      <fill>
        <patternFill patternType="solid">
          <bgColor indexed="41"/>
        </patternFill>
      </fill>
    </odxf>
    <ndxf>
      <fill>
        <patternFill patternType="none">
          <bgColor indexed="65"/>
        </patternFill>
      </fill>
    </ndxf>
  </rcc>
  <rcc rId="2680" sId="1" odxf="1" dxf="1">
    <nc r="D323" t="inlineStr">
      <is>
        <t>06000 00000</t>
      </is>
    </nc>
    <odxf>
      <fill>
        <patternFill patternType="solid">
          <bgColor indexed="41"/>
        </patternFill>
      </fill>
    </odxf>
    <ndxf>
      <fill>
        <patternFill patternType="none">
          <bgColor indexed="65"/>
        </patternFill>
      </fill>
    </ndxf>
  </rcc>
  <rfmt sheetId="1" sqref="E323" start="0" length="0">
    <dxf>
      <fill>
        <patternFill patternType="none">
          <bgColor indexed="65"/>
        </patternFill>
      </fill>
    </dxf>
  </rfmt>
  <rcc rId="2681" sId="1" odxf="1" dxf="1">
    <nc r="F323">
      <f>F324</f>
    </nc>
    <odxf>
      <fill>
        <patternFill patternType="solid">
          <bgColor indexed="41"/>
        </patternFill>
      </fill>
    </odxf>
    <ndxf>
      <fill>
        <patternFill patternType="none">
          <bgColor indexed="65"/>
        </patternFill>
      </fill>
    </ndxf>
  </rcc>
  <rcc rId="2682" sId="1" odxf="1" dxf="1">
    <nc r="A324" t="inlineStr">
      <is>
        <t>Основное мероприятие "Реализация мероприятий ведомственной целевой программы "Современный облик сельских территорий" государственной программы "Комплексное развитие сельских территорий""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  <alignment horizontal="left" vertical="center"/>
    </odxf>
    <ndxf>
      <font>
        <b val="0"/>
        <i/>
        <name val="Times New Roman"/>
        <family val="1"/>
      </font>
      <fill>
        <patternFill patternType="none">
          <bgColor indexed="65"/>
        </patternFill>
      </fill>
      <alignment horizontal="general" vertical="top"/>
    </ndxf>
  </rcc>
  <rcc rId="2683" sId="1" odxf="1" dxf="1">
    <nc r="B324" t="inlineStr">
      <is>
        <t>08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cc rId="2684" sId="1" odxf="1" dxf="1">
    <nc r="C324" t="inlineStr">
      <is>
        <t>01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cc rId="2685" sId="1" odxf="1" dxf="1">
    <nc r="D324" t="inlineStr">
      <is>
        <t>06030 00000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fmt sheetId="1" sqref="E324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F324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cc rId="2686" sId="1" odxf="1" dxf="1">
    <nc r="A325" t="inlineStr">
      <is>
        <t xml:space="preserve">Обеспечение комплексного развития сельских территорий (Строительство сельского дома культуры в у. Тохой, ул.Ленина, уч.№27А) 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  <alignment horizontal="left" vertical="center"/>
    </odxf>
    <ndxf>
      <font>
        <b val="0"/>
        <i/>
        <name val="Times New Roman"/>
        <family val="1"/>
      </font>
      <fill>
        <patternFill patternType="none">
          <bgColor indexed="65"/>
        </patternFill>
      </fill>
      <alignment horizontal="general" vertical="top"/>
    </ndxf>
  </rcc>
  <rcc rId="2687" sId="1" odxf="1" dxf="1">
    <nc r="B325" t="inlineStr">
      <is>
        <t>08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cc rId="2688" sId="1" odxf="1" dxf="1">
    <nc r="C325" t="inlineStr">
      <is>
        <t>01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cc rId="2689" sId="1" odxf="1" dxf="1">
    <nc r="D325" t="inlineStr">
      <is>
        <t>06032 00000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fmt sheetId="1" sqref="E325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cc rId="2690" sId="1" odxf="1" dxf="1">
    <nc r="F325">
      <f>F326</f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cc rId="2691" sId="1" odxf="1" dxf="1">
    <nc r="A326" t="inlineStr">
      <is>
        <t>Обеспечение комплексного развития сельских территорий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  <alignment horizontal="left" vertical="center"/>
    </odxf>
    <ndxf>
      <font>
        <b val="0"/>
        <i/>
        <name val="Times New Roman"/>
        <family val="1"/>
      </font>
      <fill>
        <patternFill patternType="none">
          <bgColor indexed="65"/>
        </patternFill>
      </fill>
      <alignment horizontal="general" vertical="top"/>
    </ndxf>
  </rcc>
  <rcc rId="2692" sId="1" odxf="1" dxf="1">
    <nc r="B326" t="inlineStr">
      <is>
        <t>08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cc rId="2693" sId="1" odxf="1" dxf="1">
    <nc r="C326" t="inlineStr">
      <is>
        <t>01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cc rId="2694" sId="1" odxf="1" dxf="1">
    <nc r="D326" t="inlineStr">
      <is>
        <t>06032 L5760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fmt sheetId="1" sqref="E326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cc rId="2695" sId="1" odxf="1" dxf="1">
    <nc r="F326">
      <f>SUM(F327:F327)</f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cc rId="2696" sId="1" odxf="1" dxf="1">
    <nc r="A327" t="inlineStr">
      <is>
        <t>Бюджетные инвестиции в объекты капитального строительства государственной (муниципальной) собственности</t>
      </is>
    </nc>
    <odxf>
      <font>
        <b/>
        <name val="Times New Roman"/>
        <family val="1"/>
      </font>
      <fill>
        <patternFill>
          <bgColor indexed="41"/>
        </patternFill>
      </fill>
    </odxf>
    <ndxf>
      <font>
        <b val="0"/>
        <color indexed="8"/>
        <name val="Times New Roman"/>
        <family val="1"/>
      </font>
      <fill>
        <patternFill>
          <bgColor indexed="65"/>
        </patternFill>
      </fill>
    </ndxf>
  </rcc>
  <rcc rId="2697" sId="1" odxf="1" dxf="1">
    <nc r="B327" t="inlineStr">
      <is>
        <t>08</t>
      </is>
    </nc>
    <odxf>
      <font>
        <b/>
        <name val="Times New Roman"/>
        <family val="1"/>
      </font>
      <fill>
        <patternFill patternType="solid">
          <bgColor indexed="41"/>
        </patternFill>
      </fill>
    </odxf>
    <ndxf>
      <font>
        <b val="0"/>
        <name val="Times New Roman"/>
        <family val="1"/>
      </font>
      <fill>
        <patternFill patternType="none">
          <bgColor indexed="65"/>
        </patternFill>
      </fill>
    </ndxf>
  </rcc>
  <rcc rId="2698" sId="1" odxf="1" dxf="1">
    <nc r="C327" t="inlineStr">
      <is>
        <t>01</t>
      </is>
    </nc>
    <odxf>
      <font>
        <b/>
        <name val="Times New Roman"/>
        <family val="1"/>
      </font>
      <fill>
        <patternFill patternType="solid">
          <bgColor indexed="41"/>
        </patternFill>
      </fill>
    </odxf>
    <ndxf>
      <font>
        <b val="0"/>
        <name val="Times New Roman"/>
        <family val="1"/>
      </font>
      <fill>
        <patternFill patternType="none">
          <bgColor indexed="65"/>
        </patternFill>
      </fill>
    </ndxf>
  </rcc>
  <rcc rId="2699" sId="1" odxf="1" dxf="1">
    <nc r="D327" t="inlineStr">
      <is>
        <t>06032 L5760</t>
      </is>
    </nc>
    <odxf>
      <font>
        <b/>
        <name val="Times New Roman"/>
        <family val="1"/>
      </font>
      <fill>
        <patternFill patternType="solid">
          <bgColor indexed="41"/>
        </patternFill>
      </fill>
    </odxf>
    <ndxf>
      <font>
        <b val="0"/>
        <name val="Times New Roman"/>
        <family val="1"/>
      </font>
      <fill>
        <patternFill patternType="none">
          <bgColor indexed="65"/>
        </patternFill>
      </fill>
    </ndxf>
  </rcc>
  <rcc rId="2700" sId="1" odxf="1" dxf="1">
    <nc r="E327" t="inlineStr">
      <is>
        <t>414</t>
      </is>
    </nc>
    <odxf>
      <font>
        <b/>
        <name val="Times New Roman"/>
        <family val="1"/>
      </font>
      <fill>
        <patternFill patternType="solid">
          <bgColor indexed="41"/>
        </patternFill>
      </fill>
    </odxf>
    <ndxf>
      <font>
        <b val="0"/>
        <name val="Times New Roman"/>
        <family val="1"/>
      </font>
      <fill>
        <patternFill patternType="none">
          <bgColor indexed="65"/>
        </patternFill>
      </fill>
    </ndxf>
  </rcc>
  <rfmt sheetId="1" sqref="F327" start="0" length="0">
    <dxf>
      <font>
        <b val="0"/>
        <name val="Times New Roman"/>
        <family val="1"/>
      </font>
      <fill>
        <patternFill patternType="none">
          <bgColor indexed="65"/>
        </patternFill>
      </fill>
    </dxf>
  </rfmt>
  <rrc rId="2701" sId="1" ref="A328:XFD328" action="deleteRow">
    <undo index="65535" exp="ref" v="1" dr="F328" r="F324" sId="1"/>
    <rfmt sheetId="1" xfDxf="1" sqref="A328:XFD328" start="0" length="0">
      <dxf>
        <font>
          <name val="Times New Roman CYR"/>
          <family val="1"/>
        </font>
        <alignment wrapText="1"/>
      </dxf>
    </rfmt>
    <rfmt sheetId="1" sqref="A328" start="0" length="0">
      <dxf>
        <font>
          <b/>
          <name val="Times New Roman"/>
          <family val="1"/>
        </font>
        <fill>
          <patternFill patternType="solid">
            <bgColor indexed="41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28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28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28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28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28" start="0" length="0">
      <dxf>
        <font>
          <b/>
          <name val="Times New Roman"/>
          <family val="1"/>
        </font>
        <numFmt numFmtId="165" formatCode="0.00000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28" start="0" length="0">
      <dxf>
        <font>
          <b/>
          <name val="Times New Roman"/>
          <family val="1"/>
        </font>
        <numFmt numFmtId="165" formatCode="0.00000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2702" sId="1" numFmtId="4">
    <nc r="F327">
      <v>53933.37</v>
    </nc>
  </rcc>
  <rcc rId="2703" sId="1">
    <nc r="F324">
      <f>F325</f>
    </nc>
  </rcc>
  <rcc rId="2704" sId="1" odxf="1" dxf="1">
    <nc r="G323">
      <f>G324</f>
    </nc>
    <odxf>
      <fill>
        <patternFill patternType="solid">
          <bgColor indexed="41"/>
        </patternFill>
      </fill>
    </odxf>
    <ndxf>
      <fill>
        <patternFill patternType="none">
          <bgColor indexed="65"/>
        </patternFill>
      </fill>
    </ndxf>
  </rcc>
  <rcc rId="2705" sId="1" odxf="1" dxf="1">
    <nc r="G324">
      <f>G325</f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cc rId="2706" sId="1" odxf="1" dxf="1">
    <nc r="G325">
      <f>G326</f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cc rId="2707" sId="1" odxf="1" dxf="1">
    <nc r="G326">
      <f>SUM(G327:G327)</f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fmt sheetId="1" sqref="G327" start="0" length="0">
    <dxf>
      <font>
        <b val="0"/>
        <name val="Times New Roman"/>
        <family val="1"/>
      </font>
      <fill>
        <patternFill patternType="none">
          <bgColor indexed="65"/>
        </patternFill>
      </fill>
    </dxf>
  </rfmt>
  <rcc rId="2708" sId="1" numFmtId="4">
    <nc r="G327">
      <v>0</v>
    </nc>
  </rcc>
  <rcc rId="2709" sId="1">
    <oc r="F322">
      <f>F328+F345</f>
    </oc>
    <nc r="F322">
      <f>F328+F345+F323</f>
    </nc>
  </rcc>
  <rrc rId="2710" sId="1" ref="A331:XFD332" action="insertRow"/>
  <rm rId="2711" sheetId="1" source="A335:XFD336" destination="A331:XFD332" sourceSheetId="1">
    <rfmt sheetId="1" xfDxf="1" sqref="A331:XFD331" start="0" length="0">
      <dxf>
        <font>
          <name val="Times New Roman CYR"/>
          <family val="1"/>
        </font>
        <alignment wrapText="1"/>
      </dxf>
    </rfmt>
    <rfmt sheetId="1" xfDxf="1" sqref="A332:XFD332" start="0" length="0">
      <dxf>
        <font>
          <name val="Times New Roman CYR"/>
          <family val="1"/>
        </font>
        <alignment wrapText="1"/>
      </dxf>
    </rfmt>
    <rfmt sheetId="1" sqref="A331" start="0" length="0">
      <dxf>
        <font>
          <i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31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31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31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31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31" start="0" length="0">
      <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31" start="0" length="0">
      <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332" start="0" length="0">
      <dxf>
        <font>
          <i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32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32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32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32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32" start="0" length="0">
      <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32" start="0" length="0">
      <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2712" sId="1" ref="A335:XFD335" action="deleteRow">
    <rfmt sheetId="1" xfDxf="1" sqref="A335:XFD335" start="0" length="0">
      <dxf>
        <font>
          <name val="Times New Roman CYR"/>
          <family val="1"/>
        </font>
        <alignment wrapText="1"/>
      </dxf>
    </rfmt>
  </rrc>
  <rrc rId="2713" sId="1" ref="A335:XFD335" action="deleteRow">
    <rfmt sheetId="1" xfDxf="1" sqref="A335:XFD335" start="0" length="0">
      <dxf>
        <font>
          <name val="Times New Roman CYR"/>
          <family val="1"/>
        </font>
        <alignment wrapText="1"/>
      </dxf>
    </rfmt>
  </rrc>
  <rrc rId="2714" sId="1" ref="A337:XFD338" action="insertRow"/>
  <rm rId="2715" sheetId="1" source="A341:XFD342" destination="A337:XFD338" sourceSheetId="1">
    <rfmt sheetId="1" xfDxf="1" sqref="A337:XFD337" start="0" length="0">
      <dxf>
        <font>
          <name val="Times New Roman CYR"/>
          <family val="1"/>
        </font>
        <alignment wrapText="1"/>
      </dxf>
    </rfmt>
    <rfmt sheetId="1" xfDxf="1" sqref="A338:XFD338" start="0" length="0">
      <dxf>
        <font>
          <name val="Times New Roman CYR"/>
          <family val="1"/>
        </font>
        <alignment wrapText="1"/>
      </dxf>
    </rfmt>
    <rfmt sheetId="1" sqref="A337" start="0" length="0">
      <dxf>
        <font>
          <i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37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37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37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37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37" start="0" length="0">
      <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37" start="0" length="0">
      <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338" start="0" length="0">
      <dxf>
        <font>
          <i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38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38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38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38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38" start="0" length="0">
      <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38" start="0" length="0">
      <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2716" sId="1" ref="A341:XFD341" action="deleteRow">
    <rfmt sheetId="1" xfDxf="1" sqref="A341:XFD341" start="0" length="0">
      <dxf>
        <font>
          <name val="Times New Roman CYR"/>
          <family val="1"/>
        </font>
        <alignment wrapText="1"/>
      </dxf>
    </rfmt>
  </rrc>
  <rrc rId="2717" sId="1" ref="A341:XFD341" action="deleteRow">
    <rfmt sheetId="1" xfDxf="1" sqref="A341:XFD341" start="0" length="0">
      <dxf>
        <font>
          <name val="Times New Roman CYR"/>
          <family val="1"/>
        </font>
        <alignment wrapText="1"/>
      </dxf>
    </rfmt>
  </rrc>
  <rcc rId="2718" sId="1">
    <oc r="F347">
      <f>53663.7+269.7</f>
    </oc>
    <nc r="F347"/>
  </rcc>
  <rrc rId="2719" sId="1" ref="A346:XFD346" action="deleteRow">
    <undo index="65535" exp="ref" v="1" dr="G346" r="G345" sId="1"/>
    <undo index="65535" exp="ref" v="1" dr="F346" r="F345" sId="1"/>
    <rfmt sheetId="1" xfDxf="1" sqref="A346:XFD346" start="0" length="0">
      <dxf>
        <font>
          <name val="Times New Roman CYR"/>
          <family val="1"/>
        </font>
        <alignment wrapText="1"/>
      </dxf>
    </rfmt>
    <rcc rId="0" sId="1" dxf="1">
      <nc r="A346" t="inlineStr">
        <is>
          <t>На обеспечение комплексного развития сельских территорий</t>
        </is>
      </nc>
      <ndxf>
        <font>
          <i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46" t="inlineStr">
        <is>
          <t>08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46" t="inlineStr">
        <is>
          <t>01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46" t="inlineStr">
        <is>
          <t>99900 L5760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46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46">
        <f>F347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46">
        <f>G347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720" sId="1" ref="A346:XFD346" action="deleteRow">
    <rfmt sheetId="1" xfDxf="1" sqref="A346:XFD346" start="0" length="0">
      <dxf>
        <font>
          <name val="Times New Roman CYR"/>
          <family val="1"/>
        </font>
        <alignment wrapText="1"/>
      </dxf>
    </rfmt>
    <rcc rId="0" sId="1" dxf="1">
      <nc r="A346" t="inlineStr">
        <is>
          <t>Бюджетные инвестиции в объекты капитального строительства государственной (муниципальной) собственности</t>
        </is>
      </nc>
      <ndxf>
        <font>
          <name val="Times New Roman"/>
          <family val="1"/>
        </font>
        <numFmt numFmtId="30" formatCode="@"/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46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46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46" t="inlineStr">
        <is>
          <t>99900 L5760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46" t="inlineStr">
        <is>
          <t>414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46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G346">
        <v>0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>
      <nc r="H346">
        <v>53663.7</v>
      </nc>
    </rcc>
  </rrc>
  <rcc rId="2721" sId="1">
    <oc r="F345">
      <f>F346+#REF!</f>
    </oc>
    <nc r="F345">
      <f>F346</f>
    </nc>
  </rcc>
  <rcc rId="2722" sId="1">
    <oc r="G345">
      <f>G346+#REF!</f>
    </oc>
    <nc r="G345">
      <f>G346</f>
    </nc>
  </rcc>
  <rrc rId="2723" sId="1" ref="A401:XFD405" action="insertRow"/>
  <rcc rId="2724" sId="1" odxf="1" dxf="1">
    <nc r="A401" t="inlineStr">
      <is>
        <t>Муниципальная программа «Комплексное развитие сельских территорий в Селенгинском районе на 2020-2024 годы»</t>
      </is>
    </nc>
    <odxf>
      <fill>
        <patternFill patternType="solid">
          <bgColor indexed="41"/>
        </patternFill>
      </fill>
      <alignment horizontal="left" vertical="center"/>
    </odxf>
    <ndxf>
      <fill>
        <patternFill patternType="none">
          <bgColor indexed="65"/>
        </patternFill>
      </fill>
      <alignment horizontal="general" vertical="top"/>
    </ndxf>
  </rcc>
  <rcc rId="2725" sId="1" odxf="1" dxf="1">
    <nc r="B401" t="inlineStr">
      <is>
        <t>11</t>
      </is>
    </nc>
    <odxf>
      <fill>
        <patternFill patternType="solid">
          <bgColor indexed="41"/>
        </patternFill>
      </fill>
    </odxf>
    <ndxf>
      <fill>
        <patternFill patternType="none">
          <bgColor indexed="65"/>
        </patternFill>
      </fill>
    </ndxf>
  </rcc>
  <rcc rId="2726" sId="1" odxf="1" dxf="1">
    <nc r="C401" t="inlineStr">
      <is>
        <t>02</t>
      </is>
    </nc>
    <odxf>
      <fill>
        <patternFill patternType="solid">
          <bgColor indexed="41"/>
        </patternFill>
      </fill>
    </odxf>
    <ndxf>
      <fill>
        <patternFill patternType="none">
          <bgColor indexed="65"/>
        </patternFill>
      </fill>
    </ndxf>
  </rcc>
  <rcc rId="2727" sId="1" odxf="1" dxf="1">
    <nc r="D401" t="inlineStr">
      <is>
        <t>06000 00000</t>
      </is>
    </nc>
    <odxf>
      <fill>
        <patternFill patternType="solid">
          <bgColor indexed="41"/>
        </patternFill>
      </fill>
    </odxf>
    <ndxf>
      <fill>
        <patternFill patternType="none">
          <bgColor indexed="65"/>
        </patternFill>
      </fill>
    </ndxf>
  </rcc>
  <rfmt sheetId="1" sqref="E401" start="0" length="0">
    <dxf>
      <fill>
        <patternFill patternType="none">
          <bgColor indexed="65"/>
        </patternFill>
      </fill>
    </dxf>
  </rfmt>
  <rcc rId="2728" sId="1" odxf="1" dxf="1">
    <nc r="F401">
      <f>F402</f>
    </nc>
    <odxf>
      <fill>
        <patternFill patternType="solid">
          <bgColor indexed="41"/>
        </patternFill>
      </fill>
    </odxf>
    <ndxf>
      <fill>
        <patternFill patternType="none">
          <bgColor indexed="65"/>
        </patternFill>
      </fill>
    </ndxf>
  </rcc>
  <rcc rId="2729" sId="1" odxf="1" dxf="1">
    <nc r="A402" t="inlineStr">
      <is>
        <t>Основное мероприятие "Реализация мероприятий ведомственной целевой программы "Современный облик сельских территорий" государственной программы "Комплексное развитие сельских территорий""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  <alignment horizontal="left" vertical="center"/>
    </odxf>
    <ndxf>
      <font>
        <b val="0"/>
        <i/>
        <name val="Times New Roman"/>
        <family val="1"/>
      </font>
      <fill>
        <patternFill patternType="none">
          <bgColor indexed="65"/>
        </patternFill>
      </fill>
      <alignment horizontal="general" vertical="top"/>
    </ndxf>
  </rcc>
  <rcc rId="2730" sId="1" odxf="1" dxf="1">
    <nc r="B402" t="inlineStr">
      <is>
        <t>11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cc rId="2731" sId="1" odxf="1" dxf="1">
    <nc r="C402" t="inlineStr">
      <is>
        <t>02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cc rId="2732" sId="1" odxf="1" dxf="1">
    <nc r="D402" t="inlineStr">
      <is>
        <t>06030 00000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fmt sheetId="1" sqref="E402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cc rId="2733" sId="1" odxf="1" dxf="1">
    <nc r="F402">
      <f>F403</f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cc rId="2734" sId="1" odxf="1" dxf="1">
    <nc r="A403" t="inlineStr">
      <is>
        <t>Обеспечение комплексного развития сельских территорий (Строительство плавательного бассейна 25*11 м. в г.Гусиноозерск, ул.Комсомольская, уч №2Г)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  <alignment horizontal="left" vertical="center"/>
    </odxf>
    <ndxf>
      <font>
        <b val="0"/>
        <i/>
        <name val="Times New Roman"/>
        <family val="1"/>
      </font>
      <fill>
        <patternFill patternType="none">
          <bgColor indexed="65"/>
        </patternFill>
      </fill>
      <alignment horizontal="general" vertical="top"/>
    </ndxf>
  </rcc>
  <rcc rId="2735" sId="1" odxf="1" dxf="1">
    <nc r="B403" t="inlineStr">
      <is>
        <t>11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cc rId="2736" sId="1" odxf="1" dxf="1">
    <nc r="C403" t="inlineStr">
      <is>
        <t>02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cc rId="2737" sId="1" odxf="1" dxf="1">
    <nc r="D403" t="inlineStr">
      <is>
        <t>06035 00000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fmt sheetId="1" sqref="E403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cc rId="2738" sId="1" odxf="1" dxf="1">
    <nc r="F403">
      <f>F404</f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cc rId="2739" sId="1" odxf="1" dxf="1">
    <nc r="A404" t="inlineStr">
      <is>
        <t>Обеспечение комплексного развития сельских территорий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  <alignment horizontal="left" vertical="center"/>
    </odxf>
    <ndxf>
      <font>
        <b val="0"/>
        <i/>
        <name val="Times New Roman"/>
        <family val="1"/>
      </font>
      <fill>
        <patternFill patternType="none">
          <bgColor indexed="65"/>
        </patternFill>
      </fill>
      <alignment horizontal="general" vertical="top"/>
    </ndxf>
  </rcc>
  <rcc rId="2740" sId="1" odxf="1" dxf="1">
    <nc r="B404" t="inlineStr">
      <is>
        <t>11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cc rId="2741" sId="1" odxf="1" dxf="1">
    <nc r="C404" t="inlineStr">
      <is>
        <t>02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cc rId="2742" sId="1" odxf="1" dxf="1">
    <nc r="D404" t="inlineStr">
      <is>
        <t>06035 L5760</t>
      </is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fmt sheetId="1" sqref="E404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cc rId="2743" sId="1" odxf="1" dxf="1">
    <nc r="F404">
      <f>SUM(F405:F405)</f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cc rId="2744" sId="1" odxf="1" dxf="1">
    <nc r="A405" t="inlineStr">
      <is>
        <t>Бюджетные инвестиции в объекты капитального строительства государственной (муниципальной) собственности</t>
      </is>
    </nc>
    <odxf>
      <font>
        <b/>
        <name val="Times New Roman"/>
        <family val="1"/>
      </font>
      <fill>
        <patternFill>
          <bgColor indexed="41"/>
        </patternFill>
      </fill>
    </odxf>
    <ndxf>
      <font>
        <b val="0"/>
        <color indexed="8"/>
        <name val="Times New Roman"/>
        <family val="1"/>
      </font>
      <fill>
        <patternFill>
          <bgColor indexed="65"/>
        </patternFill>
      </fill>
    </ndxf>
  </rcc>
  <rcc rId="2745" sId="1" odxf="1" dxf="1">
    <nc r="B405" t="inlineStr">
      <is>
        <t>11</t>
      </is>
    </nc>
    <odxf>
      <font>
        <b/>
        <name val="Times New Roman"/>
        <family val="1"/>
      </font>
      <fill>
        <patternFill patternType="solid">
          <bgColor indexed="41"/>
        </patternFill>
      </fill>
    </odxf>
    <ndxf>
      <font>
        <b val="0"/>
        <name val="Times New Roman"/>
        <family val="1"/>
      </font>
      <fill>
        <patternFill patternType="none">
          <bgColor indexed="65"/>
        </patternFill>
      </fill>
    </ndxf>
  </rcc>
  <rcc rId="2746" sId="1" odxf="1" dxf="1">
    <nc r="C405" t="inlineStr">
      <is>
        <t>02</t>
      </is>
    </nc>
    <odxf>
      <font>
        <b/>
        <name val="Times New Roman"/>
        <family val="1"/>
      </font>
      <fill>
        <patternFill patternType="solid">
          <bgColor indexed="41"/>
        </patternFill>
      </fill>
    </odxf>
    <ndxf>
      <font>
        <b val="0"/>
        <name val="Times New Roman"/>
        <family val="1"/>
      </font>
      <fill>
        <patternFill patternType="none">
          <bgColor indexed="65"/>
        </patternFill>
      </fill>
    </ndxf>
  </rcc>
  <rcc rId="2747" sId="1" odxf="1" dxf="1">
    <nc r="D405" t="inlineStr">
      <is>
        <t>06035 L5760</t>
      </is>
    </nc>
    <odxf>
      <font>
        <b/>
        <name val="Times New Roman"/>
        <family val="1"/>
      </font>
      <fill>
        <patternFill patternType="solid">
          <bgColor indexed="41"/>
        </patternFill>
      </fill>
    </odxf>
    <ndxf>
      <font>
        <b val="0"/>
        <name val="Times New Roman"/>
        <family val="1"/>
      </font>
      <fill>
        <patternFill patternType="none">
          <bgColor indexed="65"/>
        </patternFill>
      </fill>
    </ndxf>
  </rcc>
  <rcc rId="2748" sId="1" odxf="1" dxf="1">
    <nc r="E405" t="inlineStr">
      <is>
        <t>414</t>
      </is>
    </nc>
    <odxf>
      <font>
        <b/>
        <name val="Times New Roman"/>
        <family val="1"/>
      </font>
      <fill>
        <patternFill patternType="solid">
          <bgColor indexed="41"/>
        </patternFill>
      </fill>
    </odxf>
    <ndxf>
      <font>
        <b val="0"/>
        <name val="Times New Roman"/>
        <family val="1"/>
      </font>
      <fill>
        <patternFill patternType="none">
          <bgColor indexed="65"/>
        </patternFill>
      </fill>
    </ndxf>
  </rcc>
  <rfmt sheetId="1" sqref="F405" start="0" length="0">
    <dxf>
      <font>
        <b val="0"/>
        <name val="Times New Roman"/>
        <family val="1"/>
      </font>
      <fill>
        <patternFill patternType="none">
          <bgColor indexed="65"/>
        </patternFill>
      </fill>
    </dxf>
  </rfmt>
  <rcc rId="2749" sId="1" odxf="1" dxf="1">
    <nc r="G401">
      <f>G402</f>
    </nc>
    <odxf>
      <fill>
        <patternFill patternType="solid">
          <bgColor indexed="41"/>
        </patternFill>
      </fill>
    </odxf>
    <ndxf>
      <fill>
        <patternFill patternType="none">
          <bgColor indexed="65"/>
        </patternFill>
      </fill>
    </ndxf>
  </rcc>
  <rcc rId="2750" sId="1" odxf="1" dxf="1">
    <nc r="G402">
      <f>G403</f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cc rId="2751" sId="1" odxf="1" dxf="1">
    <nc r="G403">
      <f>G404</f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cc rId="2752" sId="1" odxf="1" dxf="1">
    <nc r="G404">
      <f>SUM(G405:G405)</f>
    </nc>
    <odxf>
      <font>
        <b/>
        <i val="0"/>
        <name val="Times New Roman"/>
        <family val="1"/>
      </font>
      <fill>
        <patternFill patternType="solid">
          <bgColor indexed="41"/>
        </patternFill>
      </fill>
    </odxf>
    <ndxf>
      <font>
        <b val="0"/>
        <i/>
        <name val="Times New Roman"/>
        <family val="1"/>
      </font>
      <fill>
        <patternFill patternType="none">
          <bgColor indexed="65"/>
        </patternFill>
      </fill>
    </ndxf>
  </rcc>
  <rfmt sheetId="1" sqref="G405" start="0" length="0">
    <dxf>
      <font>
        <b val="0"/>
        <name val="Times New Roman"/>
        <family val="1"/>
      </font>
      <fill>
        <patternFill patternType="none">
          <bgColor indexed="65"/>
        </patternFill>
      </fill>
    </dxf>
  </rfmt>
  <rcc rId="2753" sId="1" numFmtId="4">
    <nc r="F405">
      <v>170665.52</v>
    </nc>
  </rcc>
  <rcc rId="2754" sId="1" numFmtId="4">
    <nc r="G405">
      <v>0</v>
    </nc>
  </rcc>
  <rcc rId="2755" sId="1">
    <oc r="F417">
      <f>162708.4+3320.579+853.3+3783.21</f>
    </oc>
    <nc r="F417"/>
  </rcc>
  <rrc rId="2756" sId="1" ref="A415:XFD415" action="deleteRow">
    <undo index="65535" exp="ref" v="1" dr="G415" r="G400" sId="1"/>
    <undo index="65535" exp="ref" v="1" dr="F415" r="F400" sId="1"/>
    <rfmt sheetId="1" xfDxf="1" sqref="A415:XFD415" start="0" length="0">
      <dxf>
        <font>
          <name val="Times New Roman CYR"/>
          <family val="1"/>
        </font>
        <alignment wrapText="1"/>
      </dxf>
    </rfmt>
    <rcc rId="0" sId="1" dxf="1">
      <nc r="A415" t="inlineStr">
        <is>
          <t>Непрограммные расходы</t>
        </is>
      </nc>
      <ndxf>
        <font>
          <b/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15" t="inlineStr">
        <is>
          <t>11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15" t="inlineStr">
        <is>
          <t>02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15" t="inlineStr">
        <is>
          <t>99900 00000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415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415">
        <f>F416</f>
      </nc>
      <n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15">
        <f>G416</f>
      </nc>
      <n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757" sId="1" ref="A415:XFD415" action="deleteRow">
    <undo index="65535" exp="ref" v="1" dr="G415" r="G428" sId="1"/>
    <rfmt sheetId="1" xfDxf="1" sqref="A415:XFD415" start="0" length="0">
      <dxf>
        <font>
          <name val="Times New Roman CYR"/>
          <family val="1"/>
        </font>
        <alignment wrapText="1"/>
      </dxf>
    </rfmt>
    <rcc rId="0" sId="1" dxf="1">
      <nc r="A415" t="inlineStr">
        <is>
          <t>Обеспечение комплексного развития сельских территорий</t>
        </is>
      </nc>
      <ndxf>
        <font>
          <i/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15" t="inlineStr">
        <is>
          <t>11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15" t="inlineStr">
        <is>
          <t>02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15" t="inlineStr">
        <is>
          <t>99900 L5760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415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415">
        <f>F416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15">
        <f>G416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758" sId="1" ref="A415:XFD415" action="deleteRow">
    <rfmt sheetId="1" xfDxf="1" sqref="A415:XFD415" start="0" length="0">
      <dxf>
        <font>
          <name val="Times New Roman CYR"/>
          <family val="1"/>
        </font>
        <alignment wrapText="1"/>
      </dxf>
    </rfmt>
    <rcc rId="0" sId="1" dxf="1">
      <nc r="A415" t="inlineStr">
        <is>
          <t>Бюджетные инвестиции в объекты капитального строительства государственной (муниципальной) собственности</t>
        </is>
      </nc>
      <ndxf>
        <font>
          <name val="Times New Roman"/>
          <family val="1"/>
        </font>
        <numFmt numFmtId="30" formatCode="@"/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15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415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415" t="inlineStr">
        <is>
          <t>99900 L5760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15" t="inlineStr">
        <is>
          <t>414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15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G415">
        <v>0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>
      <nc r="H415">
        <v>169812.2</v>
      </nc>
    </rcc>
    <rcc rId="0" sId="1">
      <nc r="I415">
        <v>0</v>
      </nc>
    </rcc>
  </rrc>
  <rcc rId="2759" sId="1">
    <oc r="F400">
      <f>F406+F415</f>
    </oc>
    <nc r="F400">
      <f>F406++F401</f>
    </nc>
  </rcc>
  <rcc rId="2760" sId="1">
    <oc r="G400">
      <f>G406+#REF!</f>
    </oc>
    <nc r="G400">
      <f>G406++G401</f>
    </nc>
  </rcc>
  <rcc rId="2761" sId="1">
    <oc r="G426">
      <f>G427+G430+#REF!</f>
    </oc>
    <nc r="G426">
      <f>G427+G430</f>
    </nc>
  </rcc>
  <rcc rId="2762" sId="1" numFmtId="4">
    <oc r="F445">
      <v>1317903.71529</v>
    </oc>
    <nc r="F445"/>
  </rcc>
  <rcc rId="2763" sId="1" numFmtId="4">
    <oc r="G445">
      <v>1219698.56412</v>
    </oc>
    <nc r="G445"/>
  </rcc>
  <rcc rId="2764" sId="1" numFmtId="4">
    <oc r="F451">
      <v>822098.89</v>
    </oc>
    <nc r="F451"/>
  </rcc>
  <rcc rId="2765" sId="1" numFmtId="4">
    <oc r="G451">
      <v>861677.95</v>
    </oc>
    <nc r="G451"/>
  </rcc>
  <rcc rId="2766" sId="1">
    <oc r="F453">
      <f>F451-F444</f>
    </oc>
    <nc r="F453"/>
  </rcc>
  <rcc rId="2767" sId="1">
    <oc r="G453">
      <f>G444-G451</f>
    </oc>
    <nc r="G453"/>
  </rcc>
  <rcc rId="2768" sId="1">
    <oc r="F456">
      <f>199699.55+946063.3</f>
    </oc>
    <nc r="F456"/>
  </rcc>
  <rcc rId="2769" sId="1">
    <oc r="G456">
      <f>202680.71+980466.1</f>
    </oc>
    <nc r="G456"/>
  </rcc>
  <rcc rId="2770" sId="1">
    <oc r="F458">
      <f>F444-F456</f>
    </oc>
    <nc r="F458"/>
  </rcc>
  <rcc rId="2771" sId="1">
    <oc r="G458">
      <f>G444-G456</f>
    </oc>
    <nc r="G458"/>
  </rcc>
  <rcc rId="2772" sId="1" numFmtId="4">
    <oc r="F460">
      <v>1893008.45</v>
    </oc>
    <nc r="F460"/>
  </rcc>
  <rcc rId="2773" sId="1" numFmtId="4">
    <oc r="G460">
      <v>1307210.71</v>
    </oc>
    <nc r="G460"/>
  </rcc>
  <rcc rId="2774" sId="1">
    <oc r="F461">
      <f>F444-H444</f>
    </oc>
    <nc r="F461"/>
  </rcc>
  <rcc rId="2775" sId="1">
    <oc r="G461">
      <f>G444-I444</f>
    </oc>
    <nc r="G461"/>
  </rcc>
  <rcc rId="2776" sId="1">
    <oc r="F463">
      <f>199699.55+156391.1</f>
    </oc>
    <nc r="F463"/>
  </rcc>
  <rcc rId="2777" sId="1">
    <oc r="G463">
      <f>202680.71+152526.8</f>
    </oc>
    <nc r="G463"/>
  </rcc>
  <rcc rId="2778" sId="1">
    <oc r="F465">
      <f>F461-F463</f>
    </oc>
    <nc r="F465"/>
  </rcc>
  <rcc rId="2779" sId="1">
    <oc r="G465">
      <f>G461-G463</f>
    </oc>
    <nc r="G465"/>
  </rcc>
  <rcc rId="2780" sId="1">
    <oc r="F468">
      <f>F444-F460</f>
    </oc>
    <nc r="F468"/>
  </rcc>
  <rcc rId="2781" sId="1">
    <oc r="G468">
      <f>G444-G460</f>
    </oc>
    <nc r="G468"/>
  </rcc>
  <rcc rId="2782" sId="1" numFmtId="4">
    <oc r="F470">
      <v>1884106.1267899999</v>
    </oc>
    <nc r="F470"/>
  </rcc>
  <rcc rId="2783" sId="1" numFmtId="4">
    <oc r="G470">
      <v>1289450.34142</v>
    </oc>
    <nc r="G470"/>
  </rcc>
  <rcc rId="2784" sId="1">
    <oc r="F472">
      <f>F444-F470</f>
    </oc>
    <nc r="F472"/>
  </rcc>
  <rcc rId="2785" sId="1">
    <oc r="G472">
      <f>G444-G470</f>
    </oc>
    <nc r="G472"/>
  </rcc>
  <rrc rId="2786" sId="1" ref="A457:XFD457" action="deleteRow">
    <rfmt sheetId="1" xfDxf="1" sqref="A457:XFD457" start="0" length="0"/>
  </rrc>
  <rrc rId="2787" sId="1" ref="A457:XFD457" action="deleteRow">
    <rfmt sheetId="1" xfDxf="1" sqref="A457:XFD457" start="0" length="0">
      <dxf>
        <font>
          <name val="Times New Roman CYR"/>
          <family val="1"/>
        </font>
        <alignment wrapText="1"/>
      </dxf>
    </rfmt>
    <rfmt sheetId="1" s="1" sqref="F457" start="0" length="0">
      <dxf>
        <numFmt numFmtId="165" formatCode="0.00000"/>
      </dxf>
    </rfmt>
    <rfmt sheetId="1" s="1" sqref="G457" start="0" length="0">
      <dxf>
        <numFmt numFmtId="165" formatCode="0.00000"/>
      </dxf>
    </rfmt>
  </rrc>
  <rrc rId="2788" sId="1" ref="A457:XFD457" action="deleteRow">
    <rfmt sheetId="1" xfDxf="1" sqref="A457:XFD457" start="0" length="0">
      <dxf>
        <font>
          <name val="Times New Roman CYR"/>
          <family val="1"/>
        </font>
        <alignment wrapText="1"/>
      </dxf>
    </rfmt>
  </rrc>
  <rrc rId="2789" sId="1" ref="A457:XFD457" action="deleteRow">
    <rfmt sheetId="1" xfDxf="1" sqref="A457:XFD457" start="0" length="0">
      <dxf>
        <font>
          <name val="Times New Roman CYR"/>
          <family val="1"/>
        </font>
        <alignment wrapText="1"/>
      </dxf>
    </rfmt>
    <rfmt sheetId="1" sqref="F457" start="0" length="0">
      <dxf>
        <numFmt numFmtId="168" formatCode="#,##0.00000"/>
      </dxf>
    </rfmt>
    <rfmt sheetId="1" sqref="G457" start="0" length="0">
      <dxf>
        <numFmt numFmtId="168" formatCode="#,##0.00000"/>
      </dxf>
    </rfmt>
  </rrc>
  <rrc rId="2790" sId="1" ref="A457:XFD457" action="deleteRow">
    <rfmt sheetId="1" xfDxf="1" sqref="A457:XFD457" start="0" length="0">
      <dxf>
        <font>
          <name val="Times New Roman CYR"/>
          <family val="1"/>
        </font>
        <alignment wrapText="1"/>
      </dxf>
    </rfmt>
    <rfmt sheetId="1" sqref="F457" start="0" length="0">
      <dxf>
        <font>
          <b/>
          <name val="Times New Roman CYR"/>
          <family val="1"/>
        </font>
        <numFmt numFmtId="167" formatCode="_-* #,##0.00000\ _₽_-;\-* #,##0.00000\ _₽_-;_-* &quot;-&quot;?????\ _₽_-;_-@_-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457" start="0" length="0">
      <dxf>
        <font>
          <b/>
          <name val="Times New Roman CYR"/>
          <family val="1"/>
        </font>
        <numFmt numFmtId="167" formatCode="_-* #,##0.00000\ _₽_-;\-* #,##0.00000\ _₽_-;_-* &quot;-&quot;?????\ _₽_-;_-@_-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91" sId="1" ref="A457:XFD457" action="deleteRow">
    <rfmt sheetId="1" xfDxf="1" sqref="A457:XFD457" start="0" length="0">
      <dxf>
        <font>
          <name val="Times New Roman CYR"/>
          <family val="1"/>
        </font>
        <alignment wrapText="1"/>
      </dxf>
    </rfmt>
    <rfmt sheetId="1" sqref="F457" start="0" length="0">
      <dxf>
        <font>
          <b/>
          <name val="Times New Roman CYR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457" start="0" length="0">
      <dxf>
        <font>
          <b/>
          <name val="Times New Roman CYR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92" sId="1" ref="A457:XFD457" action="deleteRow">
    <rfmt sheetId="1" xfDxf="1" sqref="A457:XFD457" start="0" length="0">
      <dxf>
        <font>
          <name val="Times New Roman CYR"/>
          <family val="1"/>
        </font>
        <alignment wrapText="1"/>
      </dxf>
    </rfmt>
    <rfmt sheetId="1" sqref="F457" start="0" length="0">
      <dxf>
        <font>
          <b/>
          <name val="Times New Roman CYR"/>
          <family val="1"/>
        </font>
        <numFmt numFmtId="165" formatCode="0.000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457" start="0" length="0">
      <dxf>
        <font>
          <b/>
          <name val="Times New Roman CYR"/>
          <family val="1"/>
        </font>
        <numFmt numFmtId="165" formatCode="0.000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93" sId="1" ref="A457:XFD457" action="deleteRow">
    <rfmt sheetId="1" xfDxf="1" sqref="A457:XFD457" start="0" length="0">
      <dxf>
        <font>
          <name val="Times New Roman CYR"/>
          <family val="1"/>
        </font>
        <alignment wrapText="1"/>
      </dxf>
    </rfmt>
    <rfmt sheetId="1" sqref="F457" start="0" length="0">
      <dxf>
        <font>
          <b/>
          <name val="Times New Roman CYR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457" start="0" length="0">
      <dxf>
        <font>
          <b/>
          <name val="Times New Roman CYR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94" sId="1" ref="A457:XFD457" action="deleteRow">
    <rfmt sheetId="1" xfDxf="1" sqref="A457:XFD457" start="0" length="0">
      <dxf>
        <font>
          <name val="Times New Roman CYR"/>
          <family val="1"/>
        </font>
        <alignment wrapText="1"/>
      </dxf>
    </rfmt>
    <rfmt sheetId="1" sqref="F457" start="0" length="0">
      <dxf>
        <font>
          <b/>
          <name val="Times New Roman CYR"/>
          <family val="1"/>
        </font>
        <numFmt numFmtId="167" formatCode="_-* #,##0.00000\ _₽_-;\-* #,##0.00000\ _₽_-;_-* &quot;-&quot;?????\ _₽_-;_-@_-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457" start="0" length="0">
      <dxf>
        <font>
          <b/>
          <name val="Times New Roman CYR"/>
          <family val="1"/>
        </font>
        <numFmt numFmtId="167" formatCode="_-* #,##0.00000\ _₽_-;\-* #,##0.00000\ _₽_-;_-* &quot;-&quot;?????\ _₽_-;_-@_-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795" sId="1" ref="A457:XFD457" action="deleteRow">
    <rfmt sheetId="1" xfDxf="1" sqref="A457:XFD457" start="0" length="0">
      <dxf>
        <font>
          <name val="Times New Roman CYR"/>
          <family val="1"/>
        </font>
        <alignment wrapText="1"/>
      </dxf>
    </rfmt>
  </rrc>
  <rrc rId="2796" sId="1" ref="A457:XFD457" action="deleteRow">
    <rfmt sheetId="1" xfDxf="1" sqref="A457:XFD457" start="0" length="0">
      <dxf>
        <font>
          <name val="Times New Roman CYR"/>
          <family val="1"/>
        </font>
        <alignment wrapText="1"/>
      </dxf>
    </rfmt>
  </rrc>
  <rrc rId="2797" sId="1" ref="A457:XFD457" action="deleteRow">
    <rfmt sheetId="1" xfDxf="1" sqref="A457:XFD457" start="0" length="0">
      <dxf>
        <font>
          <name val="Times New Roman CYR"/>
          <family val="1"/>
        </font>
        <alignment wrapText="1"/>
      </dxf>
    </rfmt>
    <rfmt sheetId="1" sqref="F457" start="0" length="0">
      <dxf>
        <numFmt numFmtId="167" formatCode="_-* #,##0.00000\ _₽_-;\-* #,##0.00000\ _₽_-;_-* &quot;-&quot;?????\ _₽_-;_-@_-"/>
      </dxf>
    </rfmt>
    <rfmt sheetId="1" sqref="G457" start="0" length="0">
      <dxf>
        <numFmt numFmtId="167" formatCode="_-* #,##0.00000\ _₽_-;\-* #,##0.00000\ _₽_-;_-* &quot;-&quot;?????\ _₽_-;_-@_-"/>
      </dxf>
    </rfmt>
  </rrc>
  <rcc rId="2798" sId="1" numFmtId="34">
    <oc r="F446">
      <f>F444-F445</f>
    </oc>
    <nc r="F446">
      <v>1940471.1567899999</v>
    </nc>
  </rcc>
  <rcc rId="2799" sId="1" numFmtId="34">
    <oc r="G446">
      <f>G444-G445</f>
    </oc>
    <nc r="G446">
      <v>1289450.34142</v>
    </nc>
  </rcc>
  <rcc rId="2800" sId="1">
    <oc r="F448">
      <f>F443-F446</f>
    </oc>
    <nc r="F448">
      <f>F444-F446</f>
    </nc>
  </rcc>
  <rcc rId="2801" sId="1">
    <oc r="G448">
      <f>G443-G446</f>
    </oc>
    <nc r="G448">
      <f>G444-G446</f>
    </nc>
  </rcc>
  <rrc rId="2802" sId="1" ref="H1:H1048576" action="deleteCol">
    <rfmt sheetId="1" xfDxf="1" sqref="H1:H1048576" start="0" length="0">
      <dxf>
        <font>
          <name val="Times New Roman CYR"/>
          <family val="1"/>
        </font>
        <alignment wrapText="1"/>
      </dxf>
    </rfmt>
    <rfmt sheetId="1" sqref="H36" start="0" length="0">
      <dxf>
        <font>
          <b/>
          <name val="Times New Roman CYR"/>
          <family val="1"/>
        </font>
      </dxf>
    </rfmt>
    <rcc rId="0" sId="1">
      <nc r="H43">
        <v>11.7</v>
      </nc>
    </rcc>
    <rfmt sheetId="1" sqref="H47" start="0" length="0">
      <dxf>
        <font>
          <i/>
          <name val="Times New Roman CYR"/>
          <family val="1"/>
        </font>
      </dxf>
    </rfmt>
    <rfmt sheetId="1" sqref="H48" start="0" length="0">
      <dxf>
        <font>
          <b/>
          <name val="Times New Roman CYR"/>
          <family val="1"/>
        </font>
      </dxf>
    </rfmt>
    <rfmt sheetId="1" sqref="H49" start="0" length="0">
      <dxf>
        <font>
          <i/>
          <name val="Times New Roman CYR"/>
          <family val="1"/>
        </font>
      </dxf>
    </rfmt>
    <rfmt sheetId="1" sqref="H50" start="0" length="0">
      <dxf>
        <font>
          <i/>
          <name val="Times New Roman CYR"/>
          <family val="1"/>
        </font>
      </dxf>
    </rfmt>
    <rfmt sheetId="1" sqref="H53" start="0" length="0">
      <dxf>
        <font>
          <i/>
          <name val="Times New Roman CYR"/>
          <family val="1"/>
        </font>
      </dxf>
    </rfmt>
    <rfmt sheetId="1" sqref="H57" start="0" length="0">
      <dxf>
        <font>
          <b/>
          <name val="Times New Roman CYR"/>
          <family val="1"/>
        </font>
      </dxf>
    </rfmt>
    <rfmt sheetId="1" sqref="H58" start="0" length="0">
      <dxf>
        <font>
          <i/>
          <name val="Times New Roman CYR"/>
          <family val="1"/>
        </font>
      </dxf>
    </rfmt>
    <rfmt sheetId="1" sqref="H61" start="0" length="0">
      <dxf>
        <font>
          <i/>
          <name val="Times New Roman CYR"/>
          <family val="1"/>
        </font>
      </dxf>
    </rfmt>
    <rcc rId="0" sId="1">
      <nc r="H62">
        <v>208</v>
      </nc>
    </rcc>
    <rfmt sheetId="1" sqref="H63" start="0" length="0">
      <dxf>
        <font>
          <b/>
          <name val="Times New Roman CYR"/>
          <family val="1"/>
        </font>
      </dxf>
    </rfmt>
    <rfmt sheetId="1" sqref="H64" start="0" length="0">
      <dxf>
        <font>
          <b/>
          <name val="Times New Roman CYR"/>
          <family val="1"/>
        </font>
      </dxf>
    </rfmt>
    <rfmt sheetId="1" sqref="H81" start="0" length="0">
      <dxf>
        <font>
          <i/>
          <name val="Times New Roman CYR"/>
          <family val="1"/>
        </font>
      </dxf>
    </rfmt>
    <rfmt sheetId="1" sqref="H85" start="0" length="0">
      <dxf>
        <font>
          <i/>
          <name val="Times New Roman CYR"/>
          <family val="1"/>
        </font>
      </dxf>
    </rfmt>
    <rfmt sheetId="1" sqref="H89" start="0" length="0">
      <dxf>
        <font>
          <i/>
          <name val="Times New Roman CYR"/>
          <family val="1"/>
        </font>
      </dxf>
    </rfmt>
    <rcc rId="0" sId="1">
      <nc r="H92">
        <v>616.29999999999995</v>
      </nc>
    </rcc>
    <rcc rId="0" sId="1">
      <nc r="H97">
        <v>730.6</v>
      </nc>
    </rcc>
    <rfmt sheetId="1" sqref="H99" start="0" length="0">
      <dxf>
        <font>
          <i/>
          <name val="Times New Roman CYR"/>
          <family val="1"/>
        </font>
      </dxf>
    </rfmt>
    <rcc rId="0" sId="1">
      <nc r="H102">
        <v>474.9</v>
      </nc>
    </rcc>
    <rfmt sheetId="1" sqref="H107" start="0" length="0">
      <dxf>
        <font>
          <i/>
          <name val="Times New Roman CYR"/>
          <family val="1"/>
        </font>
      </dxf>
    </rfmt>
    <rcc rId="0" sId="1">
      <nc r="H118">
        <v>10869</v>
      </nc>
    </rcc>
    <rfmt sheetId="1" sqref="H125" start="0" length="0">
      <dxf>
        <font>
          <i/>
          <name val="Times New Roman CYR"/>
          <family val="1"/>
        </font>
      </dxf>
    </rfmt>
    <rfmt sheetId="1" sqref="H126" start="0" length="0">
      <dxf>
        <font>
          <i/>
          <name val="Times New Roman CYR"/>
          <family val="1"/>
        </font>
      </dxf>
    </rfmt>
    <rfmt sheetId="1" sqref="H131" start="0" length="0">
      <dxf>
        <font>
          <i/>
          <name val="Times New Roman CYR"/>
          <family val="1"/>
        </font>
      </dxf>
    </rfmt>
    <rcc rId="0" sId="1">
      <nc r="H133">
        <v>311</v>
      </nc>
    </rcc>
    <rcc rId="0" sId="1">
      <nc r="H134">
        <v>1.7</v>
      </nc>
    </rcc>
    <rcc rId="0" sId="1">
      <nc r="H137">
        <v>146.69999999999999</v>
      </nc>
    </rcc>
    <rcc rId="0" sId="1" dxf="1">
      <nc r="H139">
        <v>52.8</v>
      </nc>
      <ndxf>
        <font>
          <i/>
          <name val="Times New Roman CYR"/>
          <family val="1"/>
        </font>
      </ndxf>
    </rcc>
    <rfmt sheetId="1" sqref="H140" start="0" length="0">
      <dxf>
        <font>
          <i/>
          <name val="Times New Roman CYR"/>
          <family val="1"/>
        </font>
      </dxf>
    </rfmt>
    <rfmt sheetId="1" sqref="H141" start="0" length="0">
      <dxf>
        <font>
          <i/>
          <name val="Times New Roman CYR"/>
          <family val="1"/>
        </font>
      </dxf>
    </rfmt>
    <rfmt sheetId="1" sqref="H142" start="0" length="0">
      <dxf>
        <font>
          <i/>
          <name val="Times New Roman CYR"/>
          <family val="1"/>
        </font>
      </dxf>
    </rfmt>
    <rcc rId="0" sId="1" dxf="1">
      <nc r="H143">
        <v>3519.7</v>
      </nc>
      <ndxf>
        <font>
          <i/>
          <name val="Times New Roman CYR"/>
          <family val="1"/>
        </font>
      </ndxf>
    </rcc>
    <rcc rId="0" sId="1">
      <nc r="H144">
        <v>22</v>
      </nc>
    </rcc>
    <rfmt sheetId="1" sqref="H154" start="0" length="0">
      <dxf>
        <font>
          <i/>
          <name val="Times New Roman CYR"/>
          <family val="1"/>
        </font>
      </dxf>
    </rfmt>
    <rcc rId="0" sId="1">
      <nc r="H157">
        <v>138906.1</v>
      </nc>
    </rcc>
    <rfmt sheetId="1" sqref="H158" start="0" length="0">
      <dxf>
        <font>
          <b/>
          <i/>
          <name val="Times New Roman CYR"/>
          <family val="1"/>
        </font>
      </dxf>
    </rfmt>
    <rcc rId="0" sId="1">
      <nc r="H159">
        <v>100713.9</v>
      </nc>
    </rcc>
    <rcc rId="0" sId="1" dxf="1">
      <nc r="H161">
        <v>0</v>
      </nc>
      <ndxf>
        <font>
          <b/>
          <i/>
          <name val="Times New Roman CYR"/>
          <family val="1"/>
        </font>
      </ndxf>
    </rcc>
    <rcc rId="0" sId="1">
      <nc r="H167">
        <v>0</v>
      </nc>
    </rcc>
    <rcc rId="0" sId="1">
      <nc r="H169">
        <v>120</v>
      </nc>
    </rcc>
    <rfmt sheetId="1" sqref="H172" start="0" length="0">
      <dxf>
        <font>
          <i/>
          <name val="Times New Roman CYR"/>
          <family val="1"/>
        </font>
      </dxf>
    </rfmt>
    <rfmt sheetId="1" sqref="H174" start="0" length="0">
      <dxf>
        <font>
          <i/>
          <name val="Times New Roman CYR"/>
          <family val="1"/>
        </font>
      </dxf>
    </rfmt>
    <rfmt sheetId="1" sqref="H183" start="0" length="0">
      <dxf>
        <font>
          <i/>
          <name val="Times New Roman CYR"/>
          <family val="1"/>
        </font>
      </dxf>
    </rfmt>
    <rcc rId="0" sId="1">
      <nc r="H185">
        <v>3.2</v>
      </nc>
    </rcc>
    <rfmt sheetId="1" sqref="H186" start="0" length="0">
      <dxf>
        <font>
          <i/>
          <name val="Times New Roman CYR"/>
          <family val="1"/>
        </font>
      </dxf>
    </rfmt>
    <rfmt sheetId="1" sqref="H187" start="0" length="0">
      <dxf>
        <font>
          <i/>
          <name val="Times New Roman CYR"/>
          <family val="1"/>
        </font>
      </dxf>
    </rfmt>
    <rfmt sheetId="1" sqref="H188" start="0" length="0">
      <dxf>
        <font>
          <i/>
          <name val="Times New Roman CYR"/>
          <family val="1"/>
        </font>
      </dxf>
    </rfmt>
    <rfmt sheetId="1" sqref="H189" start="0" length="0">
      <dxf>
        <font>
          <i/>
          <name val="Times New Roman CYR"/>
          <family val="1"/>
        </font>
      </dxf>
    </rfmt>
    <rfmt sheetId="1" sqref="H190" start="0" length="0">
      <dxf>
        <font>
          <i/>
          <name val="Times New Roman CYR"/>
          <family val="1"/>
        </font>
      </dxf>
    </rfmt>
    <rfmt sheetId="1" sqref="H191" start="0" length="0">
      <dxf>
        <font>
          <i/>
          <name val="Times New Roman CYR"/>
          <family val="1"/>
        </font>
      </dxf>
    </rfmt>
    <rcc rId="0" sId="1" dxf="1">
      <nc r="H192">
        <v>48032.800000000003</v>
      </nc>
      <ndxf>
        <font>
          <i/>
          <name val="Times New Roman CYR"/>
          <family val="1"/>
        </font>
      </ndxf>
    </rcc>
    <rfmt sheetId="1" sqref="H193" start="0" length="0">
      <dxf>
        <font>
          <i/>
          <name val="Times New Roman CYR"/>
          <family val="1"/>
        </font>
      </dxf>
    </rfmt>
    <rcc rId="0" sId="1">
      <nc r="H198">
        <v>16857.3</v>
      </nc>
    </rcc>
    <rcc rId="0" sId="1">
      <nc r="H202">
        <v>200466.1</v>
      </nc>
    </rcc>
    <rfmt sheetId="1" sqref="H206" start="0" length="0">
      <dxf>
        <font>
          <i/>
          <name val="Times New Roman CYR"/>
          <family val="1"/>
        </font>
      </dxf>
    </rfmt>
    <rcc rId="0" sId="1">
      <nc r="H209">
        <v>123392.6</v>
      </nc>
    </rcc>
    <rfmt sheetId="1" sqref="H210" start="0" length="0">
      <dxf>
        <font>
          <i/>
          <name val="Times New Roman CYR"/>
          <family val="1"/>
        </font>
      </dxf>
    </rfmt>
    <rcc rId="0" sId="1">
      <nc r="H211">
        <v>563</v>
      </nc>
    </rcc>
    <rcc rId="0" sId="1">
      <nc r="H215">
        <v>71577</v>
      </nc>
    </rcc>
    <rcc rId="0" sId="1">
      <nc r="H221">
        <v>31012</v>
      </nc>
    </rcc>
    <rcc rId="0" sId="1">
      <nc r="H223">
        <v>256485.6</v>
      </nc>
    </rcc>
    <rfmt sheetId="1" sqref="H224" start="0" length="0">
      <dxf>
        <font>
          <i/>
          <name val="Times New Roman CYR"/>
          <family val="1"/>
        </font>
      </dxf>
    </rfmt>
    <rcc rId="0" sId="1" dxf="1">
      <nc r="H225">
        <v>5608.9</v>
      </nc>
      <ndxf>
        <font>
          <i/>
          <name val="Times New Roman CYR"/>
          <family val="1"/>
        </font>
      </ndxf>
    </rcc>
    <rcc rId="0" sId="1">
      <nc r="H229">
        <v>28457.8</v>
      </nc>
    </rcc>
    <rfmt sheetId="1" sqref="H230" start="0" length="0">
      <dxf>
        <font>
          <i/>
          <name val="Times New Roman CYR"/>
          <family val="1"/>
        </font>
      </dxf>
    </rfmt>
    <rcc rId="0" sId="1" dxf="1">
      <nc r="H231">
        <v>108242.8</v>
      </nc>
      <ndxf>
        <font>
          <i/>
          <name val="Times New Roman CYR"/>
          <family val="1"/>
        </font>
      </ndxf>
    </rcc>
    <rfmt sheetId="1" sqref="H232" start="0" length="0">
      <dxf>
        <font>
          <i/>
          <name val="Times New Roman CYR"/>
          <family val="1"/>
        </font>
      </dxf>
    </rfmt>
    <rcc rId="0" sId="1" dxf="1">
      <nc r="H233">
        <v>12253.1</v>
      </nc>
      <ndxf>
        <font>
          <i/>
          <name val="Times New Roman CYR"/>
          <family val="1"/>
        </font>
      </ndxf>
    </rcc>
    <rfmt sheetId="1" sqref="H234" start="0" length="0">
      <dxf>
        <font>
          <i/>
          <name val="Times New Roman CYR"/>
          <family val="1"/>
        </font>
      </dxf>
    </rfmt>
    <rcc rId="0" sId="1" dxf="1">
      <nc r="H235">
        <v>427.2</v>
      </nc>
      <ndxf>
        <font>
          <i/>
          <name val="Times New Roman CYR"/>
          <family val="1"/>
        </font>
      </ndxf>
    </rcc>
    <rfmt sheetId="1" sqref="H236" start="0" length="0">
      <dxf>
        <font>
          <i/>
          <name val="Times New Roman CYR"/>
          <family val="1"/>
        </font>
      </dxf>
    </rfmt>
    <rcc rId="0" sId="1" dxf="1">
      <nc r="H237">
        <v>4690.3999999999996</v>
      </nc>
      <ndxf>
        <font>
          <i/>
          <name val="Times New Roman CYR"/>
          <family val="1"/>
        </font>
      </ndxf>
    </rcc>
    <rfmt sheetId="1" sqref="H238" start="0" length="0">
      <dxf>
        <font>
          <i/>
          <name val="Times New Roman CYR"/>
          <family val="1"/>
        </font>
      </dxf>
    </rfmt>
    <rfmt sheetId="1" sqref="H239" start="0" length="0">
      <dxf>
        <font>
          <i/>
          <name val="Times New Roman CYR"/>
          <family val="1"/>
        </font>
      </dxf>
    </rfmt>
    <rfmt sheetId="1" sqref="H240" start="0" length="0">
      <dxf>
        <font>
          <i/>
          <name val="Times New Roman CYR"/>
          <family val="1"/>
        </font>
      </dxf>
    </rfmt>
    <rfmt sheetId="1" sqref="H241" start="0" length="0">
      <dxf>
        <font>
          <i/>
          <name val="Times New Roman CYR"/>
          <family val="1"/>
        </font>
      </dxf>
    </rfmt>
    <rfmt sheetId="1" sqref="H242" start="0" length="0">
      <dxf>
        <font>
          <i/>
          <name val="Times New Roman CYR"/>
          <family val="1"/>
        </font>
      </dxf>
    </rfmt>
    <rcc rId="0" sId="1" dxf="1">
      <nc r="H243">
        <v>8280</v>
      </nc>
      <ndxf>
        <font>
          <i/>
          <name val="Times New Roman CYR"/>
          <family val="1"/>
        </font>
      </ndxf>
    </rcc>
    <rfmt sheetId="1" sqref="H244" start="0" length="0">
      <dxf>
        <font>
          <i/>
          <name val="Times New Roman CYR"/>
          <family val="1"/>
        </font>
      </dxf>
    </rfmt>
    <rcc rId="0" sId="1">
      <nc r="H251">
        <v>13716.3</v>
      </nc>
    </rcc>
    <rfmt sheetId="1" sqref="H252" start="0" length="0">
      <dxf>
        <font>
          <i/>
          <name val="Times New Roman CYR"/>
          <family val="1"/>
        </font>
      </dxf>
    </rfmt>
    <rfmt sheetId="1" sqref="H253" start="0" length="0">
      <dxf>
        <font>
          <i/>
          <name val="Times New Roman CYR"/>
          <family val="1"/>
        </font>
      </dxf>
    </rfmt>
    <rfmt sheetId="1" sqref="H254" start="0" length="0">
      <dxf>
        <font>
          <i/>
          <name val="Times New Roman CYR"/>
          <family val="1"/>
        </font>
      </dxf>
    </rfmt>
    <rfmt sheetId="1" sqref="H255" start="0" length="0">
      <dxf>
        <font>
          <i/>
          <name val="Times New Roman CYR"/>
          <family val="1"/>
        </font>
      </dxf>
    </rfmt>
    <rfmt sheetId="1" sqref="H256" start="0" length="0">
      <dxf>
        <font>
          <i/>
          <name val="Times New Roman CYR"/>
          <family val="1"/>
        </font>
      </dxf>
    </rfmt>
    <rfmt sheetId="1" sqref="H257" start="0" length="0">
      <dxf>
        <font>
          <i/>
          <name val="Times New Roman CYR"/>
          <family val="1"/>
        </font>
      </dxf>
    </rfmt>
    <rfmt sheetId="1" sqref="H258" start="0" length="0">
      <dxf>
        <font>
          <i/>
          <name val="Times New Roman CYR"/>
          <family val="1"/>
        </font>
      </dxf>
    </rfmt>
    <rcc rId="0" sId="1" dxf="1">
      <nc r="H259">
        <v>10159.152</v>
      </nc>
      <ndxf>
        <font>
          <i/>
          <name val="Times New Roman CYR"/>
          <family val="1"/>
        </font>
      </ndxf>
    </rcc>
    <rcc rId="0" sId="1" dxf="1">
      <nc r="H260">
        <v>32170.648000000001</v>
      </nc>
      <ndxf>
        <font>
          <i/>
          <name val="Times New Roman CYR"/>
          <family val="1"/>
        </font>
      </ndxf>
    </rcc>
    <rfmt sheetId="1" sqref="H265" start="0" length="0">
      <dxf>
        <font>
          <i/>
          <name val="Times New Roman CYR"/>
          <family val="1"/>
        </font>
      </dxf>
    </rfmt>
    <rfmt sheetId="1" sqref="H266" start="0" length="0">
      <dxf>
        <font>
          <i/>
          <name val="Times New Roman CYR"/>
          <family val="1"/>
        </font>
      </dxf>
    </rfmt>
    <rfmt sheetId="1" sqref="H267" start="0" length="0">
      <dxf>
        <font>
          <i/>
          <name val="Times New Roman CYR"/>
          <family val="1"/>
        </font>
      </dxf>
    </rfmt>
    <rfmt sheetId="1" sqref="H268" start="0" length="0">
      <dxf>
        <font>
          <i/>
          <name val="Times New Roman CYR"/>
          <family val="1"/>
        </font>
      </dxf>
    </rfmt>
    <rfmt sheetId="1" sqref="H269" start="0" length="0">
      <dxf>
        <font>
          <i/>
          <name val="Times New Roman CYR"/>
          <family val="1"/>
        </font>
      </dxf>
    </rfmt>
    <rcc rId="0" sId="1" dxf="1">
      <nc r="H270">
        <v>386</v>
      </nc>
      <ndxf>
        <font>
          <i/>
          <name val="Times New Roman CYR"/>
          <family val="1"/>
        </font>
      </ndxf>
    </rcc>
    <rfmt sheetId="1" sqref="H271" start="0" length="0">
      <dxf>
        <font>
          <i/>
          <name val="Times New Roman CYR"/>
          <family val="1"/>
        </font>
      </dxf>
    </rfmt>
    <rfmt sheetId="1" sqref="H272" start="0" length="0">
      <dxf>
        <font>
          <i/>
          <name val="Times New Roman CYR"/>
          <family val="1"/>
        </font>
      </dxf>
    </rfmt>
    <rfmt sheetId="1" sqref="H273" start="0" length="0">
      <dxf>
        <font>
          <i/>
          <name val="Times New Roman CYR"/>
          <family val="1"/>
        </font>
      </dxf>
    </rfmt>
    <rfmt sheetId="1" sqref="H274" start="0" length="0">
      <dxf>
        <font>
          <i/>
          <name val="Times New Roman CYR"/>
          <family val="1"/>
        </font>
      </dxf>
    </rfmt>
    <rcc rId="0" sId="1" dxf="1">
      <nc r="H275">
        <v>100</v>
      </nc>
      <ndxf>
        <font>
          <i/>
          <name val="Times New Roman CYR"/>
          <family val="1"/>
        </font>
      </ndxf>
    </rcc>
    <rfmt sheetId="1" sqref="H277" start="0" length="0">
      <dxf>
        <font>
          <b/>
          <name val="Times New Roman CYR"/>
          <family val="1"/>
        </font>
      </dxf>
    </rfmt>
    <rfmt sheetId="1" sqref="H278" start="0" length="0">
      <dxf>
        <font>
          <i/>
          <name val="Times New Roman CYR"/>
          <family val="1"/>
        </font>
      </dxf>
    </rfmt>
    <rfmt sheetId="1" sqref="H280" start="0" length="0">
      <dxf>
        <font>
          <i/>
          <name val="Times New Roman CYR"/>
          <family val="1"/>
        </font>
      </dxf>
    </rfmt>
    <rfmt sheetId="1" sqref="H281" start="0" length="0">
      <dxf>
        <font>
          <i/>
          <name val="Times New Roman CYR"/>
          <family val="1"/>
        </font>
      </dxf>
    </rfmt>
    <rfmt sheetId="1" sqref="H282" start="0" length="0">
      <dxf>
        <font>
          <i/>
          <name val="Times New Roman CYR"/>
          <family val="1"/>
        </font>
      </dxf>
    </rfmt>
    <rfmt sheetId="1" sqref="H283" start="0" length="0">
      <dxf>
        <font>
          <i/>
          <name val="Times New Roman CYR"/>
          <family val="1"/>
        </font>
      </dxf>
    </rfmt>
    <rcc rId="0" sId="1" dxf="1">
      <nc r="H284">
        <v>5352.5</v>
      </nc>
      <ndxf>
        <font>
          <i/>
          <name val="Times New Roman CYR"/>
          <family val="1"/>
        </font>
      </ndxf>
    </rcc>
    <rfmt sheetId="1" sqref="H285" start="0" length="0">
      <dxf>
        <font>
          <i/>
          <name val="Times New Roman CYR"/>
          <family val="1"/>
        </font>
      </dxf>
    </rfmt>
    <rcc rId="0" sId="1" dxf="1">
      <nc r="H286">
        <v>5578</v>
      </nc>
      <ndxf>
        <font>
          <i/>
          <name val="Times New Roman CYR"/>
          <family val="1"/>
        </font>
      </ndxf>
    </rcc>
    <rcc rId="0" sId="1" dxf="1">
      <nc r="H287">
        <v>80.3</v>
      </nc>
      <ndxf>
        <font>
          <i/>
          <name val="Times New Roman CYR"/>
          <family val="1"/>
        </font>
      </ndxf>
    </rcc>
    <rfmt sheetId="1" sqref="H288" start="0" length="0">
      <dxf>
        <font>
          <i/>
          <name val="Times New Roman CYR"/>
          <family val="1"/>
        </font>
      </dxf>
    </rfmt>
    <rfmt sheetId="1" sqref="H289" start="0" length="0">
      <dxf>
        <font>
          <i/>
          <name val="Times New Roman CYR"/>
          <family val="1"/>
        </font>
      </dxf>
    </rfmt>
    <rfmt sheetId="1" sqref="H290" start="0" length="0">
      <dxf>
        <font>
          <i/>
          <name val="Times New Roman CYR"/>
          <family val="1"/>
        </font>
      </dxf>
    </rfmt>
    <rfmt sheetId="1" sqref="H291" start="0" length="0">
      <dxf>
        <font>
          <i/>
          <name val="Times New Roman CYR"/>
          <family val="1"/>
        </font>
      </dxf>
    </rfmt>
    <rfmt sheetId="1" sqref="H292" start="0" length="0">
      <dxf>
        <font>
          <i/>
          <name val="Times New Roman CYR"/>
          <family val="1"/>
        </font>
      </dxf>
    </rfmt>
    <rfmt sheetId="1" sqref="H293" start="0" length="0">
      <dxf>
        <font>
          <i/>
          <name val="Times New Roman CYR"/>
          <family val="1"/>
        </font>
      </dxf>
    </rfmt>
    <rcc rId="0" sId="1" dxf="1">
      <nc r="H294">
        <v>83.7</v>
      </nc>
      <ndxf>
        <font>
          <i/>
          <name val="Times New Roman CYR"/>
          <family val="1"/>
        </font>
      </ndxf>
    </rcc>
    <rfmt sheetId="1" sqref="H295" start="0" length="0">
      <dxf>
        <font>
          <i/>
          <name val="Times New Roman CYR"/>
          <family val="1"/>
        </font>
      </dxf>
    </rfmt>
    <rfmt sheetId="1" sqref="H296" start="0" length="0">
      <dxf>
        <font>
          <i/>
          <name val="Times New Roman CYR"/>
          <family val="1"/>
        </font>
      </dxf>
    </rfmt>
    <rfmt sheetId="1" sqref="H297" start="0" length="0">
      <dxf>
        <font>
          <i/>
          <name val="Times New Roman CYR"/>
          <family val="1"/>
        </font>
      </dxf>
    </rfmt>
    <rfmt sheetId="1" sqref="H298" start="0" length="0">
      <dxf>
        <font>
          <i/>
          <name val="Times New Roman CYR"/>
          <family val="1"/>
        </font>
      </dxf>
    </rfmt>
    <rcc rId="0" sId="1" dxf="1">
      <nc r="H299">
        <v>84.1</v>
      </nc>
      <ndxf>
        <font>
          <i/>
          <name val="Times New Roman CYR"/>
          <family val="1"/>
        </font>
      </ndxf>
    </rcc>
    <rfmt sheetId="1" sqref="H300" start="0" length="0">
      <dxf>
        <font>
          <i/>
          <name val="Times New Roman CYR"/>
          <family val="1"/>
        </font>
      </dxf>
    </rfmt>
    <rfmt sheetId="1" sqref="H301" start="0" length="0">
      <dxf>
        <font>
          <i/>
          <name val="Times New Roman CYR"/>
          <family val="1"/>
        </font>
      </dxf>
    </rfmt>
    <rfmt sheetId="1" sqref="H302" start="0" length="0">
      <dxf>
        <font>
          <i/>
          <name val="Times New Roman CYR"/>
          <family val="1"/>
        </font>
      </dxf>
    </rfmt>
    <rfmt sheetId="1" sqref="H308" start="0" length="0">
      <dxf>
        <font>
          <i/>
          <name val="Times New Roman CYR"/>
          <family val="1"/>
        </font>
      </dxf>
    </rfmt>
    <rfmt sheetId="1" sqref="H309" start="0" length="0">
      <dxf>
        <font>
          <i/>
          <name val="Times New Roman CYR"/>
          <family val="1"/>
        </font>
      </dxf>
    </rfmt>
    <rfmt sheetId="1" sqref="H310" start="0" length="0">
      <dxf>
        <font>
          <i/>
          <name val="Times New Roman CYR"/>
          <family val="1"/>
        </font>
      </dxf>
    </rfmt>
    <rcc rId="0" sId="1" dxf="1">
      <nc r="H311">
        <v>27981.200000000001</v>
      </nc>
      <ndxf>
        <font>
          <i/>
          <name val="Times New Roman CYR"/>
          <family val="1"/>
        </font>
      </ndxf>
    </rcc>
    <rfmt sheetId="1" sqref="H312" start="0" length="0">
      <dxf>
        <font>
          <i/>
          <name val="Times New Roman CYR"/>
          <family val="1"/>
        </font>
      </dxf>
    </rfmt>
    <rfmt sheetId="1" sqref="H313" start="0" length="0">
      <dxf>
        <font>
          <i/>
          <name val="Times New Roman CYR"/>
          <family val="1"/>
        </font>
      </dxf>
    </rfmt>
    <rfmt sheetId="1" sqref="H328" start="0" length="0">
      <dxf>
        <font>
          <i/>
          <name val="Times New Roman CYR"/>
          <family val="1"/>
        </font>
      </dxf>
    </rfmt>
    <rfmt sheetId="1" sqref="H332" start="0" length="0">
      <dxf>
        <font>
          <i/>
          <name val="Times New Roman CYR"/>
          <family val="1"/>
        </font>
      </dxf>
    </rfmt>
    <rfmt sheetId="1" sqref="H333" start="0" length="0">
      <dxf>
        <font>
          <i/>
          <name val="Times New Roman CYR"/>
          <family val="1"/>
        </font>
      </dxf>
    </rfmt>
    <rcc rId="0" sId="1">
      <nc r="H334">
        <v>5621</v>
      </nc>
    </rcc>
    <rcc rId="0" sId="1">
      <nc r="H340">
        <v>9391.7000000000007</v>
      </nc>
    </rcc>
    <rcc rId="0" sId="1">
      <nc r="H347">
        <v>5031.7</v>
      </nc>
    </rcc>
    <rfmt sheetId="1" sqref="H369" start="0" length="0">
      <dxf>
        <font>
          <i/>
          <name val="Times New Roman CYR"/>
          <family val="1"/>
        </font>
      </dxf>
    </rfmt>
    <rfmt sheetId="1" sqref="H370" start="0" length="0">
      <dxf>
        <font>
          <i/>
          <name val="Times New Roman CYR"/>
          <family val="1"/>
        </font>
      </dxf>
    </rfmt>
    <rfmt sheetId="1" sqref="H371" start="0" length="0">
      <dxf>
        <font>
          <i/>
          <name val="Times New Roman CYR"/>
          <family val="1"/>
        </font>
      </dxf>
    </rfmt>
    <rfmt sheetId="1" sqref="H372" start="0" length="0">
      <dxf>
        <font>
          <i/>
          <name val="Times New Roman CYR"/>
          <family val="1"/>
        </font>
      </dxf>
    </rfmt>
    <rcc rId="0" sId="1" dxf="1">
      <nc r="H373">
        <v>1702.8</v>
      </nc>
      <ndxf>
        <font>
          <i/>
          <name val="Times New Roman CYR"/>
          <family val="1"/>
        </font>
      </ndxf>
    </rcc>
    <rcc rId="0" sId="1" dxf="1">
      <nc r="H375">
        <v>2602.1999999999998</v>
      </nc>
      <ndxf>
        <font>
          <i/>
          <name val="Times New Roman CYR"/>
          <family val="1"/>
        </font>
      </ndxf>
    </rcc>
    <rfmt sheetId="1" sqref="H376" start="0" length="0">
      <dxf>
        <font>
          <b/>
          <name val="Times New Roman CYR"/>
          <family val="1"/>
        </font>
      </dxf>
    </rfmt>
    <rfmt sheetId="1" sqref="H377" start="0" length="0">
      <dxf>
        <font>
          <b/>
          <name val="Times New Roman CYR"/>
          <family val="1"/>
        </font>
      </dxf>
    </rfmt>
    <rcc rId="0" sId="1">
      <nc r="H382">
        <v>1746.2</v>
      </nc>
    </rcc>
    <rcc rId="0" sId="1">
      <nc r="H385">
        <v>1499</v>
      </nc>
    </rcc>
    <rcc rId="0" sId="1">
      <nc r="H390">
        <v>2498.3000000000002</v>
      </nc>
    </rcc>
    <rfmt sheetId="1" sqref="H392" start="0" length="0">
      <dxf>
        <font>
          <i/>
          <name val="Times New Roman CYR"/>
          <family val="1"/>
        </font>
      </dxf>
    </rfmt>
    <rcc rId="0" sId="1">
      <nc r="H395">
        <v>323.89999999999998</v>
      </nc>
    </rcc>
    <rcc rId="0" sId="1">
      <nc r="H412">
        <v>881.2</v>
      </nc>
    </rcc>
    <rfmt sheetId="1" sqref="H415" start="0" length="0">
      <dxf>
        <font>
          <b/>
          <name val="Times New Roman CYR"/>
          <family val="1"/>
        </font>
      </dxf>
    </rfmt>
    <rcc rId="0" sId="1" dxf="1">
      <nc r="H422">
        <v>13287.4</v>
      </nc>
      <ndxf>
        <font>
          <i/>
          <name val="Times New Roman CYR"/>
          <family val="1"/>
        </font>
      </ndxf>
    </rcc>
    <rfmt sheetId="1" sqref="H425" start="0" length="0">
      <dxf>
        <font>
          <i/>
          <name val="Times New Roman CYR"/>
          <family val="1"/>
        </font>
      </dxf>
    </rfmt>
    <rfmt sheetId="1" sqref="H434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435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438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439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440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441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cc rId="0" sId="1" dxf="1">
      <nc r="H442">
        <v>110.4</v>
      </nc>
      <ndxf>
        <font>
          <i/>
          <name val="Times New Roman CYR"/>
          <family val="1"/>
        </font>
        <fill>
          <patternFill patternType="solid">
            <bgColor indexed="45"/>
          </patternFill>
        </fill>
      </ndxf>
    </rcc>
    <rfmt sheetId="1" sqref="H443" start="0" length="0">
      <dxf>
        <font>
          <b/>
          <name val="Times New Roman CYR"/>
          <family val="1"/>
        </font>
      </dxf>
    </rfmt>
    <rcc rId="0" sId="1" dxf="1">
      <nc r="H444">
        <f>SUM(H18:H443)</f>
      </nc>
      <ndxf>
        <numFmt numFmtId="4" formatCode="#,##0.00"/>
      </ndxf>
    </rcc>
  </rrc>
  <rrc rId="2803" sId="1" ref="H1:H1048576" action="deleteCol">
    <rfmt sheetId="1" xfDxf="1" sqref="H1:H1048576" start="0" length="0">
      <dxf>
        <font>
          <name val="Times New Roman CYR"/>
          <family val="1"/>
        </font>
        <alignment wrapText="1"/>
      </dxf>
    </rfmt>
    <rfmt sheetId="1" sqref="H21" start="0" length="0">
      <dxf>
        <font>
          <b/>
          <name val="Times New Roman CYR"/>
          <family val="1"/>
        </font>
      </dxf>
    </rfmt>
    <rfmt sheetId="1" sqref="H22" start="0" length="0">
      <dxf>
        <font>
          <i/>
          <name val="Times New Roman CYR"/>
          <family val="1"/>
        </font>
      </dxf>
    </rfmt>
    <rfmt sheetId="1" sqref="H27" start="0" length="0">
      <dxf>
        <font>
          <b/>
          <name val="Times New Roman CYR"/>
          <family val="1"/>
        </font>
      </dxf>
    </rfmt>
    <rfmt sheetId="1" sqref="H36" start="0" length="0">
      <dxf>
        <font>
          <b/>
          <name val="Times New Roman CYR"/>
          <family val="1"/>
        </font>
      </dxf>
    </rfmt>
    <rcc rId="0" sId="1">
      <nc r="H43">
        <v>10.5</v>
      </nc>
    </rcc>
    <rfmt sheetId="1" sqref="H47" start="0" length="0">
      <dxf>
        <font>
          <i/>
          <name val="Times New Roman CYR"/>
          <family val="1"/>
        </font>
      </dxf>
    </rfmt>
    <rfmt sheetId="1" sqref="H48" start="0" length="0">
      <dxf>
        <font>
          <b/>
          <name val="Times New Roman CYR"/>
          <family val="1"/>
        </font>
      </dxf>
    </rfmt>
    <rfmt sheetId="1" sqref="H49" start="0" length="0">
      <dxf>
        <font>
          <i/>
          <name val="Times New Roman CYR"/>
          <family val="1"/>
        </font>
      </dxf>
    </rfmt>
    <rfmt sheetId="1" sqref="H50" start="0" length="0">
      <dxf>
        <font>
          <i/>
          <name val="Times New Roman CYR"/>
          <family val="1"/>
        </font>
      </dxf>
    </rfmt>
    <rfmt sheetId="1" sqref="H53" start="0" length="0">
      <dxf>
        <font>
          <i/>
          <name val="Times New Roman CYR"/>
          <family val="1"/>
        </font>
      </dxf>
    </rfmt>
    <rfmt sheetId="1" sqref="H57" start="0" length="0">
      <dxf>
        <font>
          <b/>
          <name val="Times New Roman CYR"/>
          <family val="1"/>
        </font>
      </dxf>
    </rfmt>
    <rfmt sheetId="1" sqref="H58" start="0" length="0">
      <dxf>
        <font>
          <i/>
          <name val="Times New Roman CYR"/>
          <family val="1"/>
        </font>
      </dxf>
    </rfmt>
    <rfmt sheetId="1" sqref="H61" start="0" length="0">
      <dxf>
        <font>
          <i/>
          <name val="Times New Roman CYR"/>
          <family val="1"/>
        </font>
      </dxf>
    </rfmt>
    <rcc rId="0" sId="1">
      <nc r="H62">
        <v>208</v>
      </nc>
    </rcc>
    <rfmt sheetId="1" sqref="H63" start="0" length="0">
      <dxf>
        <font>
          <b/>
          <name val="Times New Roman CYR"/>
          <family val="1"/>
        </font>
      </dxf>
    </rfmt>
    <rfmt sheetId="1" sqref="H64" start="0" length="0">
      <dxf>
        <font>
          <b/>
          <name val="Times New Roman CYR"/>
          <family val="1"/>
        </font>
      </dxf>
    </rfmt>
    <rfmt sheetId="1" sqref="H65" start="0" length="0">
      <dxf>
        <font>
          <b/>
          <name val="Times New Roman CYR"/>
          <family val="1"/>
        </font>
      </dxf>
    </rfmt>
    <rfmt sheetId="1" sqref="H66" start="0" length="0">
      <dxf>
        <font>
          <b/>
          <name val="Times New Roman CYR"/>
          <family val="1"/>
        </font>
      </dxf>
    </rfmt>
    <rfmt sheetId="1" sqref="H67" start="0" length="0">
      <dxf>
        <font>
          <b/>
          <name val="Times New Roman CYR"/>
          <family val="1"/>
        </font>
      </dxf>
    </rfmt>
    <rfmt sheetId="1" sqref="H68" start="0" length="0">
      <dxf>
        <font>
          <b/>
          <i/>
          <name val="Times New Roman CYR"/>
          <family val="1"/>
        </font>
      </dxf>
    </rfmt>
    <rfmt sheetId="1" sqref="H69" start="0" length="0">
      <dxf>
        <font>
          <b/>
          <name val="Times New Roman CYR"/>
          <family val="1"/>
        </font>
      </dxf>
    </rfmt>
    <rfmt sheetId="1" sqref="H70" start="0" length="0">
      <dxf>
        <font>
          <i/>
          <name val="Times New Roman CYR"/>
          <family val="1"/>
        </font>
      </dxf>
    </rfmt>
    <rfmt sheetId="1" sqref="H71" start="0" length="0">
      <dxf>
        <font>
          <i/>
          <name val="Times New Roman CYR"/>
          <family val="1"/>
        </font>
      </dxf>
    </rfmt>
    <rfmt sheetId="1" sqref="H72" start="0" length="0">
      <dxf>
        <font>
          <i/>
          <name val="Times New Roman CYR"/>
          <family val="1"/>
        </font>
      </dxf>
    </rfmt>
    <rfmt sheetId="1" sqref="H75" start="0" length="0">
      <dxf>
        <font>
          <i/>
          <name val="Times New Roman CYR"/>
          <family val="1"/>
        </font>
      </dxf>
    </rfmt>
    <rfmt sheetId="1" sqref="H81" start="0" length="0">
      <dxf>
        <font>
          <i/>
          <name val="Times New Roman CYR"/>
          <family val="1"/>
        </font>
      </dxf>
    </rfmt>
    <rfmt sheetId="1" sqref="H85" start="0" length="0">
      <dxf>
        <font>
          <i/>
          <name val="Times New Roman CYR"/>
          <family val="1"/>
        </font>
      </dxf>
    </rfmt>
    <rfmt sheetId="1" sqref="H89" start="0" length="0">
      <dxf>
        <font>
          <i/>
          <name val="Times New Roman CYR"/>
          <family val="1"/>
        </font>
      </dxf>
    </rfmt>
    <rcc rId="0" sId="1">
      <nc r="H92">
        <v>616.29999999999995</v>
      </nc>
    </rcc>
    <rcc rId="0" sId="1">
      <nc r="H97">
        <v>730.6</v>
      </nc>
    </rcc>
    <rfmt sheetId="1" sqref="H99" start="0" length="0">
      <dxf>
        <font>
          <i/>
          <name val="Times New Roman CYR"/>
          <family val="1"/>
        </font>
      </dxf>
    </rfmt>
    <rcc rId="0" sId="1">
      <nc r="H102">
        <v>474.9</v>
      </nc>
    </rcc>
    <rfmt sheetId="1" sqref="H107" start="0" length="0">
      <dxf>
        <font>
          <i/>
          <name val="Times New Roman CYR"/>
          <family val="1"/>
        </font>
      </dxf>
    </rfmt>
    <rcc rId="0" sId="1">
      <nc r="H118">
        <v>10869</v>
      </nc>
    </rcc>
    <rfmt sheetId="1" sqref="H125" start="0" length="0">
      <dxf>
        <font>
          <i/>
          <name val="Times New Roman CYR"/>
          <family val="1"/>
        </font>
      </dxf>
    </rfmt>
    <rfmt sheetId="1" sqref="H126" start="0" length="0">
      <dxf>
        <font>
          <i/>
          <name val="Times New Roman CYR"/>
          <family val="1"/>
        </font>
      </dxf>
    </rfmt>
    <rfmt sheetId="1" sqref="H131" start="0" length="0">
      <dxf>
        <font>
          <i/>
          <name val="Times New Roman CYR"/>
          <family val="1"/>
        </font>
      </dxf>
    </rfmt>
    <rcc rId="0" sId="1">
      <nc r="H133">
        <v>311</v>
      </nc>
    </rcc>
    <rcc rId="0" sId="1">
      <nc r="H134">
        <v>1.7</v>
      </nc>
    </rcc>
    <rcc rId="0" sId="1">
      <nc r="H137">
        <v>146.69999999999999</v>
      </nc>
    </rcc>
    <rcc rId="0" sId="1" dxf="1">
      <nc r="H139">
        <v>52.8</v>
      </nc>
      <ndxf>
        <font>
          <i/>
          <name val="Times New Roman CYR"/>
          <family val="1"/>
        </font>
      </ndxf>
    </rcc>
    <rfmt sheetId="1" sqref="H140" start="0" length="0">
      <dxf>
        <font>
          <i/>
          <name val="Times New Roman CYR"/>
          <family val="1"/>
        </font>
      </dxf>
    </rfmt>
    <rfmt sheetId="1" sqref="H141" start="0" length="0">
      <dxf>
        <font>
          <i/>
          <name val="Times New Roman CYR"/>
          <family val="1"/>
        </font>
      </dxf>
    </rfmt>
    <rfmt sheetId="1" sqref="H142" start="0" length="0">
      <dxf>
        <font>
          <i/>
          <name val="Times New Roman CYR"/>
          <family val="1"/>
        </font>
      </dxf>
    </rfmt>
    <rcc rId="0" sId="1" dxf="1">
      <nc r="H143">
        <v>3519.7</v>
      </nc>
      <ndxf>
        <font>
          <i/>
          <name val="Times New Roman CYR"/>
          <family val="1"/>
        </font>
      </ndxf>
    </rcc>
    <rcc rId="0" sId="1">
      <nc r="H144">
        <v>22</v>
      </nc>
    </rcc>
    <rfmt sheetId="1" sqref="H154" start="0" length="0">
      <dxf>
        <font>
          <i/>
          <name val="Times New Roman CYR"/>
          <family val="1"/>
        </font>
      </dxf>
    </rfmt>
    <rcc rId="0" sId="1">
      <nc r="H157">
        <v>0</v>
      </nc>
    </rcc>
    <rfmt sheetId="1" sqref="H158" start="0" length="0">
      <dxf>
        <font>
          <b/>
          <i/>
          <name val="Times New Roman CYR"/>
          <family val="1"/>
        </font>
      </dxf>
    </rfmt>
    <rcc rId="0" sId="1">
      <nc r="H159">
        <v>50713.9</v>
      </nc>
    </rcc>
    <rcc rId="0" sId="1" dxf="1">
      <nc r="H161">
        <v>100000</v>
      </nc>
      <ndxf>
        <font>
          <b/>
          <i/>
          <name val="Times New Roman CYR"/>
          <family val="1"/>
        </font>
      </ndxf>
    </rcc>
    <rcc rId="0" sId="1">
      <nc r="H167">
        <v>646.79999999999995</v>
      </nc>
    </rcc>
    <rcc rId="0" sId="1">
      <nc r="H169">
        <v>120</v>
      </nc>
    </rcc>
    <rfmt sheetId="1" sqref="H172" start="0" length="0">
      <dxf>
        <font>
          <i/>
          <name val="Times New Roman CYR"/>
          <family val="1"/>
        </font>
      </dxf>
    </rfmt>
    <rfmt sheetId="1" sqref="H174" start="0" length="0">
      <dxf>
        <font>
          <i/>
          <name val="Times New Roman CYR"/>
          <family val="1"/>
        </font>
      </dxf>
    </rfmt>
    <rfmt sheetId="1" sqref="H183" start="0" length="0">
      <dxf>
        <font>
          <i/>
          <name val="Times New Roman CYR"/>
          <family val="1"/>
        </font>
      </dxf>
    </rfmt>
    <rcc rId="0" sId="1">
      <nc r="H185">
        <v>3.2</v>
      </nc>
    </rcc>
    <rfmt sheetId="1" sqref="H186" start="0" length="0">
      <dxf>
        <font>
          <i/>
          <name val="Times New Roman CYR"/>
          <family val="1"/>
        </font>
      </dxf>
    </rfmt>
    <rfmt sheetId="1" sqref="H187" start="0" length="0">
      <dxf>
        <font>
          <i/>
          <name val="Times New Roman CYR"/>
          <family val="1"/>
        </font>
      </dxf>
    </rfmt>
    <rfmt sheetId="1" sqref="H188" start="0" length="0">
      <dxf>
        <font>
          <i/>
          <name val="Times New Roman CYR"/>
          <family val="1"/>
        </font>
      </dxf>
    </rfmt>
    <rfmt sheetId="1" sqref="H189" start="0" length="0">
      <dxf>
        <font>
          <i/>
          <name val="Times New Roman CYR"/>
          <family val="1"/>
        </font>
      </dxf>
    </rfmt>
    <rfmt sheetId="1" sqref="H190" start="0" length="0">
      <dxf>
        <font>
          <i/>
          <name val="Times New Roman CYR"/>
          <family val="1"/>
        </font>
      </dxf>
    </rfmt>
    <rfmt sheetId="1" sqref="H191" start="0" length="0">
      <dxf>
        <font>
          <i/>
          <name val="Times New Roman CYR"/>
          <family val="1"/>
        </font>
      </dxf>
    </rfmt>
    <rcc rId="0" sId="1" dxf="1">
      <nc r="H192">
        <v>0</v>
      </nc>
      <ndxf>
        <font>
          <i/>
          <name val="Times New Roman CYR"/>
          <family val="1"/>
        </font>
      </ndxf>
    </rcc>
    <rfmt sheetId="1" sqref="H193" start="0" length="0">
      <dxf>
        <font>
          <i/>
          <name val="Times New Roman CYR"/>
          <family val="1"/>
        </font>
      </dxf>
    </rfmt>
    <rcc rId="0" sId="1">
      <nc r="H198">
        <v>0</v>
      </nc>
    </rcc>
    <rcc rId="0" sId="1">
      <nc r="H202">
        <v>0</v>
      </nc>
    </rcc>
    <rfmt sheetId="1" sqref="H206" start="0" length="0">
      <dxf>
        <font>
          <i/>
          <name val="Times New Roman CYR"/>
          <family val="1"/>
        </font>
      </dxf>
    </rfmt>
    <rcc rId="0" sId="1">
      <nc r="H209">
        <v>122660.5</v>
      </nc>
    </rcc>
    <rfmt sheetId="1" sqref="H210" start="0" length="0">
      <dxf>
        <font>
          <i/>
          <name val="Times New Roman CYR"/>
          <family val="1"/>
        </font>
      </dxf>
    </rfmt>
    <rcc rId="0" sId="1">
      <nc r="H211">
        <v>563</v>
      </nc>
    </rcc>
    <rcc rId="0" sId="1">
      <nc r="H215">
        <v>71577</v>
      </nc>
    </rcc>
    <rcc rId="0" sId="1">
      <nc r="H221">
        <v>31012</v>
      </nc>
    </rcc>
    <rcc rId="0" sId="1">
      <nc r="H223">
        <v>256485.6</v>
      </nc>
    </rcc>
    <rfmt sheetId="1" sqref="H224" start="0" length="0">
      <dxf>
        <font>
          <i/>
          <name val="Times New Roman CYR"/>
          <family val="1"/>
        </font>
      </dxf>
    </rfmt>
    <rcc rId="0" sId="1" dxf="1">
      <nc r="H225">
        <v>5468</v>
      </nc>
      <ndxf>
        <font>
          <i/>
          <name val="Times New Roman CYR"/>
          <family val="1"/>
        </font>
      </ndxf>
    </rcc>
    <rcc rId="0" sId="1">
      <nc r="H229">
        <v>28280.1</v>
      </nc>
    </rcc>
    <rfmt sheetId="1" sqref="H230" start="0" length="0">
      <dxf>
        <font>
          <i/>
          <name val="Times New Roman CYR"/>
          <family val="1"/>
        </font>
      </dxf>
    </rfmt>
    <rcc rId="0" sId="1" dxf="1">
      <nc r="H231">
        <v>108242.8</v>
      </nc>
      <ndxf>
        <font>
          <i/>
          <name val="Times New Roman CYR"/>
          <family val="1"/>
        </font>
      </ndxf>
    </rcc>
    <rfmt sheetId="1" sqref="H232" start="0" length="0">
      <dxf>
        <font>
          <i/>
          <name val="Times New Roman CYR"/>
          <family val="1"/>
        </font>
      </dxf>
    </rfmt>
    <rcc rId="0" sId="1" dxf="1">
      <nc r="H233">
        <v>12415.2</v>
      </nc>
      <ndxf>
        <font>
          <i/>
          <name val="Times New Roman CYR"/>
          <family val="1"/>
        </font>
      </ndxf>
    </rcc>
    <rfmt sheetId="1" sqref="H234" start="0" length="0">
      <dxf>
        <font>
          <i/>
          <name val="Times New Roman CYR"/>
          <family val="1"/>
        </font>
      </dxf>
    </rfmt>
    <rcc rId="0" sId="1" dxf="1">
      <nc r="H235">
        <v>402.1</v>
      </nc>
      <ndxf>
        <font>
          <i/>
          <name val="Times New Roman CYR"/>
          <family val="1"/>
        </font>
      </ndxf>
    </rcc>
    <rfmt sheetId="1" sqref="H236" start="0" length="0">
      <dxf>
        <font>
          <i/>
          <name val="Times New Roman CYR"/>
          <family val="1"/>
        </font>
      </dxf>
    </rfmt>
    <rcc rId="0" sId="1" dxf="1">
      <nc r="H237">
        <v>4690.3999999999996</v>
      </nc>
      <ndxf>
        <font>
          <i/>
          <name val="Times New Roman CYR"/>
          <family val="1"/>
        </font>
      </ndxf>
    </rcc>
    <rfmt sheetId="1" sqref="H238" start="0" length="0">
      <dxf>
        <font>
          <i/>
          <name val="Times New Roman CYR"/>
          <family val="1"/>
        </font>
      </dxf>
    </rfmt>
    <rfmt sheetId="1" sqref="H239" start="0" length="0">
      <dxf>
        <font>
          <i/>
          <name val="Times New Roman CYR"/>
          <family val="1"/>
        </font>
      </dxf>
    </rfmt>
    <rfmt sheetId="1" sqref="H240" start="0" length="0">
      <dxf>
        <font>
          <i/>
          <name val="Times New Roman CYR"/>
          <family val="1"/>
        </font>
      </dxf>
    </rfmt>
    <rfmt sheetId="1" sqref="H241" start="0" length="0">
      <dxf>
        <font>
          <i/>
          <name val="Times New Roman CYR"/>
          <family val="1"/>
        </font>
      </dxf>
    </rfmt>
    <rfmt sheetId="1" sqref="H242" start="0" length="0">
      <dxf>
        <font>
          <i/>
          <name val="Times New Roman CYR"/>
          <family val="1"/>
        </font>
      </dxf>
    </rfmt>
    <rfmt sheetId="1" sqref="H243" start="0" length="0">
      <dxf>
        <font>
          <i/>
          <name val="Times New Roman CYR"/>
          <family val="1"/>
        </font>
      </dxf>
    </rfmt>
    <rfmt sheetId="1" sqref="H244" start="0" length="0">
      <dxf>
        <font>
          <i/>
          <name val="Times New Roman CYR"/>
          <family val="1"/>
        </font>
      </dxf>
    </rfmt>
    <rcc rId="0" sId="1">
      <nc r="H251">
        <v>13716.3</v>
      </nc>
    </rcc>
    <rfmt sheetId="1" sqref="H252" start="0" length="0">
      <dxf>
        <font>
          <i/>
          <name val="Times New Roman CYR"/>
          <family val="1"/>
        </font>
      </dxf>
    </rfmt>
    <rfmt sheetId="1" sqref="H253" start="0" length="0">
      <dxf>
        <font>
          <i/>
          <name val="Times New Roman CYR"/>
          <family val="1"/>
        </font>
      </dxf>
    </rfmt>
    <rfmt sheetId="1" sqref="H254" start="0" length="0">
      <dxf>
        <font>
          <i/>
          <name val="Times New Roman CYR"/>
          <family val="1"/>
        </font>
      </dxf>
    </rfmt>
    <rfmt sheetId="1" sqref="H255" start="0" length="0">
      <dxf>
        <font>
          <i/>
          <name val="Times New Roman CYR"/>
          <family val="1"/>
        </font>
      </dxf>
    </rfmt>
    <rfmt sheetId="1" sqref="H256" start="0" length="0">
      <dxf>
        <font>
          <i/>
          <name val="Times New Roman CYR"/>
          <family val="1"/>
        </font>
      </dxf>
    </rfmt>
    <rfmt sheetId="1" sqref="H257" start="0" length="0">
      <dxf>
        <font>
          <i/>
          <name val="Times New Roman CYR"/>
          <family val="1"/>
        </font>
      </dxf>
    </rfmt>
    <rfmt sheetId="1" sqref="H258" start="0" length="0">
      <dxf>
        <font>
          <i/>
          <name val="Times New Roman CYR"/>
          <family val="1"/>
        </font>
      </dxf>
    </rfmt>
    <rcc rId="0" sId="1" dxf="1">
      <nc r="H259">
        <v>10159.152</v>
      </nc>
      <ndxf>
        <font>
          <i/>
          <name val="Times New Roman CYR"/>
          <family val="1"/>
        </font>
      </ndxf>
    </rcc>
    <rcc rId="0" sId="1" dxf="1">
      <nc r="H260">
        <v>32170.648000000001</v>
      </nc>
      <ndxf>
        <font>
          <i/>
          <name val="Times New Roman CYR"/>
          <family val="1"/>
        </font>
      </ndxf>
    </rcc>
    <rfmt sheetId="1" sqref="H265" start="0" length="0">
      <dxf>
        <font>
          <i/>
          <name val="Times New Roman CYR"/>
          <family val="1"/>
        </font>
      </dxf>
    </rfmt>
    <rfmt sheetId="1" sqref="H266" start="0" length="0">
      <dxf>
        <font>
          <i/>
          <name val="Times New Roman CYR"/>
          <family val="1"/>
        </font>
      </dxf>
    </rfmt>
    <rfmt sheetId="1" sqref="H267" start="0" length="0">
      <dxf>
        <font>
          <i/>
          <name val="Times New Roman CYR"/>
          <family val="1"/>
        </font>
      </dxf>
    </rfmt>
    <rfmt sheetId="1" sqref="H268" start="0" length="0">
      <dxf>
        <font>
          <i/>
          <name val="Times New Roman CYR"/>
          <family val="1"/>
        </font>
      </dxf>
    </rfmt>
    <rfmt sheetId="1" sqref="H269" start="0" length="0">
      <dxf>
        <font>
          <i/>
          <name val="Times New Roman CYR"/>
          <family val="1"/>
        </font>
      </dxf>
    </rfmt>
    <rcc rId="0" sId="1" dxf="1">
      <nc r="H270">
        <v>386</v>
      </nc>
      <ndxf>
        <font>
          <i/>
          <name val="Times New Roman CYR"/>
          <family val="1"/>
        </font>
      </ndxf>
    </rcc>
    <rfmt sheetId="1" sqref="H271" start="0" length="0">
      <dxf>
        <font>
          <i/>
          <name val="Times New Roman CYR"/>
          <family val="1"/>
        </font>
      </dxf>
    </rfmt>
    <rfmt sheetId="1" sqref="H272" start="0" length="0">
      <dxf>
        <font>
          <i/>
          <name val="Times New Roman CYR"/>
          <family val="1"/>
        </font>
      </dxf>
    </rfmt>
    <rfmt sheetId="1" sqref="H273" start="0" length="0">
      <dxf>
        <font>
          <i/>
          <name val="Times New Roman CYR"/>
          <family val="1"/>
        </font>
      </dxf>
    </rfmt>
    <rfmt sheetId="1" sqref="H274" start="0" length="0">
      <dxf>
        <font>
          <i/>
          <name val="Times New Roman CYR"/>
          <family val="1"/>
        </font>
      </dxf>
    </rfmt>
    <rcc rId="0" sId="1" dxf="1">
      <nc r="H275">
        <v>100</v>
      </nc>
      <ndxf>
        <font>
          <i/>
          <name val="Times New Roman CYR"/>
          <family val="1"/>
        </font>
      </ndxf>
    </rcc>
    <rfmt sheetId="1" sqref="H277" start="0" length="0">
      <dxf>
        <font>
          <b/>
          <name val="Times New Roman CYR"/>
          <family val="1"/>
        </font>
      </dxf>
    </rfmt>
    <rfmt sheetId="1" sqref="H278" start="0" length="0">
      <dxf>
        <font>
          <i/>
          <name val="Times New Roman CYR"/>
          <family val="1"/>
        </font>
      </dxf>
    </rfmt>
    <rfmt sheetId="1" sqref="H280" start="0" length="0">
      <dxf>
        <font>
          <i/>
          <name val="Times New Roman CYR"/>
          <family val="1"/>
        </font>
      </dxf>
    </rfmt>
    <rfmt sheetId="1" sqref="H281" start="0" length="0">
      <dxf>
        <font>
          <i/>
          <name val="Times New Roman CYR"/>
          <family val="1"/>
        </font>
      </dxf>
    </rfmt>
    <rfmt sheetId="1" sqref="H282" start="0" length="0">
      <dxf>
        <font>
          <i/>
          <name val="Times New Roman CYR"/>
          <family val="1"/>
        </font>
      </dxf>
    </rfmt>
    <rfmt sheetId="1" sqref="H283" start="0" length="0">
      <dxf>
        <font>
          <i/>
          <name val="Times New Roman CYR"/>
          <family val="1"/>
        </font>
      </dxf>
    </rfmt>
    <rcc rId="0" sId="1" dxf="1">
      <nc r="H284">
        <v>5352.5</v>
      </nc>
      <ndxf>
        <font>
          <i/>
          <name val="Times New Roman CYR"/>
          <family val="1"/>
        </font>
      </ndxf>
    </rcc>
    <rfmt sheetId="1" sqref="H285" start="0" length="0">
      <dxf>
        <font>
          <i/>
          <name val="Times New Roman CYR"/>
          <family val="1"/>
        </font>
      </dxf>
    </rfmt>
    <rcc rId="0" sId="1" dxf="1">
      <nc r="H286">
        <v>5578</v>
      </nc>
      <ndxf>
        <font>
          <i/>
          <name val="Times New Roman CYR"/>
          <family val="1"/>
        </font>
      </ndxf>
    </rcc>
    <rcc rId="0" sId="1" dxf="1">
      <nc r="H287">
        <v>80.3</v>
      </nc>
      <ndxf>
        <font>
          <i/>
          <name val="Times New Roman CYR"/>
          <family val="1"/>
        </font>
      </ndxf>
    </rcc>
    <rfmt sheetId="1" sqref="H288" start="0" length="0">
      <dxf>
        <font>
          <i/>
          <name val="Times New Roman CYR"/>
          <family val="1"/>
        </font>
      </dxf>
    </rfmt>
    <rfmt sheetId="1" sqref="H289" start="0" length="0">
      <dxf>
        <font>
          <i/>
          <name val="Times New Roman CYR"/>
          <family val="1"/>
        </font>
      </dxf>
    </rfmt>
    <rfmt sheetId="1" sqref="H290" start="0" length="0">
      <dxf>
        <font>
          <i/>
          <name val="Times New Roman CYR"/>
          <family val="1"/>
        </font>
      </dxf>
    </rfmt>
    <rfmt sheetId="1" sqref="H291" start="0" length="0">
      <dxf>
        <font>
          <i/>
          <name val="Times New Roman CYR"/>
          <family val="1"/>
        </font>
      </dxf>
    </rfmt>
    <rfmt sheetId="1" sqref="H292" start="0" length="0">
      <dxf>
        <font>
          <i/>
          <name val="Times New Roman CYR"/>
          <family val="1"/>
        </font>
      </dxf>
    </rfmt>
    <rfmt sheetId="1" sqref="H293" start="0" length="0">
      <dxf>
        <font>
          <i/>
          <name val="Times New Roman CYR"/>
          <family val="1"/>
        </font>
      </dxf>
    </rfmt>
    <rcc rId="0" sId="1" dxf="1">
      <nc r="H294">
        <v>83.7</v>
      </nc>
      <ndxf>
        <font>
          <i/>
          <name val="Times New Roman CYR"/>
          <family val="1"/>
        </font>
      </ndxf>
    </rcc>
    <rfmt sheetId="1" sqref="H295" start="0" length="0">
      <dxf>
        <font>
          <i/>
          <name val="Times New Roman CYR"/>
          <family val="1"/>
        </font>
      </dxf>
    </rfmt>
    <rfmt sheetId="1" sqref="H296" start="0" length="0">
      <dxf>
        <font>
          <i/>
          <name val="Times New Roman CYR"/>
          <family val="1"/>
        </font>
      </dxf>
    </rfmt>
    <rfmt sheetId="1" sqref="H297" start="0" length="0">
      <dxf>
        <font>
          <i/>
          <name val="Times New Roman CYR"/>
          <family val="1"/>
        </font>
      </dxf>
    </rfmt>
    <rfmt sheetId="1" sqref="H298" start="0" length="0">
      <dxf>
        <font>
          <i/>
          <name val="Times New Roman CYR"/>
          <family val="1"/>
        </font>
      </dxf>
    </rfmt>
    <rcc rId="0" sId="1" dxf="1">
      <nc r="H299">
        <v>82</v>
      </nc>
      <ndxf>
        <font>
          <i/>
          <name val="Times New Roman CYR"/>
          <family val="1"/>
        </font>
      </ndxf>
    </rcc>
    <rfmt sheetId="1" sqref="H300" start="0" length="0">
      <dxf>
        <font>
          <i/>
          <name val="Times New Roman CYR"/>
          <family val="1"/>
        </font>
      </dxf>
    </rfmt>
    <rfmt sheetId="1" sqref="H301" start="0" length="0">
      <dxf>
        <font>
          <i/>
          <name val="Times New Roman CYR"/>
          <family val="1"/>
        </font>
      </dxf>
    </rfmt>
    <rfmt sheetId="1" sqref="H302" start="0" length="0">
      <dxf>
        <font>
          <i/>
          <name val="Times New Roman CYR"/>
          <family val="1"/>
        </font>
      </dxf>
    </rfmt>
    <rfmt sheetId="1" sqref="H308" start="0" length="0">
      <dxf>
        <font>
          <i/>
          <name val="Times New Roman CYR"/>
          <family val="1"/>
        </font>
      </dxf>
    </rfmt>
    <rfmt sheetId="1" sqref="H309" start="0" length="0">
      <dxf>
        <font>
          <i/>
          <name val="Times New Roman CYR"/>
          <family val="1"/>
        </font>
      </dxf>
    </rfmt>
    <rfmt sheetId="1" sqref="H310" start="0" length="0">
      <dxf>
        <font>
          <i/>
          <name val="Times New Roman CYR"/>
          <family val="1"/>
        </font>
      </dxf>
    </rfmt>
    <rcc rId="0" sId="1" dxf="1">
      <nc r="H311">
        <v>27981.200000000001</v>
      </nc>
      <ndxf>
        <font>
          <i/>
          <name val="Times New Roman CYR"/>
          <family val="1"/>
        </font>
      </ndxf>
    </rcc>
    <rfmt sheetId="1" sqref="H312" start="0" length="0">
      <dxf>
        <font>
          <i/>
          <name val="Times New Roman CYR"/>
          <family val="1"/>
        </font>
      </dxf>
    </rfmt>
    <rfmt sheetId="1" sqref="H313" start="0" length="0">
      <dxf>
        <font>
          <i/>
          <name val="Times New Roman CYR"/>
          <family val="1"/>
        </font>
      </dxf>
    </rfmt>
    <rfmt sheetId="1" sqref="H328" start="0" length="0">
      <dxf>
        <font>
          <i/>
          <name val="Times New Roman CYR"/>
          <family val="1"/>
        </font>
      </dxf>
    </rfmt>
    <rfmt sheetId="1" sqref="H332" start="0" length="0">
      <dxf>
        <font>
          <i/>
          <name val="Times New Roman CYR"/>
          <family val="1"/>
        </font>
      </dxf>
    </rfmt>
    <rfmt sheetId="1" sqref="H333" start="0" length="0">
      <dxf>
        <font>
          <i/>
          <name val="Times New Roman CYR"/>
          <family val="1"/>
        </font>
      </dxf>
    </rfmt>
    <rcc rId="0" sId="1">
      <nc r="H334">
        <v>5621</v>
      </nc>
    </rcc>
    <rcc rId="0" sId="1">
      <nc r="H340">
        <v>9391.7000000000007</v>
      </nc>
    </rcc>
    <rcc rId="0" sId="1">
      <nc r="H347">
        <v>5031.7</v>
      </nc>
    </rcc>
    <rfmt sheetId="1" sqref="H369" start="0" length="0">
      <dxf>
        <font>
          <i/>
          <name val="Times New Roman CYR"/>
          <family val="1"/>
        </font>
      </dxf>
    </rfmt>
    <rfmt sheetId="1" sqref="H370" start="0" length="0">
      <dxf>
        <font>
          <i/>
          <name val="Times New Roman CYR"/>
          <family val="1"/>
        </font>
      </dxf>
    </rfmt>
    <rfmt sheetId="1" sqref="H371" start="0" length="0">
      <dxf>
        <font>
          <i/>
          <name val="Times New Roman CYR"/>
          <family val="1"/>
        </font>
      </dxf>
    </rfmt>
    <rfmt sheetId="1" sqref="H372" start="0" length="0">
      <dxf>
        <font>
          <i/>
          <name val="Times New Roman CYR"/>
          <family val="1"/>
        </font>
      </dxf>
    </rfmt>
    <rcc rId="0" sId="1" dxf="1">
      <nc r="H373">
        <v>3072.2</v>
      </nc>
      <ndxf>
        <font>
          <i/>
          <name val="Times New Roman CYR"/>
          <family val="1"/>
        </font>
      </ndxf>
    </rcc>
    <rcc rId="0" sId="1" dxf="1">
      <nc r="H375">
        <v>2602.1999999999998</v>
      </nc>
      <ndxf>
        <font>
          <i/>
          <name val="Times New Roman CYR"/>
          <family val="1"/>
        </font>
      </ndxf>
    </rcc>
    <rfmt sheetId="1" sqref="H376" start="0" length="0">
      <dxf>
        <font>
          <b/>
          <name val="Times New Roman CYR"/>
          <family val="1"/>
        </font>
      </dxf>
    </rfmt>
    <rfmt sheetId="1" sqref="H377" start="0" length="0">
      <dxf>
        <font>
          <b/>
          <name val="Times New Roman CYR"/>
          <family val="1"/>
        </font>
      </dxf>
    </rfmt>
    <rcc rId="0" sId="1">
      <nc r="H382">
        <v>1746.2</v>
      </nc>
    </rcc>
    <rcc rId="0" sId="1">
      <nc r="H385">
        <v>1499</v>
      </nc>
    </rcc>
    <rcc rId="0" sId="1">
      <nc r="H390">
        <v>2498.3000000000002</v>
      </nc>
    </rcc>
    <rfmt sheetId="1" sqref="H392" start="0" length="0">
      <dxf>
        <font>
          <i/>
          <name val="Times New Roman CYR"/>
          <family val="1"/>
        </font>
      </dxf>
    </rfmt>
    <rcc rId="0" sId="1">
      <nc r="H395">
        <v>323.89999999999998</v>
      </nc>
    </rcc>
    <rcc rId="0" sId="1">
      <nc r="H412">
        <v>881.2</v>
      </nc>
    </rcc>
    <rfmt sheetId="1" sqref="H415" start="0" length="0">
      <dxf>
        <font>
          <b/>
          <name val="Times New Roman CYR"/>
          <family val="1"/>
        </font>
      </dxf>
    </rfmt>
    <rcc rId="0" sId="1" dxf="1">
      <nc r="H422">
        <v>13287.4</v>
      </nc>
      <ndxf>
        <font>
          <i/>
          <name val="Times New Roman CYR"/>
          <family val="1"/>
        </font>
      </ndxf>
    </rcc>
    <rfmt sheetId="1" sqref="H425" start="0" length="0">
      <dxf>
        <font>
          <i/>
          <name val="Times New Roman CYR"/>
          <family val="1"/>
        </font>
      </dxf>
    </rfmt>
    <rfmt sheetId="1" sqref="H434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435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438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439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440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441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cc rId="0" sId="1" dxf="1">
      <nc r="H442">
        <v>114.8</v>
      </nc>
      <ndxf>
        <font>
          <i/>
          <name val="Times New Roman CYR"/>
          <family val="1"/>
        </font>
        <fill>
          <patternFill patternType="solid">
            <bgColor indexed="45"/>
          </patternFill>
        </fill>
      </ndxf>
    </rcc>
    <rfmt sheetId="1" sqref="H443" start="0" length="0">
      <dxf>
        <font>
          <b/>
          <name val="Times New Roman CYR"/>
          <family val="1"/>
        </font>
      </dxf>
    </rfmt>
    <rcc rId="0" sId="1" dxf="1">
      <nc r="H444">
        <f>SUM(H18:H443)</f>
      </nc>
      <ndxf>
        <numFmt numFmtId="4" formatCode="#,##0.00"/>
      </ndxf>
    </rcc>
  </rrc>
  <rcv guid="{E97D42D2-9E10-4ADB-8FB1-0860F6F503F4}" action="delete"/>
  <rdn rId="0" localSheetId="1" customView="1" name="Z_E97D42D2_9E10_4ADB_8FB1_0860F6F503F4_.wvu.PrintArea" hidden="1" oldHidden="1">
    <formula>Ведом.структура!$A$5:$G$444</formula>
    <oldFormula>Ведом.структура!$A$5:$G$444</oldFormula>
  </rdn>
  <rdn rId="0" localSheetId="1" customView="1" name="Z_E97D42D2_9E10_4ADB_8FB1_0860F6F503F4_.wvu.FilterData" hidden="1" oldHidden="1">
    <formula>Ведом.структура!$A$17:$G$453</formula>
    <oldFormula>Ведом.структура!$A$17:$G$453</oldFormula>
  </rdn>
  <rcv guid="{E97D42D2-9E10-4ADB-8FB1-0860F6F503F4}" action="add"/>
</revisions>
</file>

<file path=xl/revisions/revisionLog1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06" sId="1" odxf="1" dxf="1">
    <oc r="D128" t="inlineStr">
      <is>
        <t>06007 00000</t>
      </is>
    </oc>
    <nc r="D128" t="inlineStr">
      <is>
        <t>06010 00000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2807" sId="1" odxf="1" dxf="1">
    <oc r="D129" t="inlineStr">
      <is>
        <t>06007 82900</t>
      </is>
    </oc>
    <nc r="D129" t="inlineStr">
      <is>
        <t>06010 82900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2808" sId="1" odxf="1" dxf="1">
    <oc r="D130" t="inlineStr">
      <is>
        <t>06007 82900</t>
      </is>
    </oc>
    <nc r="D130" t="inlineStr">
      <is>
        <t>06010 82900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v guid="{E97D42D2-9E10-4ADB-8FB1-0860F6F503F4}" action="delete"/>
  <rdn rId="0" localSheetId="1" customView="1" name="Z_E97D42D2_9E10_4ADB_8FB1_0860F6F503F4_.wvu.PrintArea" hidden="1" oldHidden="1">
    <formula>Ведом.структура!$A$5:$G$444</formula>
    <oldFormula>Ведом.структура!$A$5:$G$444</oldFormula>
  </rdn>
  <rdn rId="0" localSheetId="1" customView="1" name="Z_E97D42D2_9E10_4ADB_8FB1_0860F6F503F4_.wvu.FilterData" hidden="1" oldHidden="1">
    <formula>Ведом.структура!$A$17:$G$453</formula>
    <oldFormula>Ведом.структура!$A$17:$G$453</oldFormula>
  </rdn>
  <rcv guid="{E97D42D2-9E10-4ADB-8FB1-0860F6F503F4}" action="add"/>
</revisions>
</file>

<file path=xl/revisions/revisionLog15.xml><?xml version="1.0" encoding="utf-8"?>
<revisions xmlns="http://schemas.openxmlformats.org/spreadsheetml/2006/main" xmlns:r="http://schemas.openxmlformats.org/officeDocument/2006/relationships">
  <rcc rId="4677" sId="1" xfDxf="1" dxf="1">
    <oc r="A36" t="inlineStr">
      <is>
    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    </is>
    </oc>
    <nc r="A36" t="inlineStr">
      <is>
        <t>Функционирование Правительства Российской Федерации, высших исполнительных органов субъектов Российской Федерации, местных администраций</t>
      </is>
    </nc>
    <ndxf>
      <font>
        <b/>
        <name val="Times New Roman"/>
        <scheme val="none"/>
      </font>
      <fill>
        <patternFill patternType="solid">
          <bgColor indexed="41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xfDxf="1" sqref="A132" start="0" length="0">
    <dxf>
      <font>
        <b/>
        <name val="Times New Roman"/>
        <scheme val="none"/>
      </font>
      <fill>
        <patternFill patternType="solid">
          <bgColor indexed="41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4678" sId="1" xfDxf="1" dxf="1">
    <oc r="A273" t="inlineStr">
      <is>
        <t>Молодежная политика и оздоровление детей</t>
      </is>
    </oc>
    <nc r="A273" t="inlineStr">
      <is>
        <t>Молодежная политика</t>
      </is>
    </nc>
    <ndxf>
      <font>
        <b/>
        <name val="Times New Roman"/>
        <scheme val="none"/>
      </font>
      <fill>
        <patternFill patternType="solid">
          <bgColor indexed="41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679" sId="1" xfDxf="1" dxf="1">
    <oc r="A435" t="inlineStr">
      <is>
        <t>МЕЖБЮДЖЕТНЫЕ ТРАНСФЕРТЫ ОБЩЕГО ХАРАКТЕРА БЮДЖЕТАМ СУБЪЕКТОВ РОССИЙСКОЙ ФЕДЕРАЦИИ И МУНИЦИПАЛЬНЫХ ОБРАЗОВАНИЙ</t>
      </is>
    </oc>
    <nc r="A435" t="inlineStr">
      <is>
        <t>МЕЖБЮДЖЕТНЫЕ ТРАНСФЕРТЫ ОБЩЕГО ХАРАКТЕРА БЮДЖЕТАМ БЮДЖЕТНОЙ СИСТЕМЫ РОССИЙСКОЙ ФЕДЕРАЦИИ</t>
      </is>
    </nc>
    <ndxf>
      <font>
        <b/>
        <name val="Times New Roman"/>
        <scheme val="none"/>
      </font>
      <fill>
        <patternFill patternType="solid">
          <bgColor indexed="15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v guid="{E330F985-0015-4DC4-AAB2-DD1A6292743B}" action="delete"/>
  <rdn rId="0" localSheetId="1" customView="1" name="Z_E330F985_0015_4DC4_AAB2_DD1A6292743B_.wvu.PrintArea" hidden="1" oldHidden="1">
    <formula>Ведом.структура!$A$1:$G$445</formula>
    <oldFormula>Ведом.структура!$A$1:$G$445</oldFormula>
  </rdn>
  <rdn rId="0" localSheetId="1" customView="1" name="Z_E330F985_0015_4DC4_AAB2_DD1A6292743B_.wvu.FilterData" hidden="1" oldHidden="1">
    <formula>Ведом.структура!$A$17:$G$454</formula>
    <oldFormula>Ведом.структура!$A$17:$G$454</oldFormula>
  </rdn>
  <rcv guid="{E330F985-0015-4DC4-AAB2-DD1A6292743B}" action="add"/>
</revisions>
</file>

<file path=xl/revisions/revisionLog1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11" sId="1" odxf="1" dxf="1">
    <oc r="D371" t="inlineStr">
      <is>
        <t>06004 00000</t>
      </is>
    </oc>
    <nc r="D371" t="inlineStr">
      <is>
        <t>06040 00000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2812" sId="1" odxf="1" dxf="1">
    <oc r="D372" t="inlineStr">
      <is>
        <t>06004 L5760</t>
      </is>
    </oc>
    <nc r="D372" t="inlineStr">
      <is>
        <t>06040 L5760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2813" sId="1" odxf="1" dxf="1">
    <oc r="D373" t="inlineStr">
      <is>
        <t>06004 L5760</t>
      </is>
    </oc>
    <nc r="D373" t="inlineStr">
      <is>
        <t>06040 L5760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2814" sId="1">
    <oc r="E373" t="inlineStr">
      <is>
        <t>322</t>
      </is>
    </oc>
    <nc r="E373" t="inlineStr">
      <is>
        <t>244</t>
      </is>
    </nc>
  </rcc>
  <rcc rId="2815" sId="1" odxf="1" dxf="1">
    <oc r="A373" t="inlineStr">
      <is>
        <t>Субсидии гражданам на приобретение жилья</t>
      </is>
    </oc>
    <nc r="A373" t="inlineStr">
      <is>
        <t>Прочие закупки товаров, работ и услуг для государственных (муниципальных) нужд</t>
      </is>
    </nc>
    <odxf>
      <font>
        <name val="Times New Roman"/>
        <family val="1"/>
      </font>
      <fill>
        <patternFill patternType="solid">
          <bgColor theme="0"/>
        </patternFill>
      </fill>
    </odxf>
    <ndxf>
      <font>
        <color indexed="8"/>
        <name val="Times New Roman"/>
        <family val="1"/>
      </font>
      <fill>
        <patternFill patternType="none">
          <bgColor indexed="65"/>
        </patternFill>
      </fill>
    </ndxf>
  </rcc>
</revisions>
</file>

<file path=xl/revisions/revisionLog1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7" sId="1" numFmtId="4">
    <oc r="F226">
      <v>91225</v>
    </oc>
    <nc r="F226">
      <v>98810</v>
    </nc>
  </rcc>
  <rcc rId="868" sId="1" numFmtId="4">
    <oc r="G226">
      <f>F226</f>
    </oc>
    <nc r="G226">
      <v>98810</v>
    </nc>
  </rcc>
  <rrc rId="869" sId="1" ref="A227:XFD227" action="deleteRow">
    <undo index="65535" exp="ref" v="1" dr="G227" r="G208" sId="1"/>
    <undo index="65535" exp="ref" v="1" dr="F227" r="F208" sId="1"/>
    <undo index="65535" exp="area" ref3D="1" dr="$A$252:$XFD$254" dn="Z_E330F985_0015_4DC4_AAB2_DD1A6292743B_.wvu.Rows" sId="1"/>
    <undo index="65535" exp="area" ref3D="1" dr="$A$252:$XFD$254" dn="Z_E97D42D2_9E10_4ADB_8FB1_0860F6F503F4_.wvu.Rows" sId="1"/>
    <undo index="65535" exp="area" ref3D="1" dr="$A$252:$XFD$254" dn="Z_807263EF_422E_4971_BF65_1CEADE7F6559_.wvu.Rows" sId="1"/>
    <rfmt sheetId="1" xfDxf="1" sqref="A227:XFD227" start="0" length="0">
      <dxf>
        <font>
          <i/>
          <name val="Times New Roman CYR"/>
          <family val="1"/>
        </font>
        <alignment wrapText="1"/>
      </dxf>
    </rfmt>
    <rcc rId="0" sId="1" dxf="1">
      <nc r="A227" t="inlineStr">
        <is>
          <t>Организация бесплатного горячего питания обучающихся, получающих начальное общее образование в муниципальных образовательных организациях на 2020 год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27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27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27" t="inlineStr">
        <is>
          <t>10201 S2Л10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27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27">
        <f>F228</f>
      </nc>
      <ndxf>
        <font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27">
        <f>G228</f>
      </nc>
      <ndxf>
        <font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70" sId="1" ref="A227:XFD227" action="deleteRow">
    <undo index="65535" exp="area" ref3D="1" dr="$A$251:$XFD$253" dn="Z_E330F985_0015_4DC4_AAB2_DD1A6292743B_.wvu.Rows" sId="1"/>
    <undo index="65535" exp="area" ref3D="1" dr="$A$251:$XFD$253" dn="Z_E97D42D2_9E10_4ADB_8FB1_0860F6F503F4_.wvu.Rows" sId="1"/>
    <undo index="65535" exp="area" ref3D="1" dr="$A$251:$XFD$253" dn="Z_807263EF_422E_4971_BF65_1CEADE7F6559_.wvu.Rows" sId="1"/>
    <rfmt sheetId="1" xfDxf="1" sqref="A227:XFD227" start="0" length="0">
      <dxf>
        <font>
          <i/>
          <name val="Times New Roman CYR"/>
          <family val="1"/>
        </font>
        <alignment wrapText="1"/>
      </dxf>
    </rfmt>
    <rcc rId="0" sId="1" dxf="1">
      <nc r="A227" t="inlineStr">
        <is>
          <t>Субсидии бюджетным учреждениям на иные цели</t>
        </is>
      </nc>
      <n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27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27" t="inlineStr">
        <is>
          <t>02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27" t="inlineStr">
        <is>
          <t>10201 S2Л10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27" t="inlineStr">
        <is>
          <t>612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227">
        <v>0</v>
      </nc>
      <ndxf>
        <font>
          <i val="0"/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227">
        <v>0</v>
      </nc>
      <ndxf>
        <font>
          <i val="0"/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71" sId="1" ref="A227:XFD227" action="deleteRow">
    <undo index="65535" exp="ref" v="1" dr="G227" r="G207" sId="1"/>
    <undo index="65535" exp="ref" v="1" dr="F227" r="F207" sId="1"/>
    <undo index="65535" exp="area" ref3D="1" dr="$A$250:$XFD$252" dn="Z_E330F985_0015_4DC4_AAB2_DD1A6292743B_.wvu.Rows" sId="1"/>
    <undo index="65535" exp="area" ref3D="1" dr="$A$250:$XFD$252" dn="Z_E97D42D2_9E10_4ADB_8FB1_0860F6F503F4_.wvu.Rows" sId="1"/>
    <undo index="65535" exp="area" ref3D="1" dr="$A$250:$XFD$252" dn="Z_807263EF_422E_4971_BF65_1CEADE7F6559_.wvu.Rows" sId="1"/>
    <rfmt sheetId="1" xfDxf="1" sqref="A227:XFD227" start="0" length="0">
      <dxf>
        <font>
          <i/>
          <name val="Times New Roman CYR"/>
          <family val="1"/>
        </font>
        <alignment wrapText="1"/>
      </dxf>
    </rfmt>
    <rcc rId="0" sId="1" dxf="1">
      <nc r="A227" t="inlineStr">
        <is>
          <t>Основное мероприятие "Организация временного трудоустройства несовершеннолетних граждан от 14 до 18 лет"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27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27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27" t="inlineStr">
        <is>
          <t>10202 00000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27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27">
        <f>F228</f>
      </nc>
      <ndxf>
        <font>
          <i val="0"/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27">
        <f>G228</f>
      </nc>
      <ndxf>
        <font>
          <i val="0"/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72" sId="1" ref="A227:XFD227" action="deleteRow">
    <undo index="65535" exp="area" ref3D="1" dr="$A$249:$XFD$251" dn="Z_E330F985_0015_4DC4_AAB2_DD1A6292743B_.wvu.Rows" sId="1"/>
    <undo index="65535" exp="area" ref3D="1" dr="$A$249:$XFD$251" dn="Z_E97D42D2_9E10_4ADB_8FB1_0860F6F503F4_.wvu.Rows" sId="1"/>
    <undo index="65535" exp="area" ref3D="1" dr="$A$249:$XFD$251" dn="Z_807263EF_422E_4971_BF65_1CEADE7F6559_.wvu.Rows" sId="1"/>
    <rfmt sheetId="1" xfDxf="1" sqref="A227:XFD227" start="0" length="0">
      <dxf>
        <font>
          <i/>
          <name val="Times New Roman CYR"/>
          <family val="1"/>
        </font>
        <alignment wrapText="1"/>
      </dxf>
    </rfmt>
    <rcc rId="0" sId="1" dxf="1">
      <nc r="A227" t="inlineStr">
        <is>
          <t>Расходы, связанные с выполнением деятельности учреждений образования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27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27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27" t="inlineStr">
        <is>
          <t>10202 83060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27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27">
        <f>F228</f>
      </nc>
      <ndxf>
        <font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27">
        <f>G228</f>
      </nc>
      <ndxf>
        <font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873" sId="1" ref="A227:XFD227" action="deleteRow">
    <undo index="65535" exp="area" ref3D="1" dr="$A$248:$XFD$250" dn="Z_E330F985_0015_4DC4_AAB2_DD1A6292743B_.wvu.Rows" sId="1"/>
    <undo index="65535" exp="area" ref3D="1" dr="$A$248:$XFD$250" dn="Z_E97D42D2_9E10_4ADB_8FB1_0860F6F503F4_.wvu.Rows" sId="1"/>
    <undo index="65535" exp="area" ref3D="1" dr="$A$248:$XFD$250" dn="Z_807263EF_422E_4971_BF65_1CEADE7F6559_.wvu.Rows" sId="1"/>
    <rfmt sheetId="1" xfDxf="1" sqref="A227:XFD227" start="0" length="0">
      <dxf>
        <font>
          <i/>
          <name val="Times New Roman CYR"/>
          <family val="1"/>
        </font>
        <alignment wrapText="1"/>
      </dxf>
    </rfmt>
    <rcc rId="0" sId="1" dxf="1">
      <nc r="A227" t="inlineStr">
        <is>
          <t>Субсидии бюджетным учреждениям на иные цели</t>
        </is>
      </nc>
      <ndxf>
        <font>
          <i val="0"/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27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27" t="inlineStr">
        <is>
          <t>02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27" t="inlineStr">
        <is>
          <t>10202 83060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27" t="inlineStr">
        <is>
          <t>612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27" start="0" length="0">
      <dxf>
        <font>
          <i val="0"/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27" start="0" length="0">
      <dxf>
        <font>
          <i val="0"/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874" sId="1">
    <oc r="F208">
      <f>F211+F213+F217+F221+F223+F225+#REF!+F210+F219+F215</f>
    </oc>
    <nc r="F208">
      <f>F211+F213+F217+F221+F223+F225+F210+F219+F215</f>
    </nc>
  </rcc>
  <rcc rId="875" sId="1">
    <oc r="G208">
      <f>G211+G213+G217+G221+G223+G225+#REF!+G210+G219+G215</f>
    </oc>
    <nc r="G208">
      <f>G211+G213+G217+G221+G223+G225+G210+G219+G215</f>
    </nc>
  </rcc>
  <rcc rId="876" sId="1">
    <oc r="F207">
      <f>F208+#REF!+F227</f>
    </oc>
    <nc r="F207">
      <f>F208+F227</f>
    </nc>
  </rcc>
  <rcc rId="877" sId="1">
    <oc r="G207">
      <f>G208+#REF!+G227</f>
    </oc>
    <nc r="G207">
      <f>G208+G227</f>
    </nc>
  </rcc>
  <rcc rId="878" sId="1" numFmtId="4">
    <oc r="F229">
      <f>8362.1+1011.7</f>
    </oc>
    <nc r="F229">
      <v>9373.7900000000009</v>
    </nc>
  </rcc>
  <rcc rId="879" sId="1" numFmtId="4">
    <oc r="G229">
      <f>8362.1+1011.7</f>
    </oc>
    <nc r="G229">
      <v>9373.7900000000009</v>
    </nc>
  </rcc>
  <rrc rId="880" sId="1" ref="A271:XFD271" action="deleteRow">
    <undo index="0" exp="ref" v="1" dr="G271" r="G269" sId="1"/>
    <undo index="0" exp="ref" v="1" dr="F271" r="F269" sId="1"/>
    <rfmt sheetId="1" xfDxf="1" sqref="A271:XFD271" start="0" length="0">
      <dxf>
        <font>
          <i/>
          <name val="Times New Roman CYR"/>
          <family val="1"/>
        </font>
        <alignment wrapText="1"/>
      </dxf>
    </rfmt>
    <rcc rId="0" sId="1" dxf="1">
      <nc r="A271" t="inlineStr">
        <is>
          <t>Субсидии бюджетным учреждениям на иные цели</t>
        </is>
      </nc>
      <n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71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71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71" t="inlineStr">
        <is>
          <t>10401 73050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71" t="inlineStr">
        <is>
          <t>612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71" start="0" length="0">
      <dxf>
        <font>
          <i val="0"/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71" start="0" length="0">
      <dxf>
        <font>
          <i val="0"/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881" sId="1">
    <oc r="F269">
      <f>#REF!+F270</f>
    </oc>
    <nc r="F269">
      <f>F270</f>
    </nc>
  </rcc>
  <rcc rId="882" sId="1">
    <oc r="G269">
      <f>#REF!+G270</f>
    </oc>
    <nc r="G269">
      <f>G270</f>
    </nc>
  </rcc>
  <rcc rId="883" sId="1" numFmtId="4">
    <oc r="F272">
      <v>4805.2</v>
    </oc>
    <nc r="F272">
      <v>4805.2380000000003</v>
    </nc>
  </rcc>
  <rrc rId="884" sId="1" ref="A273:XFD273" action="deleteRow">
    <undo index="65535" exp="ref" v="1" dr="G273" r="G271" sId="1"/>
    <undo index="65535" exp="ref" v="1" dr="F273" r="F271" sId="1"/>
    <rfmt sheetId="1" xfDxf="1" sqref="A273:XFD273" start="0" length="0">
      <dxf>
        <font>
          <i/>
          <name val="Times New Roman CYR"/>
          <family val="1"/>
        </font>
        <alignment wrapText="1"/>
      </dxf>
    </rfmt>
    <rcc rId="0" sId="1" dxf="1">
      <nc r="A273" t="inlineStr">
        <is>
          <t>Субсидии бюджетным учреждениям на иные цели</t>
        </is>
      </nc>
      <n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73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73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73" t="inlineStr">
        <is>
          <t>10401 73140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73" t="inlineStr">
        <is>
          <t>612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273">
        <v>0</v>
      </nc>
      <ndxf>
        <font>
          <i val="0"/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273">
        <v>0</v>
      </nc>
      <ndxf>
        <font>
          <i val="0"/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885" sId="1">
    <oc r="F271">
      <f>F272+#REF!</f>
    </oc>
    <nc r="F271">
      <f>F272</f>
    </nc>
  </rcc>
  <rcc rId="886" sId="1">
    <oc r="G271">
      <f>G272+#REF!</f>
    </oc>
    <nc r="G271">
      <f>G272</f>
    </nc>
  </rcc>
</revisions>
</file>

<file path=xl/revisions/revisionLog1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816" sId="1" ref="A153:XFD153" action="insertRow"/>
  <rfmt sheetId="1" sqref="D155" start="0" length="0">
    <dxf>
      <font>
        <i val="0"/>
        <name val="Times New Roman"/>
        <family val="1"/>
      </font>
    </dxf>
  </rfmt>
  <rfmt sheetId="1" sqref="D155" start="0" length="2147483647">
    <dxf>
      <font>
        <i/>
      </font>
    </dxf>
  </rfmt>
  <rfmt sheetId="1" sqref="A153" start="0" length="0">
    <dxf>
      <font>
        <i/>
        <name val="Times New Roman"/>
        <family val="1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156" start="0" length="0">
    <dxf>
      <fill>
        <patternFill patternType="solid"/>
      </fill>
    </dxf>
  </rfmt>
  <rcc rId="2817" sId="1" odxf="1" dxf="1">
    <oc r="A152" t="inlineStr">
      <is>
        <t>Муниципальная программа «Развитие дорожной сети в Селенгинском районе на 2020 - 2024 годы»</t>
      </is>
    </oc>
    <nc r="A152" t="inlineStr">
      <is>
        <t>Муниципальная Программа «Повышение качества управления муниципальной собственностью и градостроительной деятельностью в Селенгинском районе на 2020-2024 годы</t>
      </is>
    </nc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18" sId="1">
    <nc r="A153" t="inlineStr">
      <is>
        <t>Подпрограмма "Развитие дорожной сети в Селенгинском районе"</t>
      </is>
    </nc>
  </rcc>
  <rcc rId="2819" sId="1">
    <oc r="A154" t="inlineStr">
      <is>
        <t>Основное мероприятие "Реконструкция, строительство и содержание автомобильных дорог общего пользования местного значения"</t>
      </is>
    </oc>
    <nc r="A154" t="inlineStr">
      <is>
        <t>Основное мероприятие "Содержание автомобильных дорог общего пользования местного значения"</t>
      </is>
    </nc>
  </rcc>
  <rcc rId="2820" sId="1">
    <oc r="A155" t="inlineStr">
      <is>
        <t>Содержание автомобильных дорог общего пользования местного значения</t>
      </is>
    </oc>
    <nc r="A155" t="inlineStr">
      <is>
        <t xml:space="preserve">Расходы на содержание автомобильных дорог общего пользования местного значения </t>
      </is>
    </nc>
  </rcc>
  <rcc rId="2821" sId="1">
    <oc r="D152" t="inlineStr">
      <is>
        <t>11000 00000</t>
      </is>
    </oc>
    <nc r="D152" t="inlineStr">
      <is>
        <t>04000 00000</t>
      </is>
    </nc>
  </rcc>
  <rcc rId="2822" sId="1" odxf="1" dxf="1">
    <nc r="B153" t="inlineStr">
      <is>
        <t>04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2823" sId="1" odxf="1" dxf="1">
    <nc r="C153" t="inlineStr">
      <is>
        <t>09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2824" sId="1" odxf="1" dxf="1">
    <nc r="D153" t="inlineStr">
      <is>
        <t>04300 00000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153" start="0" length="0">
    <dxf>
      <font>
        <i/>
        <name val="Times New Roman"/>
        <family val="1"/>
      </font>
    </dxf>
  </rfmt>
  <rcc rId="2825" sId="1">
    <oc r="D154" t="inlineStr">
      <is>
        <t>11001 00000</t>
      </is>
    </oc>
    <nc r="D154" t="inlineStr">
      <is>
        <t>04304 00000</t>
      </is>
    </nc>
  </rcc>
  <rcc rId="2826" sId="1">
    <oc r="D155" t="inlineStr">
      <is>
        <t>11001 82200</t>
      </is>
    </oc>
    <nc r="D155" t="inlineStr">
      <is>
        <t>04304 82200</t>
      </is>
    </nc>
  </rcc>
  <rcc rId="2827" sId="1">
    <oc r="D156" t="inlineStr">
      <is>
        <t>11001 82200</t>
      </is>
    </oc>
    <nc r="D156" t="inlineStr">
      <is>
        <t>04304 82200</t>
      </is>
    </nc>
  </rcc>
  <rcc rId="2828" sId="1" numFmtId="4">
    <oc r="F156">
      <v>16733.39</v>
    </oc>
    <nc r="F156">
      <v>3685.0059999999999</v>
    </nc>
  </rcc>
  <rcc rId="2829" sId="1" numFmtId="4">
    <oc r="G156">
      <v>17764.55</v>
    </oc>
    <nc r="G156">
      <v>4134.22</v>
    </nc>
  </rcc>
  <rrc rId="2830" sId="1" ref="A157:XFD157" action="insertRow"/>
  <rcc rId="2831" sId="1">
    <nc r="B157" t="inlineStr">
      <is>
        <t>04</t>
      </is>
    </nc>
  </rcc>
  <rcc rId="2832" sId="1">
    <nc r="C157" t="inlineStr">
      <is>
        <t>09</t>
      </is>
    </nc>
  </rcc>
  <rcc rId="2833" sId="1">
    <nc r="D157" t="inlineStr">
      <is>
        <t>04304 82200</t>
      </is>
    </nc>
  </rcc>
  <rcc rId="2834" sId="1">
    <nc r="E157" t="inlineStr">
      <is>
        <t>540</t>
      </is>
    </nc>
  </rcc>
  <rcc rId="2835" sId="1">
    <oc r="F155">
      <f>SUM(F156:F156)</f>
    </oc>
    <nc r="F155">
      <f>SUM(F156:F157)</f>
    </nc>
  </rcc>
  <rcc rId="2836" sId="1">
    <oc r="G155">
      <f>SUM(G156:G156)</f>
    </oc>
    <nc r="G155">
      <f>SUM(G156:G157)</f>
    </nc>
  </rcc>
  <rcc rId="2837" sId="1" numFmtId="4">
    <nc r="F157">
      <v>12013.404</v>
    </nc>
  </rcc>
  <rcc rId="2838" sId="1" numFmtId="4">
    <nc r="G157">
      <v>12595.35</v>
    </nc>
  </rcc>
  <rcc rId="2839" sId="1" odxf="1" dxf="1">
    <nc r="A157" t="inlineStr">
      <is>
        <t>Иные межбюджетные трансферты</t>
      </is>
    </nc>
    <ndxf>
      <font>
        <color indexed="8"/>
        <name val="Times New Roman"/>
        <family val="1"/>
      </font>
      <fill>
        <patternFill patternType="none"/>
      </fill>
    </ndxf>
  </rcc>
  <rcv guid="{E97D42D2-9E10-4ADB-8FB1-0860F6F503F4}" action="delete"/>
  <rdn rId="0" localSheetId="1" customView="1" name="Z_E97D42D2_9E10_4ADB_8FB1_0860F6F503F4_.wvu.PrintArea" hidden="1" oldHidden="1">
    <formula>Ведом.структура!$A$5:$G$446</formula>
    <oldFormula>Ведом.структура!$A$5:$G$446</oldFormula>
  </rdn>
  <rdn rId="0" localSheetId="1" customView="1" name="Z_E97D42D2_9E10_4ADB_8FB1_0860F6F503F4_.wvu.FilterData" hidden="1" oldHidden="1">
    <formula>Ведом.структура!$A$17:$G$455</formula>
    <oldFormula>Ведом.структура!$A$17:$G$455</oldFormula>
  </rdn>
  <rcv guid="{E97D42D2-9E10-4ADB-8FB1-0860F6F503F4}" action="add"/>
</revisions>
</file>

<file path=xl/revisions/revisionLog1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42" sId="1">
    <oc r="D159" t="inlineStr">
      <is>
        <t>11001 R3720</t>
      </is>
    </oc>
    <nc r="D159" t="inlineStr">
      <is>
        <t>04304 R3720</t>
      </is>
    </nc>
  </rcc>
  <rcc rId="2843" sId="1">
    <oc r="D158" t="inlineStr">
      <is>
        <t>11001 R3720</t>
      </is>
    </oc>
    <nc r="D158" t="inlineStr">
      <is>
        <t>04304 R3720</t>
      </is>
    </nc>
  </rcc>
  <rcc rId="2844" sId="1">
    <oc r="E159" t="inlineStr">
      <is>
        <t>414</t>
      </is>
    </oc>
    <nc r="E159" t="inlineStr">
      <is>
        <t>244</t>
      </is>
    </nc>
  </rcc>
  <rcc rId="2845" sId="1" odxf="1" dxf="1">
    <oc r="A159" t="inlineStr">
      <is>
        <t>Бюджетные инвестиции в объекты капитального строительства государственной (муниципальной) собственности</t>
      </is>
    </oc>
    <nc r="A159" t="inlineStr">
      <is>
        <t>Прочие закупки товаров, работ и услуг для государственных (муниципальных) нужд</t>
      </is>
    </nc>
    <odxf>
      <font>
        <name val="Times New Roman"/>
        <family val="1"/>
      </font>
      <fill>
        <patternFill patternType="none"/>
      </fill>
    </odxf>
    <ndxf>
      <font>
        <color indexed="8"/>
        <name val="Times New Roman"/>
        <family val="1"/>
      </font>
      <fill>
        <patternFill patternType="solid"/>
      </fill>
    </ndxf>
  </rcc>
  <rcc rId="2846" sId="1">
    <oc r="E161" t="inlineStr">
      <is>
        <t>414</t>
      </is>
    </oc>
    <nc r="E161" t="inlineStr">
      <is>
        <t>244</t>
      </is>
    </nc>
  </rcc>
  <rrc rId="2847" sId="1" ref="A162:XFD162" action="insertRow"/>
  <rrc rId="2848" sId="1" ref="A162:XFD162" action="insertRow"/>
  <rcc rId="2849" sId="1">
    <nc r="B162" t="inlineStr">
      <is>
        <t>04</t>
      </is>
    </nc>
  </rcc>
  <rcc rId="2850" sId="1">
    <nc r="C162" t="inlineStr">
      <is>
        <t>09</t>
      </is>
    </nc>
  </rcc>
  <rcc rId="2851" sId="1">
    <nc r="D162" t="inlineStr">
      <is>
        <t>11001 S21Д0</t>
      </is>
    </nc>
  </rcc>
  <rcc rId="2852" sId="1">
    <nc r="B163" t="inlineStr">
      <is>
        <t>04</t>
      </is>
    </nc>
  </rcc>
  <rcc rId="2853" sId="1">
    <nc r="C163" t="inlineStr">
      <is>
        <t>09</t>
      </is>
    </nc>
  </rcc>
  <rcc rId="2854" sId="1">
    <nc r="D163" t="inlineStr">
      <is>
        <t>11001 S21Д0</t>
      </is>
    </nc>
  </rcc>
  <rcc rId="2855" sId="1">
    <nc r="E162" t="inlineStr">
      <is>
        <t>540</t>
      </is>
    </nc>
  </rcc>
  <rcc rId="2856" sId="1">
    <nc r="E163" t="inlineStr">
      <is>
        <t>622</t>
      </is>
    </nc>
  </rcc>
  <rcc rId="2857" sId="1" numFmtId="4">
    <oc r="F161">
      <f>100713.9</f>
    </oc>
    <nc r="F161">
      <v>728.47</v>
    </nc>
  </rcc>
  <rcc rId="2858" sId="1" numFmtId="4">
    <oc r="G161">
      <v>50713.9</v>
    </oc>
    <nc r="G161">
      <v>728.47</v>
    </nc>
  </rcc>
  <rcc rId="2859" sId="1" numFmtId="4">
    <nc r="F162">
      <v>50000</v>
    </nc>
  </rcc>
  <rcc rId="2860" sId="1" numFmtId="4">
    <nc r="F163">
      <v>51020.41</v>
    </nc>
  </rcc>
  <rcc rId="2861" sId="1" numFmtId="4">
    <nc r="G163">
      <v>51020.41</v>
    </nc>
  </rcc>
  <rcc rId="2862" sId="1" numFmtId="4">
    <nc r="G162">
      <v>0</v>
    </nc>
  </rcc>
  <rcc rId="2863" sId="1">
    <oc r="F160">
      <f>F161</f>
    </oc>
    <nc r="F160">
      <f>SUM(F161:F163)</f>
    </nc>
  </rcc>
  <rcc rId="2864" sId="1">
    <oc r="G160">
      <f>G161</f>
    </oc>
    <nc r="G160">
      <f>SUM(G161:G163)</f>
    </nc>
  </rcc>
  <rcc rId="2865" sId="1">
    <oc r="E165" t="inlineStr">
      <is>
        <t>414</t>
      </is>
    </oc>
    <nc r="E165" t="inlineStr">
      <is>
        <t>244</t>
      </is>
    </nc>
  </rcc>
  <rcc rId="2866" sId="1">
    <oc r="D164" t="inlineStr">
      <is>
        <t>110R1 722Д0</t>
      </is>
    </oc>
    <nc r="D164" t="inlineStr">
      <is>
        <t>043R1 722Д0</t>
      </is>
    </nc>
  </rcc>
  <rcc rId="2867" sId="1">
    <oc r="D165" t="inlineStr">
      <is>
        <t>110R1 722Д0</t>
      </is>
    </oc>
    <nc r="D165" t="inlineStr">
      <is>
        <t>043R1 722Д0</t>
      </is>
    </nc>
  </rcc>
  <rcc rId="2868" sId="1" odxf="1" dxf="1">
    <oc r="A165" t="inlineStr">
      <is>
        <t>Бюджетные инвестиции в объекты капитального строительства государственной (муниципальной) собственности</t>
      </is>
    </oc>
    <nc r="A165" t="inlineStr">
      <is>
        <t>Прочие закупки товаров, работ и услуг для государственных (муниципальных) нужд</t>
      </is>
    </nc>
    <odxf>
      <font>
        <name val="Times New Roman"/>
        <family val="1"/>
      </font>
      <fill>
        <patternFill patternType="none"/>
      </fill>
    </odxf>
    <ndxf>
      <font>
        <color indexed="8"/>
        <name val="Times New Roman"/>
        <family val="1"/>
      </font>
      <fill>
        <patternFill patternType="solid"/>
      </fill>
    </ndxf>
  </rcc>
  <rcc rId="2869" sId="1" odxf="1" dxf="1">
    <oc r="A161" t="inlineStr">
      <is>
        <t>Бюджетные инвестиции в объекты капитального строительства государственной (муниципальной) собственности</t>
      </is>
    </oc>
    <nc r="A161" t="inlineStr">
      <is>
        <t>Прочие закупки товаров, работ и услуг для государственных (муниципальных) нужд</t>
      </is>
    </nc>
    <odxf>
      <font>
        <name val="Times New Roman"/>
        <family val="1"/>
      </font>
      <fill>
        <patternFill patternType="none"/>
      </fill>
    </odxf>
    <ndxf>
      <font>
        <color indexed="8"/>
        <name val="Times New Roman"/>
        <family val="1"/>
      </font>
      <fill>
        <patternFill patternType="solid"/>
      </fill>
    </ndxf>
  </rcc>
  <rcc rId="2870" sId="1">
    <nc r="A162" t="inlineStr">
      <is>
        <t>Иные межбюджетные трансферты</t>
      </is>
    </nc>
  </rcc>
  <rcc rId="2871" sId="1">
    <nc r="A163" t="inlineStr">
      <is>
        <t>Субсидии автономным учреждениям на иные цели</t>
      </is>
    </nc>
  </rcc>
</revisions>
</file>

<file path=xl/revisions/revisionLog1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72" sId="1">
    <nc r="F153">
      <f>F154</f>
    </nc>
  </rcc>
  <rcc rId="2873" sId="1">
    <oc r="F152">
      <f>F154</f>
    </oc>
    <nc r="F152">
      <f>F153</f>
    </nc>
  </rcc>
  <rcc rId="2874" sId="1">
    <nc r="G153">
      <f>G154</f>
    </nc>
  </rcc>
  <rcc rId="2875" sId="1">
    <oc r="G152">
      <f>G154</f>
    </oc>
    <nc r="G152">
      <f>G153</f>
    </nc>
  </rcc>
  <rfmt sheetId="1" sqref="F153:G153" start="0" length="2147483647">
    <dxf>
      <font>
        <i/>
      </font>
    </dxf>
  </rfmt>
</revisions>
</file>

<file path=xl/revisions/revisionLog1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76" sId="1">
    <oc r="G151">
      <f>G152</f>
    </oc>
    <nc r="G151">
      <f>G152</f>
    </nc>
  </rcc>
</revisions>
</file>

<file path=xl/revisions/revisionLog156.xml><?xml version="1.0" encoding="utf-8"?>
<revisions xmlns="http://schemas.openxmlformats.org/spreadsheetml/2006/main" xmlns:r="http://schemas.openxmlformats.org/officeDocument/2006/relationships">
  <rcv guid="{E330F985-0015-4DC4-AAB2-DD1A6292743B}" action="delete"/>
  <rdn rId="0" localSheetId="1" customView="1" name="Z_E330F985_0015_4DC4_AAB2_DD1A6292743B_.wvu.PrintArea" hidden="1" oldHidden="1">
    <formula>Ведом.структура!$A$1:$G$402</formula>
    <oldFormula>Ведом.структура!$A$1:$G$402</oldFormula>
  </rdn>
  <rdn rId="0" localSheetId="1" customView="1" name="Z_E330F985_0015_4DC4_AAB2_DD1A6292743B_.wvu.Rows" hidden="1" oldHidden="1">
    <formula>Ведом.структура!$251:$253</formula>
    <oldFormula>Ведом.структура!$251:$253</oldFormula>
  </rdn>
  <rdn rId="0" localSheetId="1" customView="1" name="Z_E330F985_0015_4DC4_AAB2_DD1A6292743B_.wvu.FilterData" hidden="1" oldHidden="1">
    <formula>Ведом.структура!$A$19:$G$411</formula>
    <oldFormula>Ведом.структура!$A$19:$G$411</oldFormula>
  </rdn>
  <rcv guid="{E330F985-0015-4DC4-AAB2-DD1A6292743B}" action="add"/>
</revisions>
</file>

<file path=xl/revisions/revisionLog15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81" sId="1" numFmtId="4">
    <oc r="F93">
      <v>403</v>
    </oc>
    <nc r="F93">
      <v>438.2</v>
    </nc>
  </rcc>
  <rcc rId="2882" sId="1" numFmtId="4">
    <oc r="F94">
      <v>121.8</v>
    </oc>
    <nc r="F94">
      <v>132.4</v>
    </nc>
  </rcc>
  <rcc rId="2883" sId="1" numFmtId="4">
    <oc r="G93">
      <v>403</v>
    </oc>
    <nc r="G93">
      <v>438.2</v>
    </nc>
  </rcc>
  <rcc rId="2884" sId="1" numFmtId="4">
    <oc r="G94">
      <v>121.8</v>
    </oc>
    <nc r="G94">
      <v>132.4</v>
    </nc>
  </rcc>
  <rcc rId="2885" sId="1" numFmtId="4">
    <oc r="F98">
      <v>455.6</v>
    </oc>
    <nc r="F98">
      <v>501.3</v>
    </nc>
  </rcc>
  <rcc rId="2886" sId="1" numFmtId="4">
    <oc r="F99">
      <v>137.6</v>
    </oc>
    <nc r="F99">
      <v>151.4</v>
    </nc>
  </rcc>
  <rcc rId="2887" sId="1" numFmtId="4">
    <oc r="G98">
      <v>455.6</v>
    </oc>
    <nc r="G98">
      <v>501.3</v>
    </nc>
  </rcc>
  <rcc rId="2888" sId="1" numFmtId="4">
    <oc r="G99">
      <v>137.6</v>
    </oc>
    <nc r="G99">
      <v>151.4</v>
    </nc>
  </rcc>
  <rcc rId="2889" sId="1" numFmtId="4">
    <oc r="F103">
      <v>329.3</v>
    </oc>
    <nc r="F103">
      <v>358.95</v>
    </nc>
  </rcc>
  <rcc rId="2890" sId="1" numFmtId="4">
    <oc r="F104">
      <v>99.39</v>
    </oc>
    <nc r="F104">
      <v>108.34</v>
    </nc>
  </rcc>
  <rcc rId="2891" sId="1" numFmtId="4">
    <oc r="G103">
      <v>329.3</v>
    </oc>
    <nc r="G103">
      <v>358.95</v>
    </nc>
  </rcc>
  <rcc rId="2892" sId="1" numFmtId="4">
    <oc r="G104">
      <v>99.39</v>
    </oc>
    <nc r="G104">
      <v>108.34</v>
    </nc>
  </rcc>
  <rcc rId="2893" sId="1" numFmtId="4">
    <oc r="G111">
      <v>18344.5</v>
    </oc>
    <nc r="G111">
      <v>8344.5</v>
    </nc>
  </rcc>
  <rcc rId="2894" sId="1" numFmtId="4">
    <oc r="G112">
      <v>5540</v>
    </oc>
    <nc r="G112">
      <v>2540</v>
    </nc>
  </rcc>
  <rcc rId="2895" sId="1" numFmtId="4">
    <oc r="F118">
      <f>10869+1207.7</f>
    </oc>
    <nc r="F118">
      <v>10649.7</v>
    </nc>
  </rcc>
  <rcc rId="2896" sId="1" numFmtId="4">
    <oc r="G118">
      <f>10869+1207.7</f>
    </oc>
    <nc r="G118">
      <v>10528.7</v>
    </nc>
  </rcc>
</revisions>
</file>

<file path=xl/revisions/revisionLog157.xml><?xml version="1.0" encoding="utf-8"?>
<revisions xmlns="http://schemas.openxmlformats.org/spreadsheetml/2006/main" xmlns:r="http://schemas.openxmlformats.org/officeDocument/2006/relationships">
  <rcc rId="4714" sId="1">
    <oc r="A47" t="inlineStr">
      <is>
        <t>Муниципальная Программа «Управление муниципальными финансами и муниципальным долгом на 2020-2025 годы</t>
      </is>
    </oc>
    <nc r="A47" t="inlineStr">
      <is>
        <t>Муниципальная Программа «Управление муниципальными финансами и муниципальным долгом на 2024-2028 годы</t>
      </is>
    </nc>
  </rcc>
  <rcc rId="4715" sId="1">
    <oc r="A438" t="inlineStr">
      <is>
        <t>Муниципальная Программа «Управление муниципальными финансами и муниципальным долгом на 2020-2025 годы</t>
      </is>
    </oc>
    <nc r="A438" t="inlineStr">
      <is>
        <t>Муниципальная Программа «Управление муниципальными финансами и муниципальным долгом на 2024-2028 годы</t>
      </is>
    </nc>
  </rcc>
  <rcc rId="4716" sId="1">
    <oc r="A70" t="inlineStr">
      <is>
        <t>Муниципальная программа  «Развитие туризма и благоустройство мест массового отдыха в Селенгинском районе на 2020-2025 годы»</t>
      </is>
    </oc>
    <nc r="A70" t="inlineStr">
      <is>
        <t>Муниципальная программа  «Развитие туризма и благоустройство мест массового отдыха в Селенгинском районе на 2023-2027 годы»</t>
      </is>
    </nc>
  </rcc>
  <rcc rId="4717" sId="1">
    <oc r="A74" t="inlineStr">
      <is>
        <t>Муниципальная Программа «Повышение качества управления муниципальной собственностью и градостроительной деятельностью в Селенгинском районе на 2023-2025 годы</t>
      </is>
    </oc>
    <nc r="A74" t="inlineStr">
      <is>
        <t>Муниципальная Программа «Повышение качества управления муниципальной собственностью и градостроительной деятельностьюмуниципального образования "Селенгинский район" на 2024-2028 годы</t>
      </is>
    </nc>
  </rcc>
  <rcc rId="4718" sId="1">
    <oc r="A164" t="inlineStr">
      <is>
        <t>Муниципальная Программа «Повышение качества управления муниципальной собственностью и градостроительной деятельностью в Селенгинском районе на 2023-2025 годы</t>
      </is>
    </oc>
    <nc r="A164" t="inlineStr">
      <is>
        <t>Муниципальная Программа «Повышение качества управления муниципальной собственностью и градостроительной деятельностьюмуниципального образования "Селенгинский район" на 2024-2028 годы</t>
      </is>
    </nc>
  </rcc>
  <rcc rId="4719" sId="1">
    <oc r="A86" t="inlineStr">
      <is>
        <t>Муниципальная программа «Развитие малого и среднего предпринимательства в Селенгинском районе на 2020-2025 годы</t>
      </is>
    </oc>
    <nc r="A86" t="inlineStr">
      <is>
        <t>Муниципальная программа «Развитие малого и среднего предпринимательства в Селенгинском районе на 2023-2027 годы</t>
      </is>
    </nc>
  </rcc>
  <rcc rId="4720" sId="1">
    <oc r="A139" t="inlineStr">
      <is>
        <t>Муниципальная программа «Комплексное развитие сельских территорий в Селенгинском районе на 2023-2025 годы»</t>
      </is>
    </oc>
    <nc r="A139" t="inlineStr">
      <is>
        <t>Муниципальная программа «Комплексное развитие сельских территорий в Селенгинском районе на 2024-2028 годы»</t>
      </is>
    </nc>
  </rcc>
  <rcc rId="4721" sId="1" odxf="1" dxf="1">
    <oc r="A369" t="inlineStr">
      <is>
        <t>МП «Комплексное развитие сельских территорий в Селенгинском районе на 2023-2025 годы»</t>
      </is>
    </oc>
    <nc r="A369" t="inlineStr">
      <is>
        <t>Муниципальная программа «Комплексное развитие сельских территорий в Селенгинском районе на 2024-2028 годы»</t>
      </is>
    </nc>
    <odxf>
      <fill>
        <patternFill patternType="solid">
          <bgColor theme="0"/>
        </patternFill>
      </fill>
      <alignment vertical="center" readingOrder="0"/>
    </odxf>
    <ndxf>
      <fill>
        <patternFill patternType="none">
          <bgColor indexed="65"/>
        </patternFill>
      </fill>
      <alignment vertical="top" readingOrder="0"/>
    </ndxf>
  </rcc>
  <rcc rId="4722" sId="1">
    <oc r="A252" t="inlineStr">
      <is>
        <t>Муниципальная Программа «Развитие культуры в Селенгинском районе на 2020 – 2025 годы»</t>
      </is>
    </oc>
    <nc r="A252" t="inlineStr">
      <is>
        <t>Муниципальная Программа «Развитие культуры в Селенгинском районе на 2023 – 2027 годы»</t>
      </is>
    </nc>
  </rcc>
  <rcc rId="4723" sId="1">
    <oc r="A325" t="inlineStr">
      <is>
        <t>Муниципальная Программа «Развитие культуры в Селенгинском районе на 2020 – 2025 годы»</t>
      </is>
    </oc>
    <nc r="A325" t="inlineStr">
      <is>
        <t>Муниципальная Программа «Развитие культуры в Селенгинском районе на 2023 – 2027 годы»</t>
      </is>
    </nc>
  </rcc>
  <rcc rId="4724" sId="1">
    <oc r="A346" t="inlineStr">
      <is>
        <t>Муниципальная Программа «Развитие культуры в Селенгинском районе на 2020 – 2025 годы»</t>
      </is>
    </oc>
    <nc r="A346" t="inlineStr">
      <is>
        <t>Муниципальная Программа «Развитие культуры в Селенгинском районе на 2023 – 2027 годы»</t>
      </is>
    </nc>
  </rcc>
  <rcc rId="4725" sId="1">
    <oc r="A275" t="inlineStr">
      <is>
        <t>Муниципальная Программа «Развитие физической культуры, спорта и молодежной политики в Селенгинском районе на  2020 – 2025 годы»</t>
      </is>
    </oc>
    <nc r="A275" t="inlineStr">
      <is>
        <t>Муниципальная Программа «Развитие физической культуры, спорта и молодежной политики в Селенгинском районе на  2023 – 2027 годы»</t>
      </is>
    </nc>
  </rcc>
  <rcc rId="4726" sId="1" odxf="1" dxf="1">
    <oc r="A381" t="inlineStr">
      <is>
        <t>Муниципальная Программа «Развитие физической культуры, спорта и молодежной политики в Селенгинском районе на  2020 – 2027 годы»</t>
      </is>
    </oc>
    <nc r="A381" t="inlineStr">
      <is>
        <t>Муниципальная Программа «Развитие физической культуры, спорта и молодежной политики в Селенгинском районе на  2023 – 2027 годы»</t>
      </is>
    </nc>
    <odxf>
      <alignment horizontal="left" readingOrder="0"/>
    </odxf>
    <ndxf>
      <alignment horizontal="general" readingOrder="0"/>
    </ndxf>
  </rcc>
  <rcc rId="4727" sId="1" odxf="1" dxf="1">
    <oc r="A405" t="inlineStr">
      <is>
        <t>Муниципальная Программа «Развитие физической культуры, спорта и молодежной политики в Селенгинском районе на  2020 – 2025 годы»</t>
      </is>
    </oc>
    <nc r="A405" t="inlineStr">
      <is>
        <t>Муниципальная Программа «Развитие физической культуры, спорта и молодежной политики в Селенгинском районе на  2023 – 2027 годы»</t>
      </is>
    </nc>
    <odxf>
      <alignment horizontal="left" readingOrder="0"/>
    </odxf>
    <ndxf>
      <alignment horizontal="general" readingOrder="0"/>
    </ndxf>
  </rcc>
  <rcc rId="4728" sId="1" odxf="1" dxf="1">
    <oc r="A416" t="inlineStr">
      <is>
        <t>Муниципальная Программа «Развитие физической культуры, спорта и молодежной политики в Селенгинском районе на  2020 – 2025 годы»</t>
      </is>
    </oc>
    <nc r="A416" t="inlineStr">
      <is>
        <t>Муниципальная Программа «Развитие физической культуры, спорта и молодежной политики в Селенгинском районе на  2023 – 2027 годы»</t>
      </is>
    </nc>
    <odxf>
      <alignment horizontal="left" readingOrder="0"/>
    </odxf>
    <ndxf>
      <alignment horizontal="general" readingOrder="0"/>
    </ndxf>
  </rcc>
  <rcc rId="4729" sId="1">
    <oc r="A210" t="inlineStr">
      <is>
        <t>МП «Развитие образования в Селенгинском районе на 2020-2025 годы"</t>
      </is>
    </oc>
    <nc r="A210" t="inlineStr">
      <is>
        <t>МП «Развитие образования в Селенгинском районе на 2024-2028 годы"</t>
      </is>
    </nc>
  </rcc>
  <rcc rId="4730" sId="1">
    <oc r="A222" t="inlineStr">
      <is>
        <t>МП «Развитие образования в Селенгинском районе на 2020-2025 годы"</t>
      </is>
    </oc>
    <nc r="A222" t="inlineStr">
      <is>
        <t>МП «Развитие образования в Селенгинском районе на 2024-2028 годы"</t>
      </is>
    </nc>
  </rcc>
  <rcc rId="4731" sId="1">
    <oc r="A259" t="inlineStr">
      <is>
        <t>МП «Развитие образования в Селенгинском районе на 2020-2025 годы"</t>
      </is>
    </oc>
    <nc r="A259" t="inlineStr">
      <is>
        <t>МП «Развитие образования в Селенгинском районе на 2024-2028 годы"</t>
      </is>
    </nc>
  </rcc>
  <rcc rId="4732" sId="1">
    <oc r="A269" t="inlineStr">
      <is>
        <t>МП «Развитие образования в Селенгинском районе на 2020-2025 годы"</t>
      </is>
    </oc>
    <nc r="A269" t="inlineStr">
      <is>
        <t>МП «Развитие образования в Селенгинском районе на 2024-2028 годы"</t>
      </is>
    </nc>
  </rcc>
  <rcc rId="4733" sId="1">
    <oc r="A284" t="inlineStr">
      <is>
        <t>МП «Развитие образования в Селенгинском районе на 2020-2025 годы"</t>
      </is>
    </oc>
    <nc r="A284" t="inlineStr">
      <is>
        <t>МП «Развитие образования в Селенгинском районе на 2024-2028 годы"</t>
      </is>
    </nc>
  </rcc>
  <rcc rId="4734" sId="1">
    <oc r="A295" t="inlineStr">
      <is>
        <t>МП «Развитие образования в Селенгинском районе на 2020-2025 годы"</t>
      </is>
    </oc>
    <nc r="A295" t="inlineStr">
      <is>
        <t>МП «Развитие образования в Селенгинском районе на 2024-2028 годы"</t>
      </is>
    </nc>
  </rcc>
  <rcc rId="4735" sId="1">
    <oc r="A358" t="inlineStr">
      <is>
        <t>Муниципальная программа «Старшее поколение на 2020-2025 годы</t>
      </is>
    </oc>
    <nc r="A358" t="inlineStr">
      <is>
        <t>Муниципальная программа «Старшее поколение на 2023-2027 годы</t>
      </is>
    </nc>
  </rcc>
  <rcc rId="4736" sId="1">
    <oc r="A90" t="inlineStr">
      <is>
        <t>Муниципальная программа «Организация общественных работ на территории Селенгинского района на 2020-2025 годы</t>
      </is>
    </oc>
    <nc r="A90" t="inlineStr">
      <is>
        <t>Муниципальная программа «Организация общественных работ на территории муниципального образования "Селенгинский район" на 2020-2025 годы</t>
      </is>
    </nc>
  </rcc>
  <rcc rId="4737" sId="1">
    <oc r="A94" t="inlineStr">
      <is>
        <t>Муниципальная программа «Поддержка сельских и городских инициатив в Селенгинском районе на 2020-2025 годы»</t>
      </is>
    </oc>
    <nc r="A94" t="inlineStr">
      <is>
        <t>Муниципальная программа «Поддержка сельских и городских инициатив в Селенгинском районе на 2024-2028 годы»</t>
      </is>
    </nc>
  </rcc>
  <rcc rId="4738" sId="1">
    <oc r="A175" t="inlineStr">
      <is>
        <t>Муниципальная программа "Повышение безопасности дорожного движения в Селенгинском районе» в Селенгинском районе на 2023 – 2025 годы»</t>
      </is>
    </oc>
    <nc r="A175" t="inlineStr">
      <is>
        <t>Муниципальная программа "Повышение безопасности дорожного движения в Селенгинском районе»  на 2023 – 2027 годы»</t>
      </is>
    </nc>
  </rcc>
  <rcc rId="4739" sId="1">
    <oc r="A200" t="inlineStr">
      <is>
        <t>Муниципальная программа "Формирование комфортной городской среды на территории муниципального образования "Селенгинский район" на 2020-2025 годы</t>
      </is>
    </oc>
    <nc r="A200" t="inlineStr">
      <is>
        <t>Муниципальная программа "Формирование комфортной городской среды на территории муниципального образования "Селенгинский район" на 2024-2028 годы</t>
      </is>
    </nc>
  </rcc>
  <rcc rId="4740" sId="1">
    <oc r="A133" t="inlineStr">
      <is>
        <t>Муниципальная Программа «Обеспечение безопасности населения от чрезвычайных ситуаций природного и техногенного характера на территории муниципального образования "Селенгинский район" на период 2021-2025 годы»</t>
      </is>
    </oc>
    <nc r="A133" t="inlineStr">
      <is>
        <t>Муниципальная Программа «Обеспечение безопасности населения от чрезвычайных ситуаций природного и техногенного характера на территории муниципального образования "Селенгинский район" на период 2023-2027 годы»</t>
      </is>
    </nc>
  </rcc>
  <rcc rId="4741" sId="1">
    <oc r="A179" t="inlineStr">
      <is>
        <t>Муниципальная программа "Профилактика преступлений и иных правонарушений в Селенгинском районе на 2023-2025 годы"</t>
      </is>
    </oc>
    <nc r="A179" t="inlineStr">
      <is>
        <t>Муниципальная программа "Профилактика преступлений и иных правонарушений в Селенгинском районе на 2023-2027 годы"</t>
      </is>
    </nc>
  </rcc>
  <rcc rId="4742" sId="1">
    <oc r="A183" t="inlineStr">
      <is>
        <t>Муниципальная программа «Комплексные меры противодействия злоупотреблению наркотикам и их незаконному обороту в Селенгинском районе на 2023-2025 годы»</t>
      </is>
    </oc>
    <nc r="A183" t="inlineStr">
      <is>
        <t>Муниципальная программа «Комплексные меры противодействия злоупотреблению наркотикам и их незаконному обороту в Селенгинском районе на 2023-2027 годы»</t>
      </is>
    </nc>
  </rcc>
</revisions>
</file>

<file path=xl/revisions/revisionLog15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97" sId="1" numFmtId="4">
    <oc r="F189">
      <v>3.2</v>
    </oc>
    <nc r="F189">
      <v>3.8</v>
    </nc>
  </rcc>
  <rcc rId="2898" sId="1" numFmtId="4">
    <oc r="G189">
      <v>3.2</v>
    </oc>
    <nc r="G189">
      <v>3.8</v>
    </nc>
  </rcc>
</revisions>
</file>

<file path=xl/revisions/revisionLog1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899" sId="1" ref="A203:XFD206" action="insertRow"/>
  <rfmt sheetId="1" sqref="A203" start="0" length="0">
    <dxf>
      <font>
        <b/>
        <color indexed="8"/>
        <name val="Times New Roman"/>
        <family val="1"/>
      </font>
      <alignment horizontal="general" vertical="top"/>
      <border outline="0">
        <left/>
        <right/>
        <top/>
        <bottom/>
      </border>
    </dxf>
  </rfmt>
  <rfmt sheetId="1" sqref="B203" start="0" length="0">
    <dxf>
      <font>
        <b/>
        <name val="Times New Roman"/>
        <family val="1"/>
      </font>
    </dxf>
  </rfmt>
  <rfmt sheetId="1" sqref="C203" start="0" length="0">
    <dxf>
      <font>
        <b/>
        <name val="Times New Roman"/>
        <family val="1"/>
      </font>
    </dxf>
  </rfmt>
  <rfmt sheetId="1" sqref="D203" start="0" length="0">
    <dxf>
      <font>
        <b/>
        <name val="Times New Roman"/>
        <family val="1"/>
      </font>
    </dxf>
  </rfmt>
  <rfmt sheetId="1" sqref="E203" start="0" length="0">
    <dxf>
      <font>
        <b/>
        <name val="Times New Roman"/>
        <family val="1"/>
      </font>
    </dxf>
  </rfmt>
  <rfmt sheetId="1" sqref="F203" start="0" length="0">
    <dxf>
      <font>
        <b/>
        <name val="Times New Roman"/>
        <family val="1"/>
      </font>
      <fill>
        <patternFill patternType="none">
          <bgColor indexed="65"/>
        </patternFill>
      </fill>
    </dxf>
  </rfmt>
  <rfmt sheetId="1" sqref="G203" start="0" length="0">
    <dxf>
      <font>
        <b/>
        <name val="Times New Roman"/>
        <family val="1"/>
      </font>
      <fill>
        <patternFill patternType="none">
          <bgColor indexed="65"/>
        </patternFill>
      </fill>
    </dxf>
  </rfmt>
  <rfmt sheetId="1" sqref="A204" start="0" length="0">
    <dxf>
      <font>
        <i/>
        <color indexed="8"/>
        <name val="Times New Roman"/>
        <family val="1"/>
      </font>
    </dxf>
  </rfmt>
  <rfmt sheetId="1" sqref="B204" start="0" length="0">
    <dxf>
      <font>
        <i/>
        <name val="Times New Roman"/>
        <family val="1"/>
      </font>
    </dxf>
  </rfmt>
  <rfmt sheetId="1" sqref="C204" start="0" length="0">
    <dxf>
      <font>
        <i/>
        <name val="Times New Roman"/>
        <family val="1"/>
      </font>
    </dxf>
  </rfmt>
  <rfmt sheetId="1" sqref="D204" start="0" length="0">
    <dxf>
      <font>
        <i/>
        <name val="Times New Roman"/>
        <family val="1"/>
      </font>
    </dxf>
  </rfmt>
  <rfmt sheetId="1" sqref="E204" start="0" length="0">
    <dxf>
      <font>
        <i/>
        <name val="Times New Roman"/>
        <family val="1"/>
      </font>
      <numFmt numFmtId="0" formatCode="General"/>
      <alignment horizontal="general" vertical="top"/>
    </dxf>
  </rfmt>
  <rcc rId="2900" sId="1" odxf="1" dxf="1">
    <nc r="F204">
      <f>F205</f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cc rId="2901" sId="1" odxf="1" dxf="1">
    <nc r="G204">
      <f>G205</f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fmt sheetId="1" sqref="A205" start="0" length="0">
    <dxf>
      <font>
        <i/>
        <color indexed="8"/>
        <name val="Times New Roman"/>
        <family val="1"/>
      </font>
    </dxf>
  </rfmt>
  <rfmt sheetId="1" sqref="B205" start="0" length="0">
    <dxf>
      <font>
        <i/>
        <name val="Times New Roman"/>
        <family val="1"/>
      </font>
    </dxf>
  </rfmt>
  <rfmt sheetId="1" sqref="C205" start="0" length="0">
    <dxf>
      <font>
        <i/>
        <name val="Times New Roman"/>
        <family val="1"/>
      </font>
    </dxf>
  </rfmt>
  <rfmt sheetId="1" sqref="D205" start="0" length="0">
    <dxf>
      <font>
        <i/>
        <name val="Times New Roman"/>
        <family val="1"/>
      </font>
    </dxf>
  </rfmt>
  <rfmt sheetId="1" sqref="E205" start="0" length="0">
    <dxf>
      <font>
        <i/>
        <name val="Times New Roman"/>
        <family val="1"/>
      </font>
      <numFmt numFmtId="0" formatCode="General"/>
      <alignment horizontal="general" vertical="top"/>
    </dxf>
  </rfmt>
  <rfmt sheetId="1" sqref="F205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fmt sheetId="1" sqref="G205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cc rId="2902" sId="1" odxf="1" dxf="1">
    <nc r="A203" t="inlineStr">
      <is>
        <t>Муниципальная программа "Охрана окружающей среды в муниципальном образовании "Селенгинский район" на 2023-2025гг."</t>
      </is>
    </nc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903" sId="1">
    <nc r="B203" t="inlineStr">
      <is>
        <t>05</t>
      </is>
    </nc>
  </rcc>
  <rcc rId="2904" sId="1">
    <nc r="C203" t="inlineStr">
      <is>
        <t>03</t>
      </is>
    </nc>
  </rcc>
  <rcc rId="2905" sId="1">
    <nc r="D203" t="inlineStr">
      <is>
        <t>25000 00000</t>
      </is>
    </nc>
  </rcc>
  <rcc rId="2906" sId="1" odxf="1" dxf="1">
    <nc r="A204" t="inlineStr">
      <is>
        <t>Основное мероприятие "Выполнение работ по санитарной очистке территорий Селенгинского района"</t>
      </is>
    </nc>
    <ndxf>
      <alignment horizontal="general" vertical="top"/>
    </ndxf>
  </rcc>
  <rcc rId="2907" sId="1">
    <nc r="B204" t="inlineStr">
      <is>
        <t>05</t>
      </is>
    </nc>
  </rcc>
  <rcc rId="2908" sId="1">
    <nc r="C204" t="inlineStr">
      <is>
        <t>03</t>
      </is>
    </nc>
  </rcc>
  <rcc rId="2909" sId="1">
    <nc r="D204" t="inlineStr">
      <is>
        <t>25002 00000</t>
      </is>
    </nc>
  </rcc>
  <rfmt sheetId="1" sqref="E204" start="0" length="0">
    <dxf>
      <numFmt numFmtId="30" formatCode="@"/>
      <alignment horizontal="center" vertical="center"/>
    </dxf>
  </rfmt>
  <rcc rId="2910" sId="1" odxf="1" dxf="1">
    <nc r="A205" t="inlineStr">
      <is>
        <t>Иные межбюджетные трансферты</t>
      </is>
    </nc>
    <ndxf>
      <font>
        <i val="0"/>
        <color indexed="8"/>
        <name val="Times New Roman"/>
        <family val="1"/>
      </font>
    </ndxf>
  </rcc>
  <rcc rId="2911" sId="1" odxf="1" dxf="1">
    <nc r="B205" t="inlineStr">
      <is>
        <t>05</t>
      </is>
    </nc>
    <ndxf>
      <font>
        <i val="0"/>
        <name val="Times New Roman"/>
        <family val="1"/>
      </font>
    </ndxf>
  </rcc>
  <rcc rId="2912" sId="1" odxf="1" dxf="1">
    <nc r="C205" t="inlineStr">
      <is>
        <t>03</t>
      </is>
    </nc>
    <ndxf>
      <font>
        <i val="0"/>
        <name val="Times New Roman"/>
        <family val="1"/>
      </font>
    </ndxf>
  </rcc>
  <rcc rId="2913" sId="1" odxf="1" dxf="1">
    <nc r="D205" t="inlineStr">
      <is>
        <t>25002 82900</t>
      </is>
    </nc>
    <ndxf>
      <font>
        <i val="0"/>
        <name val="Times New Roman"/>
        <family val="1"/>
      </font>
    </ndxf>
  </rcc>
  <rcc rId="2914" sId="1" odxf="1" dxf="1">
    <nc r="E205" t="inlineStr">
      <is>
        <t>540</t>
      </is>
    </nc>
    <ndxf>
      <font>
        <i val="0"/>
        <name val="Times New Roman"/>
        <family val="1"/>
      </font>
      <numFmt numFmtId="30" formatCode="@"/>
      <alignment horizontal="center" vertical="center"/>
    </ndxf>
  </rcc>
  <rcc rId="2915" sId="1" numFmtId="4">
    <nc r="F205">
      <v>11465.36</v>
    </nc>
  </rcc>
  <rcc rId="2916" sId="1" numFmtId="4">
    <nc r="G205">
      <v>11435.36</v>
    </nc>
  </rcc>
  <rrc rId="2917" sId="1" ref="A206:XFD206" action="insertRow"/>
  <rfmt sheetId="1" sqref="A206" start="0" length="0">
    <dxf>
      <font>
        <i/>
        <color indexed="8"/>
        <name val="Times New Roman"/>
        <family val="1"/>
      </font>
      <alignment horizontal="general" vertical="top"/>
    </dxf>
  </rfmt>
  <rfmt sheetId="1" sqref="B206" start="0" length="0">
    <dxf>
      <font>
        <i/>
        <name val="Times New Roman"/>
        <family val="1"/>
      </font>
    </dxf>
  </rfmt>
  <rfmt sheetId="1" sqref="C206" start="0" length="0">
    <dxf>
      <font>
        <i/>
        <name val="Times New Roman"/>
        <family val="1"/>
      </font>
    </dxf>
  </rfmt>
  <rfmt sheetId="1" sqref="D206" start="0" length="0">
    <dxf>
      <font>
        <i/>
        <name val="Times New Roman"/>
        <family val="1"/>
      </font>
    </dxf>
  </rfmt>
  <rfmt sheetId="1" sqref="E206" start="0" length="0">
    <dxf>
      <font>
        <i/>
        <name val="Times New Roman"/>
        <family val="1"/>
      </font>
    </dxf>
  </rfmt>
  <rcc rId="2918" sId="1">
    <nc r="G206">
      <f>G207</f>
    </nc>
  </rcc>
  <rcc rId="2919" sId="1">
    <nc r="F206">
      <f>F207</f>
    </nc>
  </rcc>
  <rcc rId="2920" sId="1" numFmtId="4">
    <nc r="F207">
      <v>120</v>
    </nc>
  </rcc>
  <rcc rId="2921" sId="1" numFmtId="4">
    <nc r="G207">
      <v>130</v>
    </nc>
  </rcc>
  <rcc rId="2922" sId="1">
    <nc r="F203">
      <f>F204+F206</f>
    </nc>
  </rcc>
  <rcc rId="2923" sId="1">
    <nc r="G203">
      <f>G204+G206</f>
    </nc>
  </rcc>
  <rcc rId="2924" sId="1">
    <nc r="A206" t="inlineStr">
      <is>
        <t>Основное мероприятие "Повышение уровня благоустройства территории"</t>
      </is>
    </nc>
  </rcc>
  <rcc rId="2925" sId="1">
    <nc r="B206" t="inlineStr">
      <is>
        <t>05</t>
      </is>
    </nc>
  </rcc>
  <rcc rId="2926" sId="1">
    <nc r="C206" t="inlineStr">
      <is>
        <t>03</t>
      </is>
    </nc>
  </rcc>
  <rcc rId="2927" sId="1">
    <nc r="D206" t="inlineStr">
      <is>
        <t>25003 00000</t>
      </is>
    </nc>
  </rcc>
  <rcc rId="2928" sId="1">
    <nc r="A207" t="inlineStr">
      <is>
        <t>Иные межбюджетные трансферты</t>
      </is>
    </nc>
  </rcc>
  <rcc rId="2929" sId="1">
    <nc r="B207" t="inlineStr">
      <is>
        <t>05</t>
      </is>
    </nc>
  </rcc>
  <rcc rId="2930" sId="1">
    <nc r="C207" t="inlineStr">
      <is>
        <t>03</t>
      </is>
    </nc>
  </rcc>
  <rcc rId="2931" sId="1">
    <nc r="D207" t="inlineStr">
      <is>
        <t>25003 82900</t>
      </is>
    </nc>
  </rcc>
  <rcc rId="2932" sId="1">
    <nc r="E207" t="inlineStr">
      <is>
        <t>540</t>
      </is>
    </nc>
  </rcc>
  <rcc rId="2933" sId="1" numFmtId="4">
    <oc r="F218">
      <v>123392.6</v>
    </oc>
    <nc r="F218">
      <v>131777.20000000001</v>
    </nc>
  </rcc>
  <rcc rId="2934" sId="1" numFmtId="4">
    <oc r="G218">
      <v>122660.5</v>
    </oc>
    <nc r="G218">
      <v>131045.1</v>
    </nc>
  </rcc>
  <rcc rId="2935" sId="1" numFmtId="4">
    <oc r="F222">
      <f>22427.6</f>
    </oc>
    <nc r="F222">
      <v>22258.6</v>
    </nc>
  </rcc>
  <rcc rId="2936" sId="1" numFmtId="4">
    <oc r="G222">
      <f>22427.6</f>
    </oc>
    <nc r="G222">
      <v>7258.6</v>
    </nc>
  </rcc>
  <rcc rId="2937" sId="1" numFmtId="4">
    <oc r="F224">
      <f>71577+1431.5</f>
    </oc>
    <nc r="F224">
      <v>81458</v>
    </nc>
  </rcc>
  <rcc rId="2938" sId="1" numFmtId="4">
    <oc r="G224">
      <f>71577+1431.5</f>
    </oc>
    <nc r="G224">
      <v>81458</v>
    </nc>
  </rcc>
  <rcc rId="2939" sId="1" numFmtId="4">
    <oc r="F232">
      <v>256485.6</v>
    </oc>
    <nc r="F232">
      <v>266218.90000000002</v>
    </nc>
  </rcc>
  <rcc rId="2940" sId="1" numFmtId="4">
    <oc r="G232">
      <v>256485.6</v>
    </oc>
    <nc r="G232">
      <v>266218.90000000002</v>
    </nc>
  </rcc>
  <rcc rId="2941" sId="1" numFmtId="4">
    <oc r="F236">
      <v>32512.2</v>
    </oc>
    <nc r="F236">
      <v>20596.84</v>
    </nc>
  </rcc>
  <rcc rId="2942" sId="1" numFmtId="4">
    <oc r="G236">
      <v>32512.2</v>
    </oc>
    <nc r="G236">
      <v>10171.839</v>
    </nc>
  </rcc>
  <rcc rId="2943" sId="1" numFmtId="4">
    <oc r="F240">
      <f>108242.8+5715.8</f>
    </oc>
    <nc r="F240">
      <v>122150.8</v>
    </nc>
  </rcc>
  <rcc rId="2944" sId="1" numFmtId="4">
    <oc r="G240">
      <f>108242.8+5715.8</f>
    </oc>
    <nc r="G240">
      <v>122150.8</v>
    </nc>
  </rcc>
  <rrc rId="2945" sId="1" ref="A253:XFD254" action="insertRow"/>
  <rcc rId="2946" sId="1" odxf="1" dxf="1">
    <nc r="A253" t="inlineStr">
      <is>
        <t>Развитие общественной инфраструктуры, капитальный ремонт, реконструкция, строительство объектов образования, физической культуры и спорта, культуры, дорожного хозяйства, жилищно-коммунального хозяйства</t>
      </is>
    </nc>
    <odxf>
      <font>
        <i val="0"/>
        <color indexed="8"/>
        <name val="Times New Roman"/>
        <family val="1"/>
      </font>
      <fill>
        <patternFill patternType="solid"/>
      </fill>
      <alignment horizontal="left"/>
    </odxf>
    <ndxf>
      <font>
        <i/>
        <color indexed="8"/>
        <name val="Times New Roman"/>
        <family val="1"/>
      </font>
      <fill>
        <patternFill patternType="none"/>
      </fill>
      <alignment horizontal="general"/>
    </ndxf>
  </rcc>
  <rcc rId="2947" sId="1" odxf="1" dxf="1">
    <nc r="B253" t="inlineStr">
      <is>
        <t>07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2948" sId="1" odxf="1" dxf="1">
    <nc r="C253" t="inlineStr">
      <is>
        <t>02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D253" start="0" length="0">
    <dxf>
      <font>
        <i/>
        <name val="Times New Roman"/>
        <family val="1"/>
      </font>
    </dxf>
  </rfmt>
  <rfmt sheetId="1" sqref="E253" start="0" length="0">
    <dxf>
      <font>
        <i/>
        <name val="Times New Roman"/>
        <family val="1"/>
      </font>
    </dxf>
  </rfmt>
  <rcc rId="2949" sId="1" odxf="1" dxf="1">
    <nc r="F253">
      <f>F254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2950" sId="1" odxf="1" dxf="1">
    <nc r="G253">
      <f>G254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2951" sId="1">
    <nc r="A254" t="inlineStr">
      <is>
        <t>Субсидии бюджетным учреждениям на иные цели</t>
      </is>
    </nc>
  </rcc>
  <rcc rId="2952" sId="1">
    <nc r="B254" t="inlineStr">
      <is>
        <t>07</t>
      </is>
    </nc>
  </rcc>
  <rcc rId="2953" sId="1">
    <nc r="C254" t="inlineStr">
      <is>
        <t>02</t>
      </is>
    </nc>
  </rcc>
  <rcc rId="2954" sId="1">
    <nc r="E254" t="inlineStr">
      <is>
        <t>612</t>
      </is>
    </nc>
  </rcc>
  <rcc rId="2955" sId="1" numFmtId="4">
    <nc r="G254">
      <v>0</v>
    </nc>
  </rcc>
  <rrc rId="2956" sId="1" ref="A253:XFD253" action="insertRow"/>
  <rcc rId="2957" sId="1" odxf="1" dxf="1">
    <nc r="A253" t="inlineStr">
      <is>
        <t>Непрограммные расходы</t>
      </is>
    </nc>
    <odxf>
      <font>
        <b val="0"/>
        <color indexed="8"/>
        <name val="Times New Roman"/>
        <family val="1"/>
      </font>
      <fill>
        <patternFill patternType="solid"/>
      </fill>
      <alignment horizontal="left" vertical="center"/>
    </odxf>
    <ndxf>
      <font>
        <b/>
        <color indexed="8"/>
        <name val="Times New Roman"/>
        <family val="1"/>
      </font>
      <fill>
        <patternFill patternType="none"/>
      </fill>
      <alignment horizontal="general" vertical="top"/>
    </ndxf>
  </rcc>
  <rfmt sheetId="1" sqref="B253" start="0" length="0">
    <dxf>
      <font>
        <b/>
        <name val="Times New Roman"/>
        <family val="1"/>
      </font>
    </dxf>
  </rfmt>
  <rfmt sheetId="1" sqref="C253" start="0" length="0">
    <dxf>
      <font>
        <b/>
        <name val="Times New Roman"/>
        <family val="1"/>
      </font>
    </dxf>
  </rfmt>
  <rcc rId="2958" sId="1" odxf="1" dxf="1">
    <nc r="D253" t="inlineStr">
      <is>
        <t>99900 00000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E253" start="0" length="0">
    <dxf>
      <font>
        <b/>
        <name val="Times New Roman"/>
        <family val="1"/>
      </font>
    </dxf>
  </rfmt>
  <rcc rId="2959" sId="1" odxf="1" dxf="1">
    <nc r="F253">
      <f>F254</f>
    </nc>
    <odxf>
      <font>
        <b val="0"/>
        <name val="Times New Roman"/>
        <family val="1"/>
      </font>
      <fill>
        <patternFill patternType="solid">
          <bgColor theme="0"/>
        </patternFill>
      </fill>
    </odxf>
    <ndxf>
      <font>
        <b/>
        <name val="Times New Roman"/>
        <family val="1"/>
      </font>
      <fill>
        <patternFill patternType="none">
          <bgColor indexed="65"/>
        </patternFill>
      </fill>
    </ndxf>
  </rcc>
  <rcc rId="2960" sId="1" odxf="1" dxf="1">
    <nc r="G253">
      <f>G254</f>
    </nc>
    <odxf>
      <font>
        <b val="0"/>
        <name val="Times New Roman"/>
        <family val="1"/>
      </font>
      <fill>
        <patternFill patternType="solid">
          <bgColor theme="0"/>
        </patternFill>
      </fill>
    </odxf>
    <ndxf>
      <font>
        <b/>
        <name val="Times New Roman"/>
        <family val="1"/>
      </font>
      <fill>
        <patternFill patternType="none">
          <bgColor indexed="65"/>
        </patternFill>
      </fill>
    </ndxf>
  </rcc>
  <rcc rId="2961" sId="1">
    <nc r="B253" t="inlineStr">
      <is>
        <t>07</t>
      </is>
    </nc>
  </rcc>
  <rcc rId="2962" sId="1">
    <nc r="C253" t="inlineStr">
      <is>
        <t>02</t>
      </is>
    </nc>
  </rcc>
  <rcc rId="2963" sId="1">
    <nc r="D254" t="inlineStr">
      <is>
        <t>99900 S2140</t>
      </is>
    </nc>
  </rcc>
  <rcc rId="2964" sId="1">
    <nc r="D255" t="inlineStr">
      <is>
        <t>99900 S2140</t>
      </is>
    </nc>
  </rcc>
  <rcc rId="2965" sId="1" numFmtId="4">
    <nc r="F255">
      <v>12060</v>
    </nc>
  </rcc>
  <rcc rId="2966" sId="1">
    <oc r="F225">
      <f>F226</f>
    </oc>
    <nc r="F225">
      <f>F226+F253</f>
    </nc>
  </rcc>
  <rcc rId="2967" sId="1" numFmtId="4">
    <oc r="F261">
      <v>16513</v>
    </oc>
    <nc r="F261">
      <v>10483</v>
    </nc>
  </rcc>
  <rcc rId="2968" sId="1" numFmtId="4">
    <oc r="G261">
      <v>16513</v>
    </oc>
    <nc r="G261">
      <v>1513</v>
    </nc>
  </rcc>
  <rcc rId="2969" sId="1" numFmtId="4">
    <oc r="F263">
      <v>13716.3</v>
    </oc>
    <nc r="F263">
      <v>13342.1</v>
    </nc>
  </rcc>
  <rcc rId="2970" sId="1" numFmtId="4">
    <oc r="G263">
      <v>13716.3</v>
    </oc>
    <nc r="G263">
      <v>13342.1</v>
    </nc>
  </rcc>
  <rcc rId="2971" sId="1" numFmtId="4">
    <oc r="F317">
      <v>7871.4</v>
    </oc>
    <nc r="F317">
      <v>7730.3</v>
    </nc>
  </rcc>
  <rcc rId="2972" sId="1" numFmtId="4">
    <oc r="G317">
      <v>7871.4</v>
    </oc>
    <nc r="G317">
      <v>7730.3</v>
    </nc>
  </rcc>
  <rcc rId="2973" sId="1" numFmtId="4">
    <oc r="F318">
      <v>2377.1999999999998</v>
    </oc>
    <nc r="F318">
      <v>2334.6</v>
    </nc>
  </rcc>
  <rcc rId="2974" sId="1" numFmtId="4">
    <oc r="G318">
      <v>2377.1999999999998</v>
    </oc>
    <nc r="G318">
      <v>2334.6</v>
    </nc>
  </rcc>
  <rcc rId="2975" sId="1" numFmtId="4">
    <oc r="F324">
      <f>21490.9+429.9</f>
    </oc>
    <nc r="F324">
      <v>28977.9</v>
    </nc>
  </rcc>
  <rcc rId="2976" sId="1" numFmtId="4">
    <oc r="G324">
      <f>21490.9+429.9</f>
    </oc>
    <nc r="G324">
      <v>28977.9</v>
    </nc>
  </rcc>
  <rcc rId="2977" sId="1" numFmtId="4">
    <oc r="F325">
      <f>6490.3+129.8</f>
    </oc>
    <nc r="F325">
      <v>8750.9</v>
    </nc>
  </rcc>
  <rcc rId="2978" sId="1" numFmtId="4">
    <oc r="G325">
      <f>6490.3+129.8</f>
    </oc>
    <nc r="G325">
      <v>8750.9</v>
    </nc>
  </rcc>
  <rcc rId="2979" sId="1">
    <oc r="E329" t="inlineStr">
      <is>
        <t>244</t>
      </is>
    </oc>
    <nc r="E329" t="inlineStr">
      <is>
        <t>612</t>
      </is>
    </nc>
  </rcc>
  <rcc rId="2980" sId="1" odxf="1" dxf="1">
    <oc r="A329" t="inlineStr">
      <is>
        <t>Прочие закупки товаров, работ и услуг для государственных (муниципальных) нужд</t>
      </is>
    </oc>
    <nc r="A329" t="inlineStr">
      <is>
        <t>Субсидии бюджетным учреждениям на иные цели</t>
      </is>
    </nc>
    <odxf>
      <font>
        <color indexed="8"/>
        <name val="Times New Roman"/>
        <family val="1"/>
      </font>
      <fill>
        <patternFill patternType="solid"/>
      </fill>
    </odxf>
    <ndxf>
      <font>
        <color indexed="8"/>
        <name val="Times New Roman"/>
        <family val="1"/>
      </font>
      <fill>
        <patternFill patternType="none"/>
      </fill>
    </ndxf>
  </rcc>
</revisions>
</file>

<file path=xl/revisions/revisionLog1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81" sId="1" numFmtId="4">
    <oc r="F346">
      <v>5621</v>
    </oc>
    <nc r="F346">
      <v>8125.77</v>
    </nc>
  </rcc>
  <rcc rId="2982" sId="1" numFmtId="4">
    <oc r="G346">
      <v>5621</v>
    </oc>
    <nc r="G346">
      <v>8125.77</v>
    </nc>
  </rcc>
  <rcc rId="2983" sId="1" numFmtId="4">
    <oc r="F350">
      <v>18710.7</v>
    </oc>
    <nc r="F350">
      <v>12680.7</v>
    </nc>
  </rcc>
  <rcc rId="2984" sId="1" numFmtId="4">
    <oc r="G350">
      <v>18710.7</v>
    </oc>
    <nc r="G350">
      <v>3710.7</v>
    </nc>
  </rcc>
  <rcc rId="2985" sId="1" numFmtId="4">
    <oc r="F352">
      <v>9391.7000000000007</v>
    </oc>
    <nc r="F352">
      <v>13509.28</v>
    </nc>
  </rcc>
  <rcc rId="2986" sId="1" numFmtId="4">
    <oc r="G352">
      <v>9391.7000000000007</v>
    </oc>
    <nc r="G352">
      <v>13509.28</v>
    </nc>
  </rcc>
  <rcc rId="2987" sId="1" numFmtId="4">
    <oc r="F359">
      <v>5031.7</v>
    </oc>
    <nc r="F359">
      <v>7284.95</v>
    </nc>
  </rcc>
  <rcc rId="2988" sId="1" numFmtId="4">
    <oc r="G359">
      <v>5031.7</v>
    </oc>
    <nc r="G359">
      <v>7284.95</v>
    </nc>
  </rcc>
  <rcc rId="2989" sId="1" numFmtId="4">
    <oc r="F398">
      <v>1083.47</v>
    </oc>
    <nc r="F398">
      <v>1174.8699999999999</v>
    </nc>
  </rcc>
  <rcc rId="2990" sId="1" numFmtId="4">
    <oc r="F399">
      <v>346.71</v>
    </oc>
    <nc r="F399">
      <v>374.31</v>
    </nc>
  </rcc>
  <rcc rId="2991" sId="1" numFmtId="4">
    <oc r="G398">
      <v>1083.47</v>
    </oc>
    <nc r="G398">
      <v>1174.8699999999999</v>
    </nc>
  </rcc>
  <rcc rId="2992" sId="1" numFmtId="4">
    <oc r="G399">
      <v>346.71</v>
    </oc>
    <nc r="G399">
      <v>374.31</v>
    </nc>
  </rcc>
  <rcc rId="2993" sId="1" numFmtId="4">
    <oc r="F403">
      <v>1626.34</v>
    </oc>
    <nc r="F403">
      <v>1778.74</v>
    </nc>
  </rcc>
  <rcc rId="2994" sId="1" numFmtId="4">
    <oc r="F404">
      <v>490.8</v>
    </oc>
    <nc r="F404">
      <v>536.79999999999995</v>
    </nc>
  </rcc>
  <rcc rId="2995" sId="1" numFmtId="4">
    <oc r="G403">
      <v>1626.34</v>
    </oc>
    <nc r="G403">
      <v>1778.74</v>
    </nc>
  </rcc>
  <rcc rId="2996" sId="1" numFmtId="4">
    <oc r="G404">
      <v>490.8</v>
    </oc>
    <nc r="G404">
      <v>536.79999999999995</v>
    </nc>
  </rcc>
  <rcc rId="2997" sId="1" numFmtId="4">
    <oc r="F425">
      <f>676.8+1954.4</f>
    </oc>
    <nc r="F425">
      <v>2666.6</v>
    </nc>
  </rcc>
  <rcc rId="2998" sId="1" numFmtId="4">
    <oc r="F426">
      <f>204.4+590.2</f>
    </oc>
    <nc r="F426">
      <v>805.3</v>
    </nc>
  </rcc>
  <rcc rId="2999" sId="1" numFmtId="4">
    <oc r="G425">
      <f>676.8+1954.4</f>
    </oc>
    <nc r="G425">
      <v>2666.6</v>
    </nc>
  </rcc>
  <rcc rId="3000" sId="1" numFmtId="4">
    <oc r="G426">
      <f>204.4+590.2</f>
    </oc>
    <nc r="G426">
      <v>805.3</v>
    </nc>
  </rcc>
  <rcc rId="3001" sId="1" numFmtId="34">
    <oc r="F458">
      <v>1940471.1567899999</v>
    </oc>
    <nc r="F458">
      <v>1991648.3567900001</v>
    </nc>
  </rcc>
  <rcc rId="3002" sId="1" numFmtId="34">
    <oc r="G458">
      <v>1289450.34142</v>
    </oc>
    <nc r="G458">
      <v>1340506.5414199999</v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7" sId="1" numFmtId="4">
    <oc r="F281">
      <v>55.37</v>
    </oc>
    <nc r="F281">
      <v>55.353999999999999</v>
    </nc>
  </rcc>
  <rcc rId="888" sId="1" numFmtId="4">
    <oc r="F282">
      <v>16.73</v>
    </oc>
    <nc r="F282">
      <v>16.725000000000001</v>
    </nc>
  </rcc>
  <rrc rId="889" sId="1" ref="A294:XFD294" action="deleteRow">
    <rfmt sheetId="1" xfDxf="1" sqref="A294:XFD294" start="0" length="0">
      <dxf>
        <font>
          <name val="Times New Roman CYR"/>
          <family val="1"/>
        </font>
        <alignment wrapText="1"/>
      </dxf>
    </rfmt>
    <rcc rId="0" sId="1" dxf="1">
      <nc r="A294" t="inlineStr">
        <is>
          <t>Уплата налога на имущество организаций и земельного налога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94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94" t="inlineStr">
        <is>
          <t>09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94" t="inlineStr">
        <is>
          <t>10501 83040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94" t="inlineStr">
        <is>
          <t>851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94" start="0" length="0">
      <dxf>
        <font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94" start="0" length="0">
      <dxf>
        <font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890" sId="1" ref="A294:XFD294" action="deleteRow">
    <undo index="65535" exp="area" dr="G291:G294" r="G290" sId="1"/>
    <undo index="65535" exp="area" dr="F291:F294" r="F290" sId="1"/>
    <rfmt sheetId="1" xfDxf="1" sqref="A294:XFD294" start="0" length="0">
      <dxf>
        <font>
          <name val="Times New Roman CYR"/>
          <family val="1"/>
        </font>
        <alignment wrapText="1"/>
      </dxf>
    </rfmt>
    <rcc rId="0" sId="1" dxf="1">
      <nc r="A294" t="inlineStr">
        <is>
          <t xml:space="preserve">Уплата прочих налогов, сборов 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94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94" t="inlineStr">
        <is>
          <t>09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94" t="inlineStr">
        <is>
          <t>10501 83040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94" t="inlineStr">
        <is>
          <t>852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94" start="0" length="0">
      <dxf>
        <font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94" start="0" length="0">
      <dxf>
        <font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891" sId="1">
    <oc r="F290">
      <f>SUM(F291:F293)</f>
    </oc>
    <nc r="F290">
      <f>SUM(F291:F293)</f>
    </nc>
  </rcc>
  <rrc rId="892" sId="1" ref="A316:XFD316" action="deleteRow">
    <undo index="0" exp="ref" v="1" dr="G316" r="G303" sId="1"/>
    <undo index="0" exp="ref" v="1" dr="F316" r="F303" sId="1"/>
    <rfmt sheetId="1" xfDxf="1" sqref="A316:XFD316" start="0" length="0">
      <dxf>
        <font>
          <name val="Times New Roman CYR"/>
          <family val="1"/>
        </font>
        <alignment wrapText="1"/>
      </dxf>
    </rfmt>
    <rcc rId="0" sId="1" dxf="1">
      <nc r="A316" t="inlineStr">
        <is>
          <t>Подпрограмма «Другие вопросы в области культуры»</t>
        </is>
      </nc>
      <ndxf>
        <font>
          <b/>
          <i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16" t="inlineStr">
        <is>
          <t>08</t>
        </is>
      </nc>
      <n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16" t="inlineStr">
        <is>
          <t>01</t>
        </is>
      </nc>
      <n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16" t="inlineStr">
        <is>
          <t>08400 00000</t>
        </is>
      </nc>
      <n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16" start="0" length="0">
      <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16">
        <f>F317</f>
      </nc>
      <ndxf>
        <font>
          <b/>
          <i/>
          <name val="Times New Roman"/>
          <family val="1"/>
        </font>
        <numFmt numFmtId="166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16">
        <f>G317</f>
      </nc>
      <ndxf>
        <font>
          <b/>
          <i/>
          <name val="Times New Roman"/>
          <family val="1"/>
        </font>
        <numFmt numFmtId="166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H316" start="0" length="0">
      <dxf>
        <numFmt numFmtId="166" formatCode="0.00000"/>
      </dxf>
    </rfmt>
    <rfmt sheetId="1" sqref="J316" start="0" length="0">
      <dxf>
        <numFmt numFmtId="166" formatCode="0.00000"/>
      </dxf>
    </rfmt>
  </rrc>
  <rrc rId="893" sId="1" ref="A316:XFD316" action="deleteRow">
    <rfmt sheetId="1" xfDxf="1" sqref="A316:XFD316" start="0" length="0">
      <dxf>
        <font>
          <name val="Times New Roman CYR"/>
          <family val="1"/>
        </font>
        <alignment wrapText="1"/>
      </dxf>
    </rfmt>
    <rcc rId="0" sId="1" dxf="1">
      <nc r="A316" t="inlineStr">
        <is>
          <t>Основное мероприятие "Организация и проведение праздничных мероприятий"</t>
        </is>
      </nc>
      <ndxf>
        <font>
          <i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16" t="inlineStr">
        <is>
          <t>08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16" t="inlineStr">
        <is>
          <t>01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16" t="inlineStr">
        <is>
          <t>08401 00000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16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16">
        <f>F317</f>
      </nc>
      <ndxf>
        <font>
          <i/>
          <name val="Times New Roman"/>
          <family val="1"/>
        </font>
        <numFmt numFmtId="166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16">
        <f>G317</f>
      </nc>
      <ndxf>
        <font>
          <i/>
          <name val="Times New Roman"/>
          <family val="1"/>
        </font>
        <numFmt numFmtId="166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J316" start="0" length="0">
      <dxf>
        <numFmt numFmtId="166" formatCode="0.00000"/>
      </dxf>
    </rfmt>
  </rrc>
  <rrc rId="894" sId="1" ref="A316:XFD316" action="deleteRow">
    <rfmt sheetId="1" xfDxf="1" sqref="A316:XFD316" start="0" length="0">
      <dxf>
        <font>
          <name val="Times New Roman CYR"/>
          <family val="1"/>
        </font>
        <alignment wrapText="1"/>
      </dxf>
    </rfmt>
    <rcc rId="0" sId="1" dxf="1">
      <nc r="A316" t="inlineStr">
        <is>
          <t>Расходы, связанные с выполнением деятельности муниципальных учреждений культуры</t>
        </is>
      </nc>
      <ndxf>
        <font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16" t="inlineStr">
        <is>
          <t>08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16" t="inlineStr">
        <is>
          <t>01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16" t="inlineStr">
        <is>
          <t>08401 83160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16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16">
        <f>SUM(F317:F318)</f>
      </nc>
      <ndxf>
        <font>
          <i/>
          <name val="Times New Roman"/>
          <family val="1"/>
        </font>
        <numFmt numFmtId="166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16">
        <f>SUM(G317:G318)</f>
      </nc>
      <ndxf>
        <font>
          <i/>
          <name val="Times New Roman"/>
          <family val="1"/>
        </font>
        <numFmt numFmtId="166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J316" start="0" length="0">
      <dxf>
        <numFmt numFmtId="166" formatCode="0.00000"/>
      </dxf>
    </rfmt>
  </rrc>
  <rrc rId="895" sId="1" ref="A316:XFD316" action="deleteRow">
    <undo index="65535" exp="ref" v="1" dr="G316" r="H327" sId="1"/>
    <rfmt sheetId="1" xfDxf="1" sqref="A316:XFD316" start="0" length="0">
      <dxf>
        <font>
          <name val="Times New Roman CYR"/>
          <family val="1"/>
        </font>
        <alignment wrapText="1"/>
      </dxf>
    </rfmt>
    <rcc rId="0" sId="1" dxf="1">
      <nc r="A316" t="inlineStr">
        <is>
          <t>Прочая закупка товаров, работ и услуг для обеспечения государственных (муниципальных) нужд</t>
        </is>
      </nc>
      <ndxf>
        <font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16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16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16" t="inlineStr">
        <is>
          <t>08401 83160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16" t="inlineStr">
        <is>
          <t>244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316">
        <v>0</v>
      </nc>
      <ndxf>
        <font>
          <name val="Times New Roman"/>
          <family val="1"/>
        </font>
        <numFmt numFmtId="166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316">
        <v>0</v>
      </nc>
      <ndxf>
        <font>
          <name val="Times New Roman"/>
          <family val="1"/>
        </font>
        <numFmt numFmtId="166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H316" start="0" length="0">
      <dxf>
        <numFmt numFmtId="166" formatCode="0.00000"/>
      </dxf>
    </rfmt>
    <rfmt sheetId="1" sqref="J316" start="0" length="0">
      <dxf>
        <numFmt numFmtId="166" formatCode="0.00000"/>
      </dxf>
    </rfmt>
  </rrc>
  <rrc rId="896" sId="1" ref="A316:XFD316" action="deleteRow">
    <rfmt sheetId="1" xfDxf="1" sqref="A316:XFD316" start="0" length="0">
      <dxf>
        <font>
          <name val="Times New Roman CYR"/>
          <family val="1"/>
        </font>
        <alignment wrapText="1"/>
      </dxf>
    </rfmt>
    <rcc rId="0" sId="1" dxf="1">
      <nc r="A316" t="inlineStr">
        <is>
          <t>Премии и гранты</t>
        </is>
      </nc>
      <ndxf>
        <font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16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16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16" t="inlineStr">
        <is>
          <t>08401 83160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16" t="inlineStr">
        <is>
          <t>350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316">
        <v>0</v>
      </nc>
      <ndxf>
        <font>
          <name val="Times New Roman"/>
          <family val="1"/>
        </font>
        <numFmt numFmtId="166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316">
        <v>0</v>
      </nc>
      <ndxf>
        <font>
          <name val="Times New Roman"/>
          <family val="1"/>
        </font>
        <numFmt numFmtId="166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H316" start="0" length="0">
      <dxf>
        <numFmt numFmtId="166" formatCode="0.00000"/>
      </dxf>
    </rfmt>
    <rfmt sheetId="1" sqref="J316" start="0" length="0">
      <dxf>
        <numFmt numFmtId="166" formatCode="0.00000"/>
      </dxf>
    </rfmt>
  </rrc>
  <rcc rId="897" sId="1">
    <oc r="F303">
      <f>#REF!+F310+F304</f>
    </oc>
    <nc r="F303">
      <f>F310+F304</f>
    </nc>
  </rcc>
  <rcc rId="898" sId="1">
    <oc r="G303">
      <f>#REF!+G310+G304</f>
    </oc>
    <nc r="G303">
      <f>G310+G304</f>
    </nc>
  </rcc>
  <rcc rId="899" sId="1">
    <oc r="H318">
      <f>F235+F307+F313+F318+F361+F387+F388+F400+H355</f>
    </oc>
    <nc r="H318"/>
  </rcc>
  <rcc rId="900" sId="1">
    <oc r="I318">
      <f>G235+G307+G313+G318+H355+G361+G387+G388+G400</f>
    </oc>
    <nc r="I318"/>
  </rcc>
  <rcc rId="901" sId="1">
    <oc r="I320">
      <f>F318+F313+F307</f>
    </oc>
    <nc r="I320"/>
  </rcc>
  <rcc rId="902" sId="1">
    <oc r="H325">
      <f>G237+G265+G309+G315+#REF!+G324+G325+G327+G328+G398+G406+G407+G409+G410+G254+G337</f>
    </oc>
    <nc r="H325"/>
  </rcc>
  <rrc rId="903" sId="1" ref="A329:XFD329" action="deleteRow">
    <rfmt sheetId="1" xfDxf="1" sqref="A329:XFD329" start="0" length="0">
      <dxf>
        <font>
          <name val="Times New Roman CYR"/>
          <family val="1"/>
        </font>
        <alignment wrapText="1"/>
      </dxf>
    </rfmt>
    <rcc rId="0" sId="1" dxf="1">
      <nc r="A329" t="inlineStr">
        <is>
          <t>Закупка товаров, работ, услуг в сфере информационно-коммуникационных технологий</t>
        </is>
      </nc>
      <ndxf>
        <font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29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29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29" t="inlineStr">
        <is>
          <t>08402 83160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29" t="inlineStr">
        <is>
          <t>242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29" start="0" length="0">
      <dxf>
        <font>
          <name val="Times New Roman"/>
          <family val="1"/>
        </font>
        <numFmt numFmtId="166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29" start="0" length="0">
      <dxf>
        <font>
          <name val="Times New Roman"/>
          <family val="1"/>
        </font>
        <numFmt numFmtId="166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29" start="0" length="0">
      <dxf>
        <numFmt numFmtId="166" formatCode="0.00000"/>
      </dxf>
    </rfmt>
  </rrc>
  <rrc rId="904" sId="1" ref="A329:XFD329" action="deleteRow">
    <undo index="65535" exp="area" dr="G327:G329" r="G326" sId="1"/>
    <undo index="65535" exp="area" dr="F327:F329" r="F326" sId="1"/>
    <rfmt sheetId="1" xfDxf="1" sqref="A329:XFD329" start="0" length="0">
      <dxf>
        <font>
          <name val="Times New Roman CYR"/>
          <family val="1"/>
        </font>
        <alignment wrapText="1"/>
      </dxf>
    </rfmt>
    <rcc rId="0" sId="1" dxf="1">
      <nc r="A329" t="inlineStr">
        <is>
          <t>Прочая закупка товаров, работ и услуг для обеспечения государственных (муниципальных) нужд</t>
        </is>
      </nc>
      <ndxf>
        <font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29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29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29" t="inlineStr">
        <is>
          <t>08402 83160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29" t="inlineStr">
        <is>
          <t>244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29" start="0" length="0">
      <dxf>
        <font>
          <name val="Times New Roman"/>
          <family val="1"/>
        </font>
        <numFmt numFmtId="166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29" start="0" length="0">
      <dxf>
        <font>
          <name val="Times New Roman"/>
          <family val="1"/>
        </font>
        <numFmt numFmtId="166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29" start="0" length="0">
      <dxf>
        <numFmt numFmtId="166" formatCode="0.00000"/>
      </dxf>
    </rfmt>
  </rrc>
  <rrc rId="905" sId="1" ref="A330:XFD330" action="deleteRow">
    <undo index="0" exp="ref" v="1" dr="G330" r="G329" sId="1"/>
    <undo index="0" exp="ref" v="1" dr="F330" r="F329" sId="1"/>
    <rfmt sheetId="1" xfDxf="1" sqref="A330:XFD330" start="0" length="0">
      <dxf>
        <font>
          <name val="Times New Roman CYR"/>
          <family val="1"/>
        </font>
        <alignment wrapText="1"/>
      </dxf>
    </rfmt>
    <rcc rId="0" sId="1" dxf="1">
      <nc r="A330" t="inlineStr">
        <is>
          <t>Основное мероприятие «Чевствование юбиляров и долгожителей района»</t>
        </is>
      </nc>
      <ndxf>
        <font>
          <i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30" t="inlineStr">
        <is>
          <t>08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30" t="inlineStr">
        <is>
          <t>04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30" t="inlineStr">
        <is>
          <t>12001 00000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30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30">
        <f>F331</f>
      </nc>
      <ndxf>
        <font>
          <i/>
          <name val="Times New Roman"/>
          <family val="1"/>
        </font>
        <numFmt numFmtId="166" formatCode="0.00000"/>
        <fill>
          <patternFill patternType="solid">
            <bgColor theme="0"/>
          </patternFill>
        </fill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30">
        <f>G331</f>
      </nc>
      <ndxf>
        <font>
          <i/>
          <name val="Times New Roman"/>
          <family val="1"/>
        </font>
        <numFmt numFmtId="166" formatCode="0.00000"/>
        <fill>
          <patternFill patternType="solid">
            <bgColor theme="0"/>
          </patternFill>
        </fill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906" sId="1" ref="A330:XFD330" action="deleteRow">
    <rfmt sheetId="1" xfDxf="1" sqref="A330:XFD330" start="0" length="0">
      <dxf>
        <font>
          <name val="Times New Roman CYR"/>
          <family val="1"/>
        </font>
        <alignment wrapText="1"/>
      </dxf>
    </rfmt>
    <rcc rId="0" sId="1" dxf="1">
      <nc r="A330" t="inlineStr">
        <is>
          <t>Прочие мероприятия, связанные с выполнением обязательств ОМСУ</t>
        </is>
      </nc>
      <ndxf>
        <font>
          <i/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30" t="inlineStr">
        <is>
          <t>08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30" t="inlineStr">
        <is>
          <t>04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30" t="inlineStr">
        <is>
          <t>12001 82900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30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30">
        <f>F331</f>
      </nc>
      <ndxf>
        <font>
          <i/>
          <name val="Times New Roman"/>
          <family val="1"/>
        </font>
        <numFmt numFmtId="166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30">
        <f>G331</f>
      </nc>
      <ndxf>
        <font>
          <i/>
          <name val="Times New Roman"/>
          <family val="1"/>
        </font>
        <numFmt numFmtId="166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907" sId="1" ref="A334:XFD334" action="deleteRow">
    <undo index="65535" exp="ref" v="1" dr="G334" r="G329" sId="1"/>
    <undo index="65535" exp="ref" v="1" dr="F334" r="F329" sId="1"/>
    <rfmt sheetId="1" xfDxf="1" sqref="A334:XFD334" start="0" length="0">
      <dxf>
        <font>
          <name val="Times New Roman CYR"/>
          <family val="1"/>
        </font>
        <alignment wrapText="1"/>
      </dxf>
    </rfmt>
    <rcc rId="0" sId="1" dxf="1">
      <nc r="A334" t="inlineStr">
        <is>
          <t>Основное мероприятие «Мероприятия, посвященные Дню пожилого человека»</t>
        </is>
      </nc>
      <ndxf>
        <font>
          <i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34" t="inlineStr">
        <is>
          <t>08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34" t="inlineStr">
        <is>
          <t>04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34" t="inlineStr">
        <is>
          <t>12004 00000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34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34">
        <f>F335</f>
      </nc>
      <ndxf>
        <font>
          <i/>
          <name val="Times New Roman"/>
          <family val="1"/>
        </font>
        <numFmt numFmtId="166" formatCode="0.00000"/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34">
        <f>G335</f>
      </nc>
      <ndxf>
        <font>
          <i/>
          <name val="Times New Roman"/>
          <family val="1"/>
        </font>
        <numFmt numFmtId="166" formatCode="0.00000"/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908" sId="1" ref="A334:XFD334" action="deleteRow">
    <rfmt sheetId="1" xfDxf="1" sqref="A334:XFD334" start="0" length="0">
      <dxf>
        <font>
          <b/>
          <i/>
          <name val="Times New Roman CYR"/>
          <family val="1"/>
        </font>
        <alignment wrapText="1"/>
      </dxf>
    </rfmt>
    <rcc rId="0" sId="1" dxf="1">
      <nc r="A334" t="inlineStr">
        <is>
          <t>Прочие мероприятия, связанные с выполнением обязательств ОМСУ</t>
        </is>
      </nc>
      <ndxf>
        <font>
          <b val="0"/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34" t="inlineStr">
        <is>
          <t>08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34" t="inlineStr">
        <is>
          <t>04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34" t="inlineStr">
        <is>
          <t>12004 82900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34" start="0" length="0">
      <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34">
        <f>F335</f>
      </nc>
      <ndxf>
        <font>
          <b val="0"/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34">
        <f>G335</f>
      </nc>
      <ndxf>
        <font>
          <b val="0"/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909" sId="1" ref="A334:XFD334" action="deleteRow">
    <rfmt sheetId="1" xfDxf="1" sqref="A334:XFD334" start="0" length="0">
      <dxf>
        <font>
          <i/>
          <name val="Times New Roman CYR"/>
          <family val="1"/>
        </font>
        <alignment wrapText="1"/>
      </dxf>
    </rfmt>
    <rcc rId="0" sId="1" dxf="1">
      <nc r="A334" t="inlineStr">
        <is>
          <t>Прочая закупка товаров, работ и услуг для обеспечения государственных (муниципальных) нужд</t>
        </is>
      </nc>
      <ndxf>
        <font>
          <i val="0"/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34" t="inlineStr">
        <is>
          <t>08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34" t="inlineStr">
        <is>
          <t>04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34" t="inlineStr">
        <is>
          <t>12004 82900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34" t="inlineStr">
        <is>
          <t>244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334">
        <v>0</v>
      </nc>
      <ndxf>
        <font>
          <i val="0"/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334">
        <v>0</v>
      </nc>
      <ndxf>
        <font>
          <i val="0"/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910" sId="1" ref="A334:XFD334" action="deleteRow">
    <undo index="65535" exp="ref" v="1" dr="G334" r="G329" sId="1"/>
    <undo index="65535" exp="ref" v="1" dr="F334" r="F329" sId="1"/>
    <rfmt sheetId="1" xfDxf="1" sqref="A334:XFD334" start="0" length="0">
      <dxf>
        <font>
          <i/>
          <name val="Times New Roman CYR"/>
          <family val="1"/>
        </font>
        <alignment wrapText="1"/>
      </dxf>
    </rfmt>
    <rcc rId="0" sId="1" dxf="1">
      <nc r="A334" t="inlineStr">
        <is>
          <t>Основное мероприятие «Мероприятия, посвященные Дню Памяти жертв политических репрессий»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34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34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34" t="inlineStr">
        <is>
          <t>12005 00000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3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34">
        <f>F335</f>
      </nc>
      <ndxf>
        <font>
          <name val="Times New Roman"/>
          <family val="1"/>
        </font>
        <numFmt numFmtId="166" formatCode="0.00000"/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34">
        <f>G335</f>
      </nc>
      <ndxf>
        <font>
          <name val="Times New Roman"/>
          <family val="1"/>
        </font>
        <numFmt numFmtId="166" formatCode="0.00000"/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911" sId="1" ref="A334:XFD334" action="deleteRow">
    <rfmt sheetId="1" xfDxf="1" sqref="A334:XFD334" start="0" length="0">
      <dxf>
        <font>
          <name val="Times New Roman CYR"/>
          <family val="1"/>
        </font>
        <alignment wrapText="1"/>
      </dxf>
    </rfmt>
    <rcc rId="0" sId="1" dxf="1">
      <nc r="A334" t="inlineStr">
        <is>
          <t>Прочие мероприятия, связанные с выполнением обязательств ОМСУ</t>
        </is>
      </nc>
      <ndxf>
        <font>
          <i/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34" t="inlineStr">
        <is>
          <t>08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34" t="inlineStr">
        <is>
          <t>04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34" t="inlineStr">
        <is>
          <t>12005 82900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34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34">
        <f>F335</f>
      </nc>
      <ndxf>
        <font>
          <i/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34">
        <f>G335</f>
      </nc>
      <ndxf>
        <font>
          <i/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912" sId="1" ref="A334:XFD334" action="deleteRow">
    <rfmt sheetId="1" xfDxf="1" sqref="A334:XFD334" start="0" length="0">
      <dxf>
        <font>
          <i/>
          <name val="Times New Roman CYR"/>
          <family val="1"/>
        </font>
        <alignment wrapText="1"/>
      </dxf>
    </rfmt>
    <rcc rId="0" sId="1" dxf="1">
      <nc r="A334" t="inlineStr">
        <is>
          <t>Прочая закупка товаров, работ и услуг для обеспечения государственных (муниципальных) нужд</t>
        </is>
      </nc>
      <ndxf>
        <font>
          <i val="0"/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34" t="inlineStr">
        <is>
          <t>08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34" t="inlineStr">
        <is>
          <t>04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34" t="inlineStr">
        <is>
          <t>12005 82900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34" t="inlineStr">
        <is>
          <t>244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334">
        <v>0</v>
      </nc>
      <ndxf>
        <font>
          <i val="0"/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334">
        <v>0</v>
      </nc>
      <ndxf>
        <font>
          <i val="0"/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913" sId="1" ref="A330:XFD330" action="deleteRow">
    <rfmt sheetId="1" xfDxf="1" sqref="A330:XFD330" start="0" length="0">
      <dxf>
        <font>
          <name val="Times New Roman CYR"/>
          <family val="1"/>
        </font>
        <alignment wrapText="1"/>
      </dxf>
    </rfmt>
    <rcc rId="0" sId="1" dxf="1">
      <nc r="A330" t="inlineStr">
        <is>
          <t>Прочая закупка товаров, работ и услуг для обеспечения государственных (муниципальных) нужд</t>
        </is>
      </nc>
      <ndxf>
        <font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30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30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30" t="inlineStr">
        <is>
          <t>12001 82900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30" t="inlineStr">
        <is>
          <t>244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330">
        <v>0</v>
      </nc>
      <ndxf>
        <font>
          <name val="Times New Roman"/>
          <family val="1"/>
        </font>
        <numFmt numFmtId="166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330">
        <v>0</v>
      </nc>
      <ndxf>
        <font>
          <name val="Times New Roman"/>
          <family val="1"/>
        </font>
        <numFmt numFmtId="166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914" sId="1">
    <oc r="F329">
      <f>#REF!+F330+#REF!+#REF!</f>
    </oc>
    <nc r="F329">
      <f>F330</f>
    </nc>
  </rcc>
  <rcc rId="915" sId="1">
    <oc r="G329">
      <f>#REF!+G330+#REF!+#REF!</f>
    </oc>
    <nc r="G329">
      <f>G330</f>
    </nc>
  </rcc>
  <rrc rId="916" sId="1" ref="A341:XFD341" action="deleteRow">
    <undo index="65535" exp="ref" v="1" dr="G341" r="G340" sId="1"/>
    <undo index="65535" exp="ref" v="1" dr="F341" r="F340" sId="1"/>
    <rfmt sheetId="1" xfDxf="1" sqref="A341:XFD341" start="0" length="0">
      <dxf>
        <font>
          <name val="Times New Roman CYR"/>
          <family val="1"/>
        </font>
        <alignment wrapText="1"/>
      </dxf>
    </rfmt>
    <rcc rId="0" sId="1" dxf="1">
      <nc r="A341" t="inlineStr">
        <is>
          <t>Реализация иных мероприятий по переселению граждан, включая программы местного развития и обеспечение занятости для шахтерских городов и поселков</t>
        </is>
      </nc>
      <ndxf>
        <font>
          <i/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41" t="inlineStr">
        <is>
          <t>10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41" t="inlineStr">
        <is>
          <t>03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41" t="inlineStr">
        <is>
          <t>99900 51560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41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41">
        <f>F342</f>
      </nc>
      <ndxf>
        <font>
          <i/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41">
        <f>G342</f>
      </nc>
      <ndxf>
        <font>
          <i/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H341" start="0" length="0">
      <dxf>
        <numFmt numFmtId="166" formatCode="0.00000"/>
      </dxf>
    </rfmt>
  </rrc>
  <rrc rId="917" sId="1" ref="A341:XFD341" action="deleteRow">
    <rfmt sheetId="1" xfDxf="1" sqref="A341:XFD341" start="0" length="0">
      <dxf>
        <font>
          <name val="Times New Roman CYR"/>
          <family val="1"/>
        </font>
        <alignment wrapText="1"/>
      </dxf>
    </rfmt>
    <rcc rId="0" sId="1" dxf="1">
      <nc r="A341" t="inlineStr">
        <is>
          <t>Субсидии гражданам на приобретение жилья</t>
        </is>
      </nc>
      <ndxf>
        <font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41" t="inlineStr">
        <is>
          <t>10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41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41" t="inlineStr">
        <is>
          <t>99900 51560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41" t="inlineStr">
        <is>
          <t>322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41" start="0" length="0">
      <dxf>
        <font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41" start="0" length="0">
      <dxf>
        <font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41" start="0" length="0">
      <dxf>
        <numFmt numFmtId="166" formatCode="0.00000"/>
      </dxf>
    </rfmt>
  </rrc>
  <rcc rId="918" sId="1">
    <oc r="F340">
      <f>F341+#REF!</f>
    </oc>
    <nc r="F340">
      <f>F341</f>
    </nc>
  </rcc>
  <rcc rId="919" sId="1">
    <oc r="G340">
      <f>G341+#REF!</f>
    </oc>
    <nc r="G340">
      <f>G341</f>
    </nc>
  </rcc>
  <rrc rId="920" sId="1" ref="A343:XFD343" action="deleteRow">
    <undo index="65535" exp="ref" v="1" dr="G343" r="G341" sId="1"/>
    <undo index="65535" exp="ref" v="1" dr="F343" r="F341" sId="1"/>
    <rfmt sheetId="1" xfDxf="1" sqref="A343:XFD343" start="0" length="0">
      <dxf>
        <font>
          <name val="Times New Roman CYR"/>
          <family val="1"/>
        </font>
        <alignment wrapText="1"/>
      </dxf>
    </rfmt>
    <rcc rId="0" sId="1" dxf="1">
      <nc r="A343" t="inlineStr">
        <is>
          <t>Субсидии автономным учреждениям на иные цели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43" t="inlineStr">
        <is>
          <t>10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43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43" t="inlineStr">
        <is>
          <t>99900 73180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43" t="inlineStr">
        <is>
          <t>622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343">
        <v>0</v>
      </nc>
      <ndxf>
        <font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343">
        <v>0</v>
      </nc>
      <ndxf>
        <font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921" sId="1">
    <oc r="F341">
      <f>F342+#REF!</f>
    </oc>
    <nc r="F341">
      <f>F342</f>
    </nc>
  </rcc>
  <rcc rId="922" sId="1">
    <oc r="G341">
      <f>G342+#REF!</f>
    </oc>
    <nc r="G341">
      <f>G342</f>
    </nc>
  </rcc>
  <rcc rId="923" sId="1">
    <oc r="H342">
      <v>602.20000000000005</v>
    </oc>
    <nc r="H342"/>
  </rcc>
  <rcc rId="924" sId="1" numFmtId="4">
    <oc r="F342">
      <v>2402.1999999999998</v>
    </oc>
    <nc r="F342">
      <v>2402.23</v>
    </nc>
  </rcc>
  <rcc rId="925" sId="1" numFmtId="4">
    <oc r="G342">
      <v>2402.1999999999998</v>
    </oc>
    <nc r="G342">
      <v>2402.23</v>
    </nc>
  </rcc>
  <rcc rId="926" sId="1">
    <oc r="F347">
      <f>1732.4+453.1</f>
    </oc>
    <nc r="F347">
      <f>2185.48624</f>
    </nc>
  </rcc>
  <rcc rId="927" sId="1" numFmtId="4">
    <oc r="G347">
      <f>1746.1+453.1</f>
    </oc>
    <nc r="G347">
      <v>2199.25099</v>
    </nc>
  </rcc>
  <rrc rId="928" sId="1" ref="A366:XFD366" action="deleteRow">
    <undo index="0" exp="ref" v="1" dr="G366" r="G365" sId="1"/>
    <undo index="0" exp="ref" v="1" dr="F366" r="F365" sId="1"/>
    <rfmt sheetId="1" xfDxf="1" sqref="A366:XFD366" start="0" length="0">
      <dxf>
        <font>
          <name val="Times New Roman CYR"/>
          <family val="1"/>
        </font>
        <alignment wrapText="1"/>
      </dxf>
    </rfmt>
    <rcc rId="0" sId="1" dxf="1">
      <nc r="A366" t="inlineStr">
        <is>
          <t>Подпрограмма «Развитие физической культуры и спорта»</t>
        </is>
      </nc>
      <ndxf>
        <font>
          <b/>
          <i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66" t="inlineStr">
        <is>
          <t>11</t>
        </is>
      </nc>
      <n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66" t="inlineStr">
        <is>
          <t>02</t>
        </is>
      </nc>
      <n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66" t="inlineStr">
        <is>
          <t>09100 00000</t>
        </is>
      </nc>
      <ndxf>
        <font>
          <b/>
          <i/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66" start="0" length="0">
      <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66">
        <f>F368</f>
      </nc>
      <ndxf>
        <font>
          <b/>
          <i/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66">
        <f>G368</f>
      </nc>
      <ndxf>
        <font>
          <b/>
          <i/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929" sId="1" ref="A366:XFD366" action="deleteRow">
    <rfmt sheetId="1" xfDxf="1" sqref="A366:XFD366" start="0" length="0">
      <dxf>
        <font>
          <name val="Times New Roman CYR"/>
          <family val="1"/>
        </font>
        <alignment wrapText="1"/>
      </dxf>
    </rfmt>
    <rcc rId="0" sId="1" dxf="1">
      <nc r="A366" t="inlineStr">
        <is>
          <t>Основное мероприятие "Расходы на проведение мероприятий в области физической культуры и спорт"</t>
        </is>
      </nc>
      <ndxf>
        <font>
          <i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66" t="inlineStr">
        <is>
          <t>11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66" t="inlineStr">
        <is>
          <t>02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66" t="inlineStr">
        <is>
          <t>09101 00000</t>
        </is>
      </nc>
      <ndxf>
        <font>
          <i/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66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66">
        <f>F367</f>
      </nc>
      <ndxf>
        <font>
          <i/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66">
        <f>G367</f>
      </nc>
      <ndxf>
        <font>
          <i/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930" sId="1" ref="A366:XFD366" action="deleteRow">
    <rfmt sheetId="1" xfDxf="1" sqref="A366:XFD366" start="0" length="0">
      <dxf>
        <font>
          <name val="Times New Roman CYR"/>
          <family val="1"/>
        </font>
        <alignment wrapText="1"/>
      </dxf>
    </rfmt>
    <rcc rId="0" sId="1" dxf="1">
      <nc r="A366" t="inlineStr">
        <is>
          <t xml:space="preserve">Расходы на проведение мероприятий в области физической культуры и  спорта </t>
        </is>
      </nc>
      <ndxf>
        <font>
          <i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66" t="inlineStr">
        <is>
          <t>11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66" t="inlineStr">
        <is>
          <t>02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66" t="inlineStr">
        <is>
          <t>09101 82600</t>
        </is>
      </nc>
      <ndxf>
        <font>
          <i/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66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66">
        <f>F367+F368</f>
      </nc>
      <ndxf>
        <font>
          <i/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66">
        <f>G367+G368</f>
      </nc>
      <ndxf>
        <font>
          <i/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931" sId="1" ref="A366:XFD366" action="deleteRow">
    <rfmt sheetId="1" xfDxf="1" sqref="A366:XFD366" start="0" length="0">
      <dxf>
        <font>
          <name val="Times New Roman CYR"/>
          <family val="1"/>
        </font>
        <alignment wrapText="1"/>
      </dxf>
    </rfmt>
    <rcc rId="0" sId="1" dxf="1">
      <nc r="A366" t="inlineStr">
        <is>
          <t>Прочая закупка товаров, работ и услуг для обеспечения государственных (муниципальных) нужд</t>
        </is>
      </nc>
      <ndxf>
        <font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66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66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66" t="inlineStr">
        <is>
          <t>09101 82600</t>
        </is>
      </nc>
      <ndxf>
        <font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66" t="inlineStr">
        <is>
          <t>244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366">
        <v>0</v>
      </nc>
      <ndxf>
        <font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366">
        <v>0</v>
      </nc>
      <ndxf>
        <font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932" sId="1" ref="A366:XFD366" action="deleteRow">
    <rfmt sheetId="1" xfDxf="1" sqref="A366:XFD366" start="0" length="0">
      <dxf>
        <font>
          <name val="Times New Roman CYR"/>
          <family val="1"/>
        </font>
        <fill>
          <patternFill patternType="solid">
            <bgColor indexed="13"/>
          </patternFill>
        </fill>
        <alignment wrapText="1"/>
      </dxf>
    </rfmt>
    <rcc rId="0" sId="1" dxf="1">
      <nc r="A366" t="inlineStr">
        <is>
          <t>Премии и гранты</t>
        </is>
      </nc>
      <ndxf>
        <font>
          <name val="Times New Roman"/>
          <family val="1"/>
        </font>
        <fill>
          <patternFill patternType="none">
            <bgColor indexed="65"/>
          </patternFill>
        </fill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66" t="inlineStr">
        <is>
          <t>11</t>
        </is>
      </nc>
      <n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66" t="inlineStr">
        <is>
          <t>02</t>
        </is>
      </nc>
      <n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66" t="inlineStr">
        <is>
          <t>09101 82600</t>
        </is>
      </nc>
      <n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66" t="inlineStr">
        <is>
          <t>350</t>
        </is>
      </nc>
      <ndxf>
        <font>
          <name val="Times New Roman"/>
          <family val="1"/>
        </font>
        <numFmt numFmtId="30" formatCode="@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66" start="0" length="0">
      <dxf>
        <font>
          <name val="Times New Roman"/>
          <family val="1"/>
        </font>
        <numFmt numFmtId="166" formatCode="0.00000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66" start="0" length="0">
      <dxf>
        <font>
          <name val="Times New Roman"/>
          <family val="1"/>
        </font>
        <numFmt numFmtId="166" formatCode="0.00000"/>
        <fill>
          <patternFill patternType="none">
            <bgColor indexed="65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366" start="0" length="0">
      <dxf>
        <font>
          <name val="Times New Roman CYR"/>
          <family val="1"/>
        </font>
        <numFmt numFmtId="165" formatCode="0.000"/>
        <alignment horizontal="center" vertical="center"/>
      </dxf>
    </rfmt>
    <rfmt sheetId="1" sqref="I366" start="0" length="0">
      <dxf>
        <font>
          <name val="Times New Roman CYR"/>
          <family val="1"/>
        </font>
        <numFmt numFmtId="166" formatCode="0.00000"/>
        <alignment horizontal="center" vertical="center"/>
      </dxf>
    </rfmt>
    <rfmt sheetId="1" sqref="J366" start="0" length="0">
      <dxf>
        <font>
          <name val="Times New Roman CYR"/>
          <family val="1"/>
        </font>
        <numFmt numFmtId="166" formatCode="0.00000"/>
        <alignment horizontal="center" vertical="center"/>
      </dxf>
    </rfmt>
    <rfmt sheetId="1" sqref="K366" start="0" length="0">
      <dxf>
        <font>
          <name val="Times New Roman CYR"/>
          <family val="1"/>
        </font>
        <numFmt numFmtId="165" formatCode="0.000"/>
        <alignment horizontal="center" vertical="center"/>
      </dxf>
    </rfmt>
  </rrc>
  <rcc rId="933" sId="1">
    <oc r="F365">
      <f>#REF!+F366</f>
    </oc>
    <nc r="F365">
      <f>F366</f>
    </nc>
  </rcc>
  <rcc rId="934" sId="1">
    <oc r="G365">
      <f>#REF!+G366</f>
    </oc>
    <nc r="G365">
      <f>G366</f>
    </nc>
  </rcc>
  <rcc rId="935" sId="1" numFmtId="4">
    <oc r="F368">
      <f>573.17+2919.1</f>
    </oc>
    <nc r="F368">
      <v>3534.3589999999999</v>
    </nc>
  </rcc>
  <rcc rId="936" sId="1" numFmtId="4">
    <oc r="G368">
      <f>573.17+2919.1</f>
    </oc>
    <nc r="G368">
      <v>3534.3589999999999</v>
    </nc>
  </rcc>
  <rcc rId="937" sId="1" numFmtId="4">
    <oc r="F369">
      <f>173.13+881.6</f>
    </oc>
    <nc r="F369">
      <v>1067.441</v>
    </nc>
  </rcc>
  <rcc rId="938" sId="1" numFmtId="4">
    <oc r="G369">
      <f>173.13+881.6</f>
    </oc>
    <nc r="G369">
      <v>1067.441</v>
    </nc>
  </rcc>
  <rrc rId="939" sId="1" ref="A370:XFD370" action="deleteRow">
    <undo index="65535" exp="ref" v="1" dr="G370" r="G364" sId="1"/>
    <undo index="65535" exp="ref" v="1" dr="F370" r="F364" sId="1"/>
    <rfmt sheetId="1" xfDxf="1" sqref="A370:XFD370" start="0" length="0">
      <dxf>
        <font>
          <name val="Times New Roman CYR"/>
          <family val="1"/>
        </font>
        <alignment wrapText="1"/>
      </dxf>
    </rfmt>
    <rcc rId="0" sId="1" dxf="1">
      <nc r="A370" t="inlineStr">
        <is>
          <t>Муниципальная программа «Старшее поколение на 2020-2024 годы</t>
        </is>
      </nc>
      <ndxf>
        <font>
          <b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0" t="inlineStr">
        <is>
          <t>11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0" t="inlineStr">
        <is>
          <t>02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0" t="inlineStr">
        <is>
          <t>12000 00000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70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70">
        <f>F371</f>
      </nc>
      <ndxf>
        <font>
          <b/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70">
        <f>G371</f>
      </nc>
      <ndxf>
        <font>
          <b/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940" sId="1" ref="A370:XFD370" action="deleteRow">
    <rfmt sheetId="1" xfDxf="1" sqref="A370:XFD370" start="0" length="0">
      <dxf>
        <font>
          <name val="Times New Roman CYR"/>
          <family val="1"/>
        </font>
        <alignment wrapText="1"/>
      </dxf>
    </rfmt>
    <rcc rId="0" sId="1" dxf="1">
      <nc r="A370" t="inlineStr">
        <is>
          <t>Основное мероприятие «Проведение спортивных мероприятий»</t>
        </is>
      </nc>
      <ndxf>
        <font>
          <i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0" t="inlineStr">
        <is>
          <t>11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0" t="inlineStr">
        <is>
          <t>02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0" t="inlineStr">
        <is>
          <t>12003 00000</t>
        </is>
      </nc>
      <ndxf>
        <font>
          <i/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70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70">
        <f>F371</f>
      </nc>
      <ndxf>
        <font>
          <i/>
          <name val="Times New Roman"/>
          <family val="1"/>
        </font>
        <numFmt numFmtId="166" formatCode="0.00000"/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70">
        <f>G371</f>
      </nc>
      <ndxf>
        <font>
          <i/>
          <name val="Times New Roman"/>
          <family val="1"/>
        </font>
        <numFmt numFmtId="166" formatCode="0.00000"/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941" sId="1" ref="A370:XFD370" action="deleteRow">
    <rfmt sheetId="1" xfDxf="1" sqref="A370:XFD370" start="0" length="0">
      <dxf>
        <font>
          <name val="Times New Roman CYR"/>
          <family val="1"/>
        </font>
        <alignment wrapText="1"/>
      </dxf>
    </rfmt>
    <rcc rId="0" sId="1" dxf="1">
      <nc r="A370" t="inlineStr">
        <is>
          <t>Прочие мероприятия, связанные с выполнением обязательств ОМСУ</t>
        </is>
      </nc>
      <ndxf>
        <font>
          <i/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0" t="inlineStr">
        <is>
          <t>11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0" t="inlineStr">
        <is>
          <t>02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0" t="inlineStr">
        <is>
          <t>12003 82900</t>
        </is>
      </nc>
      <ndxf>
        <font>
          <i/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70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70">
        <f>F371</f>
      </nc>
      <ndxf>
        <font>
          <i/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70">
        <f>G371</f>
      </nc>
      <ndxf>
        <font>
          <i/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942" sId="1" ref="A370:XFD370" action="deleteRow">
    <rfmt sheetId="1" xfDxf="1" sqref="A370:XFD370" start="0" length="0">
      <dxf>
        <font>
          <name val="Times New Roman CYR"/>
          <family val="1"/>
        </font>
        <alignment wrapText="1"/>
      </dxf>
    </rfmt>
    <rcc rId="0" sId="1" dxf="1">
      <nc r="A370" t="inlineStr">
        <is>
          <t>Прочая закупка товаров, работ и услуг для обеспечения государственных (муниципальных) нужд</t>
        </is>
      </nc>
      <ndxf>
        <font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0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0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0" t="inlineStr">
        <is>
          <t>12003 82900</t>
        </is>
      </nc>
      <ndxf>
        <font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70" t="inlineStr">
        <is>
          <t>244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70" start="0" length="0">
      <dxf>
        <font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70" start="0" length="0">
      <dxf>
        <font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943" sId="1">
    <oc r="F364">
      <f>F365+#REF!</f>
    </oc>
    <nc r="F364">
      <f>F365</f>
    </nc>
  </rcc>
  <rcc rId="944" sId="1">
    <oc r="G364">
      <f>G365+#REF!</f>
    </oc>
    <nc r="G364">
      <f>G365</f>
    </nc>
  </rcc>
  <rfmt sheetId="1" sqref="F377:G377">
    <dxf>
      <fill>
        <patternFill>
          <bgColor theme="0"/>
        </patternFill>
      </fill>
    </dxf>
  </rfmt>
  <rrc rId="945" sId="1" ref="A388:XFD388" action="deleteRow">
    <rfmt sheetId="1" xfDxf="1" sqref="A388:XFD388" start="0" length="0">
      <dxf>
        <font>
          <name val="Times New Roman CYR"/>
          <family val="1"/>
        </font>
        <alignment wrapText="1"/>
      </dxf>
    </rfmt>
    <rcc rId="0" sId="1" dxf="1">
      <nc r="A388" t="inlineStr">
        <is>
          <t>Закупка товаров, работ и услуг в сфере информационно-коммуникационных технологий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88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88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88" t="inlineStr">
        <is>
          <t>09401 83170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88" t="inlineStr">
        <is>
          <t>242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388">
        <v>0</v>
      </nc>
      <ndxf>
        <font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388">
        <v>0</v>
      </nc>
      <ndxf>
        <font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946" sId="1" ref="A388:XFD388" action="deleteRow">
    <undo index="65535" exp="area" dr="G386:G388" r="G385" sId="1"/>
    <undo index="65535" exp="area" dr="F386:F388" r="F385" sId="1"/>
    <rfmt sheetId="1" xfDxf="1" sqref="A388:XFD388" start="0" length="0">
      <dxf>
        <font>
          <name val="Times New Roman CYR"/>
          <family val="1"/>
        </font>
        <alignment wrapText="1"/>
      </dxf>
    </rfmt>
    <rcc rId="0" sId="1" dxf="1">
      <nc r="A388" t="inlineStr">
        <is>
          <t>Прочие закупки товаров, работ и услуг для государственных (муниципальных) нужд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88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88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88" t="inlineStr">
        <is>
          <t>09401 83170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88" t="inlineStr">
        <is>
          <t>244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388">
        <v>0</v>
      </nc>
      <ndxf>
        <font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388">
        <v>0</v>
      </nc>
      <ndxf>
        <font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947" sId="1" numFmtId="4">
    <oc r="G396">
      <v>112.9</v>
    </oc>
    <nc r="G396" t="inlineStr">
      <is>
        <t>112,945,7</t>
      </is>
    </nc>
  </rcc>
  <rcc rId="948" sId="1">
    <oc r="F395">
      <f>SUM(F396)</f>
    </oc>
    <nc r="F395">
      <f>SUM(F396)</f>
    </nc>
  </rcc>
  <rcc rId="949" sId="1" numFmtId="4">
    <oc r="F396">
      <v>108.6</v>
    </oc>
    <nc r="F396">
      <v>108.60599000000001</v>
    </nc>
  </rcc>
  <rcc rId="950" sId="1" odxf="1" dxf="1">
    <oc r="F399">
      <v>1309371.03</v>
    </oc>
    <nc r="F399">
      <f>F398-F397</f>
    </nc>
    <ndxf>
      <numFmt numFmtId="168" formatCode="_-* #,##0.00000\ _₽_-;\-* #,##0.00000\ _₽_-;_-* &quot;-&quot;?????\ _₽_-;_-@_-"/>
    </ndxf>
  </rcc>
  <rcc rId="951" sId="1" odxf="1" dxf="1">
    <oc r="G399">
      <v>1212964.33</v>
    </oc>
    <nc r="G399">
      <f>G398-G397</f>
    </nc>
    <ndxf>
      <numFmt numFmtId="168" formatCode="_-* #,##0.00000\ _₽_-;\-* #,##0.00000\ _₽_-;_-* &quot;-&quot;?????\ _₽_-;_-@_-"/>
    </ndxf>
  </rcc>
  <rcc rId="952" sId="1" numFmtId="34">
    <oc r="F400">
      <f>F398-F399</f>
    </oc>
    <nc r="F400">
      <v>1321872.3748900001</v>
    </nc>
  </rcc>
  <rcc rId="953" sId="1">
    <nc r="F402">
      <f>F400-F399</f>
    </nc>
  </rcc>
  <rcc rId="954" sId="1" numFmtId="34">
    <oc r="G400">
      <f>G398-G399</f>
    </oc>
    <nc r="G400">
      <v>1219698.56412</v>
    </nc>
  </rcc>
  <rcc rId="955" sId="1">
    <nc r="G402">
      <f>G400-G399</f>
    </nc>
  </rcc>
</revisions>
</file>

<file path=xl/revisions/revisionLog1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03" sId="1">
    <oc r="F195">
      <f>SUM(F196:F197)</f>
    </oc>
    <nc r="F195">
      <f>SUM(F196:F197)</f>
    </nc>
  </rcc>
  <rcc rId="3004" sId="1">
    <oc r="F198">
      <f>F199</f>
    </oc>
    <nc r="F198">
      <f>F199+F203</f>
    </nc>
  </rcc>
  <rcc rId="3005" sId="1">
    <oc r="G198">
      <f>G199</f>
    </oc>
    <nc r="G198">
      <f>G199+G203</f>
    </nc>
  </rcc>
  <rcc rId="3006" sId="1">
    <nc r="F462">
      <f>F455-F460</f>
    </nc>
  </rcc>
  <rcc rId="3007" sId="1">
    <nc r="G462">
      <f>G455-G460</f>
    </nc>
  </rcc>
  <rcc rId="3008" sId="1" numFmtId="4">
    <oc r="G163">
      <v>51020.41</v>
    </oc>
    <nc r="G163">
      <v>134445.41099999999</v>
    </nc>
  </rcc>
  <rrc rId="3009" sId="1" ref="A91:XFD94" action="insertRow"/>
  <rfmt sheetId="1" sqref="A91" start="0" length="0">
    <dxf>
      <font>
        <b/>
        <color indexed="8"/>
        <name val="Times New Roman"/>
        <family val="1"/>
      </font>
      <alignment horizontal="general" vertical="top"/>
      <border outline="0">
        <left/>
        <right/>
        <top/>
        <bottom/>
      </border>
    </dxf>
  </rfmt>
  <rfmt sheetId="1" sqref="B91" start="0" length="0">
    <dxf>
      <font>
        <b/>
        <name val="Times New Roman"/>
        <family val="1"/>
      </font>
    </dxf>
  </rfmt>
  <rfmt sheetId="1" sqref="C91" start="0" length="0">
    <dxf>
      <font>
        <b/>
        <name val="Times New Roman"/>
        <family val="1"/>
      </font>
    </dxf>
  </rfmt>
  <rfmt sheetId="1" sqref="D91" start="0" length="0">
    <dxf>
      <font>
        <b/>
        <name val="Times New Roman"/>
        <family val="1"/>
      </font>
    </dxf>
  </rfmt>
  <rfmt sheetId="1" sqref="E91" start="0" length="0">
    <dxf>
      <font>
        <b/>
        <name val="Times New Roman"/>
        <family val="1"/>
      </font>
    </dxf>
  </rfmt>
  <rcc rId="3010" sId="1" odxf="1" dxf="1">
    <nc r="F91">
      <f>F92</f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3011" sId="1" odxf="1" dxf="1">
    <nc r="G91">
      <f>G92</f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A92" start="0" length="0">
    <dxf>
      <font>
        <i/>
        <color indexed="8"/>
        <name val="Times New Roman"/>
        <family val="1"/>
      </font>
      <fill>
        <patternFill patternType="solid">
          <bgColor indexed="9"/>
        </patternFill>
      </fill>
    </dxf>
  </rfmt>
  <rfmt sheetId="1" sqref="B92" start="0" length="0">
    <dxf>
      <font>
        <i/>
        <name val="Times New Roman"/>
        <family val="1"/>
      </font>
    </dxf>
  </rfmt>
  <rfmt sheetId="1" sqref="C92" start="0" length="0">
    <dxf>
      <font>
        <i/>
        <name val="Times New Roman"/>
        <family val="1"/>
      </font>
    </dxf>
  </rfmt>
  <rfmt sheetId="1" sqref="D92" start="0" length="0">
    <dxf>
      <font>
        <i/>
        <name val="Times New Roman"/>
        <family val="1"/>
      </font>
    </dxf>
  </rfmt>
  <rfmt sheetId="1" sqref="E92" start="0" length="0">
    <dxf>
      <font>
        <i/>
        <name val="Times New Roman"/>
        <family val="1"/>
      </font>
    </dxf>
  </rfmt>
  <rcc rId="3012" sId="1" odxf="1" dxf="1">
    <nc r="F92">
      <f>F93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3013" sId="1" odxf="1" dxf="1">
    <nc r="G92">
      <f>G93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A93" start="0" length="0">
    <dxf>
      <font>
        <i/>
        <color indexed="8"/>
        <name val="Times New Roman"/>
        <family val="1"/>
      </font>
      <alignment horizontal="general" vertical="top"/>
    </dxf>
  </rfmt>
  <rfmt sheetId="1" sqref="B93" start="0" length="0">
    <dxf>
      <font>
        <i/>
        <name val="Times New Roman"/>
        <family val="1"/>
      </font>
    </dxf>
  </rfmt>
  <rfmt sheetId="1" sqref="C93" start="0" length="0">
    <dxf>
      <font>
        <i/>
        <name val="Times New Roman"/>
        <family val="1"/>
      </font>
    </dxf>
  </rfmt>
  <rfmt sheetId="1" sqref="D93" start="0" length="0">
    <dxf>
      <font>
        <i/>
        <name val="Times New Roman"/>
        <family val="1"/>
      </font>
    </dxf>
  </rfmt>
  <rfmt sheetId="1" sqref="E93" start="0" length="0">
    <dxf>
      <font>
        <i/>
        <name val="Times New Roman"/>
        <family val="1"/>
      </font>
    </dxf>
  </rfmt>
  <rcc rId="3014" sId="1" odxf="1" dxf="1">
    <nc r="F93">
      <f>F94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3015" sId="1" odxf="1" dxf="1">
    <nc r="G93">
      <f>G94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H93" start="0" length="0">
    <dxf>
      <font>
        <i/>
        <name val="Times New Roman CYR"/>
        <family val="1"/>
      </font>
    </dxf>
  </rfmt>
  <rfmt sheetId="1" sqref="A93:XFD93" start="0" length="0">
    <dxf>
      <font>
        <i/>
        <name val="Times New Roman CYR"/>
        <family val="1"/>
      </font>
    </dxf>
  </rfmt>
  <rcc rId="3016" sId="1">
    <nc r="A91" t="inlineStr">
      <is>
        <t>Муниципальная программа "Охрана окружающей среды в муниципальном образовании "Селенгинский район" на 2023-2025гг."</t>
      </is>
    </nc>
  </rcc>
  <rcc rId="3017" sId="1">
    <nc r="B91" t="inlineStr">
      <is>
        <t>01</t>
      </is>
    </nc>
  </rcc>
  <rcc rId="3018" sId="1">
    <nc r="C91" t="inlineStr">
      <is>
        <t>13</t>
      </is>
    </nc>
  </rcc>
  <rcc rId="3019" sId="1">
    <nc r="D91" t="inlineStr">
      <is>
        <t>25000 00000</t>
      </is>
    </nc>
  </rcc>
  <rcc rId="3020" sId="1">
    <nc r="A92" t="inlineStr">
      <is>
        <t>Основное мероприятие "Проведение мониторинга несанкционированных свалок"</t>
      </is>
    </nc>
  </rcc>
  <rcc rId="3021" sId="1">
    <nc r="B92" t="inlineStr">
      <is>
        <t>01</t>
      </is>
    </nc>
  </rcc>
  <rcc rId="3022" sId="1">
    <nc r="C92" t="inlineStr">
      <is>
        <t>13</t>
      </is>
    </nc>
  </rcc>
  <rcc rId="3023" sId="1">
    <nc r="D92" t="inlineStr">
      <is>
        <t>25001 00000</t>
      </is>
    </nc>
  </rcc>
  <rcc rId="3024" sId="1">
    <nc r="A93" t="inlineStr">
      <is>
        <t>Прочие мероприятия , связанные с выполнением обязательств ОМСУ</t>
      </is>
    </nc>
  </rcc>
  <rcc rId="3025" sId="1">
    <nc r="B93" t="inlineStr">
      <is>
        <t>01</t>
      </is>
    </nc>
  </rcc>
  <rcc rId="3026" sId="1">
    <nc r="C93" t="inlineStr">
      <is>
        <t>13</t>
      </is>
    </nc>
  </rcc>
  <rcc rId="3027" sId="1">
    <nc r="D93" t="inlineStr">
      <is>
        <t>25001 82900</t>
      </is>
    </nc>
  </rcc>
  <rcc rId="3028" sId="1">
    <nc r="A94" t="inlineStr">
      <is>
        <t>Прочие закупки товаров, работ и услуг для государственных (муниципальных) нужд</t>
      </is>
    </nc>
  </rcc>
  <rcc rId="3029" sId="1">
    <nc r="B94" t="inlineStr">
      <is>
        <t>01</t>
      </is>
    </nc>
  </rcc>
  <rcc rId="3030" sId="1">
    <nc r="C94" t="inlineStr">
      <is>
        <t>13</t>
      </is>
    </nc>
  </rcc>
  <rcc rId="3031" sId="1">
    <nc r="D94" t="inlineStr">
      <is>
        <t>25001 82900</t>
      </is>
    </nc>
  </rcc>
  <rcc rId="3032" sId="1">
    <nc r="E94" t="inlineStr">
      <is>
        <t>244</t>
      </is>
    </nc>
  </rcc>
  <rcc rId="3033" sId="1" numFmtId="4">
    <nc r="F94">
      <v>330</v>
    </nc>
  </rcc>
  <rcc rId="3034" sId="1" numFmtId="4">
    <nc r="G94">
      <v>350</v>
    </nc>
  </rcc>
  <rcc rId="3035" sId="1">
    <oc r="F55">
      <f>F56+F66+F79+F83+F87+F95+F70</f>
    </oc>
    <nc r="F55">
      <f>F56+F66+F79+F83+F87+F95+F70+F91</f>
    </nc>
  </rcc>
  <rcc rId="3036" sId="1">
    <oc r="G55">
      <f>G56+G66+G79+G83+G87+G95+G70</f>
    </oc>
    <nc r="G55">
      <f>G56+G66+G79+G83+G87+G95+G70+G91</f>
    </nc>
  </rcc>
  <rcc rId="3037" sId="1" numFmtId="4">
    <oc r="G436">
      <f>32631.1-13957.62</f>
    </oc>
    <nc r="G436">
      <v>3673.48</v>
    </nc>
  </rcc>
</revisions>
</file>

<file path=xl/revisions/revisionLog1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038" sId="1" ref="A209:XFD209" action="insertRow"/>
  <rrc rId="3039" sId="1" ref="A212:XFD212" action="insertRow"/>
  <rfmt sheetId="1" sqref="A209" start="0" length="0">
    <dxf>
      <font>
        <i val="0"/>
        <color indexed="8"/>
        <name val="Times New Roman"/>
        <family val="1"/>
      </font>
      <alignment horizontal="left" vertical="center"/>
    </dxf>
  </rfmt>
  <rcc rId="3040" sId="1" odxf="1" dxf="1">
    <nc r="B209" t="inlineStr">
      <is>
        <t>05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3041" sId="1" odxf="1" dxf="1">
    <nc r="C209" t="inlineStr">
      <is>
        <t>03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3042" sId="1" odxf="1" dxf="1">
    <nc r="D209" t="inlineStr">
      <is>
        <t>25002 82900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fmt sheetId="1" sqref="E209" start="0" length="0">
    <dxf>
      <font>
        <i val="0"/>
        <name val="Times New Roman"/>
        <family val="1"/>
      </font>
    </dxf>
  </rfmt>
  <rfmt sheetId="1" sqref="A212" start="0" length="0">
    <dxf>
      <font>
        <i val="0"/>
        <color indexed="8"/>
        <name val="Times New Roman"/>
        <family val="1"/>
      </font>
      <alignment horizontal="left" vertical="center"/>
    </dxf>
  </rfmt>
  <rcc rId="3043" sId="1" odxf="1" dxf="1">
    <nc r="B212" t="inlineStr">
      <is>
        <t>05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3044" sId="1" odxf="1" dxf="1">
    <nc r="C212" t="inlineStr">
      <is>
        <t>03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3045" sId="1" odxf="1" dxf="1">
    <nc r="D212" t="inlineStr">
      <is>
        <t>25003 82900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fmt sheetId="1" sqref="E212" start="0" length="0">
    <dxf>
      <font>
        <i val="0"/>
        <name val="Times New Roman"/>
        <family val="1"/>
      </font>
    </dxf>
  </rfmt>
  <rfmt sheetId="1" sqref="F212" start="0" length="0">
    <dxf>
      <font>
        <i val="0"/>
        <name val="Times New Roman"/>
        <family val="1"/>
      </font>
      <fill>
        <patternFill patternType="solid">
          <bgColor theme="0"/>
        </patternFill>
      </fill>
    </dxf>
  </rfmt>
  <rfmt sheetId="1" sqref="G212" start="0" length="0">
    <dxf>
      <font>
        <i val="0"/>
        <name val="Times New Roman"/>
        <family val="1"/>
      </font>
      <fill>
        <patternFill patternType="solid">
          <bgColor theme="0"/>
        </patternFill>
      </fill>
    </dxf>
  </rfmt>
  <rcc rId="3046" sId="1" numFmtId="4">
    <nc r="F209">
      <f>F210</f>
    </nc>
  </rcc>
  <rcc rId="3047" sId="1">
    <oc r="F208">
      <f>F210</f>
    </oc>
    <nc r="F208">
      <f>F209</f>
    </nc>
  </rcc>
  <rcc rId="3048" sId="1" numFmtId="4">
    <nc r="G209">
      <f>G210</f>
    </nc>
  </rcc>
  <rcc rId="3049" sId="1">
    <oc r="G208">
      <f>G210</f>
    </oc>
    <nc r="G208">
      <f>G209</f>
    </nc>
  </rcc>
  <rcc rId="3050" sId="1" numFmtId="4">
    <nc r="F212">
      <f>F213</f>
    </nc>
  </rcc>
  <rcc rId="3051" sId="1">
    <oc r="F211">
      <f>F213</f>
    </oc>
    <nc r="F211">
      <f>F212</f>
    </nc>
  </rcc>
  <rcc rId="3052" sId="1" numFmtId="4">
    <nc r="G212">
      <f>G213</f>
    </nc>
  </rcc>
  <rcc rId="3053" sId="1">
    <oc r="G211">
      <f>G213</f>
    </oc>
    <nc r="G211">
      <f>G212</f>
    </nc>
  </rcc>
  <rfmt sheetId="1" sqref="A212:G212" start="0" length="2147483647">
    <dxf>
      <font>
        <i/>
      </font>
    </dxf>
  </rfmt>
  <rfmt sheetId="1" sqref="A209:G209" start="0" length="2147483647">
    <dxf>
      <font>
        <i/>
      </font>
    </dxf>
  </rfmt>
  <rcv guid="{E97D42D2-9E10-4ADB-8FB1-0860F6F503F4}" action="delete"/>
  <rdn rId="0" localSheetId="1" customView="1" name="Z_E97D42D2_9E10_4ADB_8FB1_0860F6F503F4_.wvu.PrintArea" hidden="1" oldHidden="1">
    <formula>Ведом.структура!$A$5:$G$462</formula>
    <oldFormula>Ведом.структура!$A$5:$G$462</oldFormula>
  </rdn>
  <rdn rId="0" localSheetId="1" customView="1" name="Z_E97D42D2_9E10_4ADB_8FB1_0860F6F503F4_.wvu.FilterData" hidden="1" oldHidden="1">
    <formula>Ведом.структура!$A$17:$G$471</formula>
    <oldFormula>Ведом.структура!$A$17:$G$471</oldFormula>
  </rdn>
  <rcv guid="{E97D42D2-9E10-4ADB-8FB1-0860F6F503F4}" action="add"/>
</revisions>
</file>

<file path=xl/revisions/revisionLog1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56" sId="1" odxf="1" dxf="1">
    <nc r="A209" t="inlineStr">
      <is>
        <t>Прочие мероприятия , связанные с выполнением обязательств ОМСУ</t>
      </is>
    </nc>
    <odxf>
      <fill>
        <patternFill patternType="none"/>
      </fill>
    </odxf>
    <ndxf>
      <fill>
        <patternFill patternType="solid"/>
      </fill>
    </ndxf>
  </rcc>
  <rcc rId="3057" sId="1" odxf="1" dxf="1">
    <nc r="A212" t="inlineStr">
      <is>
        <t>Прочие мероприятия , связанные с выполнением обязательств ОМСУ</t>
      </is>
    </nc>
    <odxf>
      <fill>
        <patternFill patternType="none"/>
      </fill>
    </odxf>
    <ndxf>
      <fill>
        <patternFill patternType="solid"/>
      </fill>
    </ndxf>
  </rcc>
</revisions>
</file>

<file path=xl/revisions/revisionLog1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60" sId="1">
    <oc r="G3" t="inlineStr">
      <is>
        <t>от    марта 2023  № ___</t>
      </is>
    </oc>
    <nc r="G3" t="inlineStr">
      <is>
        <t>от 17  марта 2023  № 245</t>
      </is>
    </nc>
  </rcc>
</revisions>
</file>

<file path=xl/revisions/revisionLog1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E97D42D2-9E10-4ADB-8FB1-0860F6F503F4}" action="delete"/>
  <rdn rId="0" localSheetId="1" customView="1" name="Z_E97D42D2_9E10_4ADB_8FB1_0860F6F503F4_.wvu.PrintArea" hidden="1" oldHidden="1">
    <formula>Ведом.структура!$A$5:$G$462</formula>
    <oldFormula>Ведом.структура!$A$5:$G$462</oldFormula>
  </rdn>
  <rdn rId="0" localSheetId="1" customView="1" name="Z_E97D42D2_9E10_4ADB_8FB1_0860F6F503F4_.wvu.FilterData" hidden="1" oldHidden="1">
    <formula>Ведом.структура!$A$17:$G$471</formula>
    <oldFormula>Ведом.структура!$A$17:$G$471</oldFormula>
  </rdn>
  <rcv guid="{E97D42D2-9E10-4ADB-8FB1-0860F6F503F4}" action="add"/>
</revisions>
</file>

<file path=xl/revisions/revisionLog1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63" sId="1" numFmtId="4">
    <oc r="F74">
      <v>5719.6</v>
    </oc>
    <nc r="F74">
      <v>5718.62</v>
    </nc>
  </rcc>
  <rcc rId="3064" sId="1" numFmtId="4">
    <oc r="F122">
      <v>10649.7</v>
    </oc>
    <nc r="F122">
      <v>12076.7</v>
    </nc>
  </rcc>
  <rcc rId="3065" sId="1" numFmtId="4">
    <oc r="G122">
      <v>10528.7</v>
    </oc>
    <nc r="G122">
      <v>12076.7</v>
    </nc>
  </rcc>
  <rcc rId="3066" sId="1" numFmtId="4">
    <oc r="G167">
      <v>134445.41099999999</v>
    </oc>
    <nc r="G167">
      <v>141763.05900000001</v>
    </nc>
  </rcc>
  <rcc rId="3067" sId="1" numFmtId="4">
    <oc r="F217">
      <f>196456.4+4009.7</f>
    </oc>
    <nc r="F217">
      <v>288059.21999999997</v>
    </nc>
  </rcc>
  <rcc rId="3068" sId="1" numFmtId="4">
    <oc r="F242">
      <v>20596.84</v>
    </oc>
    <nc r="F242">
      <v>20568.672999999999</v>
    </nc>
  </rcc>
  <rcc rId="3069" sId="1" numFmtId="4">
    <oc r="G242">
      <v>10171.839</v>
    </oc>
    <nc r="G242">
      <v>10143.672</v>
    </nc>
  </rcc>
  <rcc rId="3070" sId="1" numFmtId="4">
    <oc r="F250">
      <f>427.2+8.7</f>
    </oc>
    <nc r="F250">
      <v>8.6999999999999993</v>
    </nc>
  </rcc>
  <rcc rId="3071" sId="1" numFmtId="4">
    <oc r="G250">
      <f>402.1+8.2</f>
    </oc>
    <nc r="G250">
      <v>8.1999999999999993</v>
    </nc>
  </rcc>
  <rrc rId="3072" sId="1" ref="A251:XFD252" action="insertRow"/>
  <rfmt sheetId="1" sqref="A251" start="0" length="0">
    <dxf>
      <font>
        <i/>
        <color indexed="8"/>
        <name val="Times New Roman"/>
        <family val="1"/>
      </font>
    </dxf>
  </rfmt>
  <rfmt sheetId="1" sqref="B251" start="0" length="0">
    <dxf>
      <font>
        <i/>
        <name val="Times New Roman"/>
        <family val="1"/>
      </font>
    </dxf>
  </rfmt>
  <rfmt sheetId="1" sqref="C251" start="0" length="0">
    <dxf>
      <font>
        <i/>
        <name val="Times New Roman"/>
        <family val="1"/>
      </font>
    </dxf>
  </rfmt>
  <rfmt sheetId="1" sqref="D251" start="0" length="0">
    <dxf>
      <font>
        <i/>
        <name val="Times New Roman"/>
        <family val="1"/>
      </font>
    </dxf>
  </rfmt>
  <rfmt sheetId="1" sqref="E251" start="0" length="0">
    <dxf>
      <font>
        <i/>
        <name val="Times New Roman"/>
        <family val="1"/>
      </font>
    </dxf>
  </rfmt>
  <rcc rId="3073" sId="1" odxf="1" dxf="1">
    <nc r="F251">
      <f>F252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3074" sId="1" odxf="1" dxf="1">
    <nc r="G251">
      <f>G252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3075" sId="1">
    <nc r="E252" t="inlineStr">
      <is>
        <t>612</t>
      </is>
    </nc>
  </rcc>
  <rcc rId="3076" sId="1" numFmtId="4">
    <nc r="F252">
      <v>1408.367</v>
    </nc>
  </rcc>
  <rcc rId="3077" sId="1" numFmtId="4">
    <nc r="G252">
      <v>1408.367</v>
    </nc>
  </rcc>
  <rcc rId="3078" sId="1">
    <nc r="A251" t="inlineStr">
      <is>
        <t>Обеспечение выплаты денежной компенсации стоимости двухразового питания родителям (законным представителям) обучающихся с ограниченными возможностями здоровья, родителям (законным представителям) детей-инвалидов, имеющих статус обучающихся с ограниченными возможностями здоровья, обучение которых организовано муниципальными общеобразовательными организациями на дому</t>
      </is>
    </nc>
  </rcc>
  <rcc rId="3079" sId="1">
    <nc r="B251" t="inlineStr">
      <is>
        <t>07</t>
      </is>
    </nc>
  </rcc>
  <rcc rId="3080" sId="1">
    <nc r="C251" t="inlineStr">
      <is>
        <t>02</t>
      </is>
    </nc>
  </rcc>
  <rcc rId="3081" sId="1">
    <nc r="D251" t="inlineStr">
      <is>
        <t>10201 S2Р40</t>
      </is>
    </nc>
  </rcc>
  <rcc rId="3082" sId="1">
    <nc r="A252" t="inlineStr">
      <is>
        <t>Субсидии бюджетным учреждениям на иные цели</t>
      </is>
    </nc>
  </rcc>
  <rcc rId="3083" sId="1">
    <nc r="B252" t="inlineStr">
      <is>
        <t>07</t>
      </is>
    </nc>
  </rcc>
  <rcc rId="3084" sId="1">
    <nc r="C252" t="inlineStr">
      <is>
        <t>02</t>
      </is>
    </nc>
  </rcc>
  <rcc rId="3085" sId="1">
    <nc r="D252" t="inlineStr">
      <is>
        <t>10201 S2Р40</t>
      </is>
    </nc>
  </rcc>
  <rcc rId="3086" sId="1">
    <oc r="F234">
      <f>F237+F239+F241+F249+F247+F243+F235+F253+F245</f>
    </oc>
    <nc r="F234">
      <f>F237+F239+F241+F249+F247+F243+F235+F253+F245+F251</f>
    </nc>
  </rcc>
  <rcc rId="3087" sId="1">
    <oc r="G234">
      <f>G237+G239+G241+G249+G247+G243+G235+G253+G245</f>
    </oc>
    <nc r="G234">
      <f>G237+G239+G241+G249+G247+G243+G235+G253+G245+G251</f>
    </nc>
  </rcc>
  <rrc rId="3088" sId="1" ref="A261:XFD262" action="insertRow"/>
  <rm rId="3089" sheetId="1" source="A253:XFD254" destination="A261:XFD262" sourceSheetId="1">
    <rfmt sheetId="1" xfDxf="1" sqref="A261:XFD261" start="0" length="0">
      <dxf>
        <font>
          <i/>
          <name val="Times New Roman CYR"/>
          <family val="1"/>
        </font>
        <alignment wrapText="1"/>
      </dxf>
    </rfmt>
    <rfmt sheetId="1" xfDxf="1" sqref="A262:XFD262" start="0" length="0">
      <dxf>
        <font>
          <i/>
          <name val="Times New Roman CYR"/>
          <family val="1"/>
        </font>
        <alignment wrapText="1"/>
      </dxf>
    </rfmt>
    <rfmt sheetId="1" sqref="A261" start="0" length="0">
      <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61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61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61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61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61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61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262" start="0" length="0">
      <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62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62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62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62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62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62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3090" sId="1" ref="A253:XFD253" action="deleteRow">
    <rfmt sheetId="1" xfDxf="1" sqref="A253:XFD253" start="0" length="0">
      <dxf>
        <font>
          <name val="Times New Roman CYR"/>
          <family val="1"/>
        </font>
        <alignment wrapText="1"/>
      </dxf>
    </rfmt>
  </rrc>
  <rrc rId="3091" sId="1" ref="A253:XFD253" action="deleteRow">
    <rfmt sheetId="1" xfDxf="1" sqref="A253:XFD253" start="0" length="0">
      <dxf>
        <font>
          <name val="Times New Roman CYR"/>
          <family val="1"/>
        </font>
        <alignment wrapText="1"/>
      </dxf>
    </rfmt>
  </rrc>
  <rcc rId="3092" sId="1">
    <oc r="E260" t="inlineStr">
      <is>
        <t>611</t>
      </is>
    </oc>
    <nc r="E260" t="inlineStr">
      <is>
        <t>612</t>
      </is>
    </nc>
  </rcc>
  <rcc rId="3093" sId="1" odxf="1" dxf="1">
    <oc r="A260" t="inlineStr">
      <is>
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oc>
    <nc r="A260" t="inlineStr">
      <is>
        <t>Субсидии бюджетным учреждениям на иные цели</t>
      </is>
    </nc>
    <odxf>
      <font>
        <name val="Times New Roman"/>
        <family val="1"/>
      </font>
    </odxf>
    <ndxf>
      <font>
        <color indexed="8"/>
        <name val="Times New Roman"/>
        <family val="1"/>
      </font>
    </ndxf>
  </rcc>
  <rcc rId="3094" sId="1" numFmtId="4">
    <oc r="F347">
      <v>53933.37</v>
    </oc>
    <nc r="F347">
      <v>269.67</v>
    </nc>
  </rcc>
  <rcc rId="3095" sId="1" numFmtId="4">
    <oc r="F425">
      <v>170665.52</v>
    </oc>
    <nc r="F425">
      <v>119645.11184</v>
    </nc>
  </rcc>
  <rcc rId="3096" sId="1" numFmtId="34">
    <oc r="F466">
      <v>1991648.3567900001</v>
    </oc>
    <nc r="F466">
      <v>1976936.3886299999</v>
    </nc>
  </rcc>
  <rcc rId="3097" sId="1" numFmtId="34">
    <oc r="G466">
      <v>1340506.5414199999</v>
    </oc>
    <nc r="G466">
      <v>1343032.64142</v>
    </nc>
  </rcc>
  <rcv guid="{E97D42D2-9E10-4ADB-8FB1-0860F6F503F4}" action="delete"/>
  <rdn rId="0" localSheetId="1" customView="1" name="Z_E97D42D2_9E10_4ADB_8FB1_0860F6F503F4_.wvu.PrintArea" hidden="1" oldHidden="1">
    <formula>Ведом.структура!$A$5:$G$464</formula>
    <oldFormula>Ведом.структура!$A$5:$G$464</oldFormula>
  </rdn>
  <rdn rId="0" localSheetId="1" customView="1" name="Z_E97D42D2_9E10_4ADB_8FB1_0860F6F503F4_.wvu.FilterData" hidden="1" oldHidden="1">
    <formula>Ведом.структура!$A$17:$G$473</formula>
    <oldFormula>Ведом.структура!$A$17:$G$473</oldFormula>
  </rdn>
  <rcv guid="{E97D42D2-9E10-4ADB-8FB1-0860F6F503F4}" action="add"/>
</revisions>
</file>

<file path=xl/revisions/revisionLog1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00" sId="1">
    <oc r="G234">
      <f>G237+G239+G241+G249+G247+G243+G235+G259+G245+G251</f>
    </oc>
    <nc r="G234">
      <f>G237+G239+G241+G249+G247+G243+G235+G259+G245+G251</f>
    </nc>
  </rcc>
  <rcc rId="3101" sId="1" odxf="1" dxf="1">
    <nc r="H466">
      <f>G466+G463</f>
    </nc>
    <odxf>
      <numFmt numFmtId="0" formatCode="General"/>
    </odxf>
    <ndxf>
      <numFmt numFmtId="167" formatCode="_-* #,##0.00000\ _₽_-;\-* #,##0.00000\ _₽_-;_-* &quot;-&quot;?????\ _₽_-;_-@_-"/>
    </ndxf>
  </rcc>
  <rcc rId="3102" sId="1" odxf="1" dxf="1">
    <nc r="I466">
      <f>G464-H466</f>
    </nc>
    <odxf>
      <numFmt numFmtId="0" formatCode="General"/>
    </odxf>
    <ndxf>
      <numFmt numFmtId="167" formatCode="_-* #,##0.00000\ _₽_-;\-* #,##0.00000\ _₽_-;_-* &quot;-&quot;?????\ _₽_-;_-@_-"/>
    </ndxf>
  </rcc>
  <rcc rId="3103" sId="1" numFmtId="4">
    <oc r="G38">
      <v>13845.8</v>
    </oc>
    <nc r="G38">
      <v>8225.5</v>
    </nc>
  </rcc>
  <rcc rId="3104" sId="1" numFmtId="4">
    <oc r="G39">
      <v>4181.3999999999996</v>
    </oc>
    <nc r="G39">
      <v>2484.0520000000001</v>
    </nc>
  </rcc>
  <rcv guid="{E97D42D2-9E10-4ADB-8FB1-0860F6F503F4}" action="delete"/>
  <rdn rId="0" localSheetId="1" customView="1" name="Z_E97D42D2_9E10_4ADB_8FB1_0860F6F503F4_.wvu.PrintArea" hidden="1" oldHidden="1">
    <formula>Ведом.структура!$A$5:$G$464</formula>
    <oldFormula>Ведом.структура!$A$5:$G$464</oldFormula>
  </rdn>
  <rdn rId="0" localSheetId="1" customView="1" name="Z_E97D42D2_9E10_4ADB_8FB1_0860F6F503F4_.wvu.FilterData" hidden="1" oldHidden="1">
    <formula>Ведом.структура!$A$17:$G$473</formula>
    <oldFormula>Ведом.структура!$A$17:$G$473</oldFormula>
  </rdn>
  <rcv guid="{E97D42D2-9E10-4ADB-8FB1-0860F6F503F4}" action="add"/>
</revisions>
</file>

<file path=xl/revisions/revisionLog1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07" sId="1">
    <oc r="A215" t="inlineStr">
      <is>
        <t>Непрограммные расходы</t>
      </is>
    </oc>
    <nc r="A215" t="inlineStr">
      <is>
        <t>Муниципальная программа "Чистая вода на 2020-2024 годы"</t>
      </is>
    </nc>
  </rcc>
  <rcc rId="3108" sId="1">
    <oc r="A216" t="inlineStr">
      <is>
        <t>Строительство и реконструкция (модернизация) объектов питьевого водоснабжения</t>
      </is>
    </oc>
    <nc r="A216" t="inlineStr">
      <is>
        <t>Cтроительство и реконструкция (модернизация) объектов питьевого водоснабжения</t>
      </is>
    </nc>
  </rcc>
  <rfmt sheetId="1" sqref="A217" start="0" length="0">
    <dxf>
      <font>
        <color indexed="8"/>
        <name val="Times New Roman"/>
        <family val="1"/>
      </font>
      <numFmt numFmtId="0" formatCode="General"/>
      <fill>
        <patternFill patternType="solid"/>
      </fill>
      <alignment vertical="center"/>
    </dxf>
  </rfmt>
  <rcc rId="3109" sId="1">
    <oc r="D216" t="inlineStr">
      <is>
        <t>999F5 52430</t>
      </is>
    </oc>
    <nc r="D216" t="inlineStr">
      <is>
        <t>170F5 52430</t>
      </is>
    </nc>
  </rcc>
  <rcc rId="3110" sId="1">
    <oc r="D217" t="inlineStr">
      <is>
        <t>999F5 52430</t>
      </is>
    </oc>
    <nc r="D217" t="inlineStr">
      <is>
        <t>170F5 52430</t>
      </is>
    </nc>
  </rcc>
  <rrc rId="3111" sId="1" ref="A216:XFD216" action="insertRow"/>
  <rcc rId="3112" sId="1">
    <nc r="F216">
      <f>F217</f>
    </nc>
  </rcc>
  <rcc rId="3113" sId="1">
    <oc r="F215">
      <f>F217</f>
    </oc>
    <nc r="F215">
      <f>F216</f>
    </nc>
  </rcc>
  <rcc rId="3114" sId="1">
    <nc r="G216">
      <f>G217</f>
    </nc>
  </rcc>
  <rcc rId="3115" sId="1">
    <oc r="G215">
      <f>G217</f>
    </oc>
    <nc r="G215">
      <f>G216</f>
    </nc>
  </rcc>
  <rcc rId="3116" sId="1">
    <nc r="D216" t="inlineStr">
      <is>
        <t>17001 00000</t>
      </is>
    </nc>
  </rcc>
  <rfmt sheetId="1" sqref="A216:G216" start="0" length="2147483647">
    <dxf>
      <font>
        <i/>
      </font>
    </dxf>
  </rfmt>
  <rfmt sheetId="1" sqref="A216:G216" start="0" length="2147483647">
    <dxf>
      <font>
        <b val="0"/>
      </font>
    </dxf>
  </rfmt>
  <rcc rId="3117" sId="1">
    <oc r="D215" t="inlineStr">
      <is>
        <t>99900 00000</t>
      </is>
    </oc>
    <nc r="D215" t="inlineStr">
      <is>
        <t>17000 00000</t>
      </is>
    </nc>
  </rcc>
  <rcc rId="3118" sId="1" xfDxf="1" dxf="1">
    <nc r="A216" t="inlineStr">
      <is>
        <t>Основное мероприятие "Улучшение качества питьевой воды"</t>
      </is>
    </nc>
    <ndxf>
      <font>
        <i/>
        <name val="Times New Roman"/>
        <family val="1"/>
      </font>
      <alignment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G218" start="0" length="2147483647">
    <dxf>
      <font>
        <i val="0"/>
      </font>
    </dxf>
  </rfmt>
  <rcc rId="3119" sId="1">
    <nc r="B216" t="inlineStr">
      <is>
        <t>05</t>
      </is>
    </nc>
  </rcc>
  <rcc rId="3120" sId="1">
    <nc r="C216" t="inlineStr">
      <is>
        <t>05</t>
      </is>
    </nc>
  </rcc>
  <rcv guid="{E97D42D2-9E10-4ADB-8FB1-0860F6F503F4}" action="delete"/>
  <rdn rId="0" localSheetId="1" customView="1" name="Z_E97D42D2_9E10_4ADB_8FB1_0860F6F503F4_.wvu.PrintArea" hidden="1" oldHidden="1">
    <formula>Ведом.структура!$A$5:$G$465</formula>
    <oldFormula>Ведом.структура!$A$5:$G$465</oldFormula>
  </rdn>
  <rdn rId="0" localSheetId="1" customView="1" name="Z_E97D42D2_9E10_4ADB_8FB1_0860F6F503F4_.wvu.FilterData" hidden="1" oldHidden="1">
    <formula>Ведом.структура!$A$17:$G$474</formula>
    <oldFormula>Ведом.структура!$A$17:$G$474</oldFormula>
  </rdn>
  <rcv guid="{E97D42D2-9E10-4ADB-8FB1-0860F6F503F4}" action="add"/>
</revisions>
</file>

<file path=xl/revisions/revisionLog1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23" sId="1" odxf="1" dxf="1">
    <oc r="A179" t="inlineStr">
      <is>
        <t>Подпрограмма «Повышение безопасности дорожного движения в Селенгинском районе»</t>
      </is>
    </oc>
    <nc r="A179" t="inlineStr">
      <is>
        <t>Муниципальная программа "Повышение безопасности дорожного движения в Селенгинском районе» в Селенгинском районе на 2023 – 2025 годы»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fmt sheetId="1" sqref="B179" start="0" length="0">
    <dxf>
      <font>
        <i val="0"/>
        <name val="Times New Roman"/>
        <family val="1"/>
      </font>
    </dxf>
  </rfmt>
  <rfmt sheetId="1" sqref="C179" start="0" length="0">
    <dxf>
      <font>
        <i val="0"/>
        <name val="Times New Roman"/>
        <family val="1"/>
      </font>
    </dxf>
  </rfmt>
  <rcc rId="3124" sId="1" odxf="1" dxf="1">
    <oc r="D179" t="inlineStr">
      <is>
        <t>07100 00000</t>
      </is>
    </oc>
    <nc r="D179" t="inlineStr">
      <is>
        <t>15000 00000</t>
      </is>
    </nc>
    <odxf>
      <font>
        <i/>
        <name val="Times New Roman"/>
        <family val="1"/>
      </font>
    </odxf>
    <ndxf>
      <font>
        <i val="0"/>
        <color indexed="8"/>
        <name val="Times New Roman"/>
        <family val="1"/>
      </font>
    </ndxf>
  </rcc>
  <rfmt sheetId="1" sqref="E179" start="0" length="0">
    <dxf>
      <font>
        <i val="0"/>
        <name val="Times New Roman"/>
        <family val="1"/>
      </font>
    </dxf>
  </rfmt>
  <rcc rId="3125" sId="1">
    <oc r="A180" t="inlineStr">
      <is>
        <t>Основное мероприятие "Снижение уровня аварийности и травматизма на дорогах района"</t>
      </is>
    </oc>
    <nc r="A180" t="inlineStr">
      <is>
        <t>Основное мероприятие "Проведение мероприятий в целях снижения уровня аварийности и травматизма на дорогах района"</t>
      </is>
    </nc>
  </rcc>
  <rcc rId="3126" sId="1">
    <oc r="D180" t="inlineStr">
      <is>
        <t>07101 00000</t>
      </is>
    </oc>
    <nc r="D180" t="inlineStr">
      <is>
        <t>15001 00000</t>
      </is>
    </nc>
  </rcc>
  <rcc rId="3127" sId="1">
    <oc r="A181" t="inlineStr">
      <is>
        <t>Обеспечение деятельности по охране правопорядка и общественной безопасности, повышению безопасности дорожного движения</t>
      </is>
    </oc>
    <nc r="A181" t="inlineStr">
      <is>
        <t>Прочие мероприятия , связанные с выполнением обязательств ОМСУ</t>
      </is>
    </nc>
  </rcc>
  <rcc rId="3128" sId="1">
    <oc r="D181" t="inlineStr">
      <is>
        <t>07101 S2660</t>
      </is>
    </oc>
    <nc r="D181" t="inlineStr">
      <is>
        <t>15001 82900</t>
      </is>
    </nc>
  </rcc>
  <rcc rId="3129" sId="1">
    <oc r="D182" t="inlineStr">
      <is>
        <t>07101 S2660</t>
      </is>
    </oc>
    <nc r="D182" t="inlineStr">
      <is>
        <t>15001 82900</t>
      </is>
    </nc>
  </rcc>
  <rcc rId="3130" sId="1" odxf="1" dxf="1">
    <oc r="A183" t="inlineStr">
      <is>
        <t>Подпрограмма «Комплексные меры противодействия злоупотреблению наркотикам и их незаконному обороту в Селенгинском районе»</t>
      </is>
    </oc>
    <nc r="A183" t="inlineStr">
      <is>
        <t>Муниципальная программа "Профилактика преступлений и иных правонарушений в Селенгинском районе"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fmt sheetId="1" sqref="B183" start="0" length="0">
    <dxf>
      <font>
        <i val="0"/>
        <name val="Times New Roman"/>
        <family val="1"/>
      </font>
    </dxf>
  </rfmt>
  <rfmt sheetId="1" sqref="C183" start="0" length="0">
    <dxf>
      <font>
        <i val="0"/>
        <name val="Times New Roman"/>
        <family val="1"/>
      </font>
    </dxf>
  </rfmt>
  <rcc rId="3131" sId="1" odxf="1" dxf="1">
    <oc r="D183" t="inlineStr">
      <is>
        <t>07200 00000</t>
      </is>
    </oc>
    <nc r="D183" t="inlineStr">
      <is>
        <t>21000 00000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fmt sheetId="1" sqref="E183" start="0" length="0">
    <dxf>
      <font>
        <i val="0"/>
        <name val="Times New Roman"/>
        <family val="1"/>
      </font>
    </dxf>
  </rfmt>
  <rcc rId="3132" sId="1">
    <oc r="A184" t="inlineStr">
      <is>
        <t>Основное мероприятие "Уничтожение очагов произрастания дикорастущих наркотикосодержащих растений"</t>
      </is>
    </oc>
    <nc r="A184" t="inlineStr">
      <is>
        <t>Основное мероприятие "Обеспечение общественной безопасности на территории Селенгинского района путем межведомственного взаимодействия и реализации комплекса профилактических мероприятий"</t>
      </is>
    </nc>
  </rcc>
  <rcc rId="3133" sId="1">
    <oc r="D184" t="inlineStr">
      <is>
        <t>07201 00000</t>
      </is>
    </oc>
    <nc r="D184" t="inlineStr">
      <is>
        <t>21001 00000</t>
      </is>
    </nc>
  </rcc>
  <rcc rId="3134" sId="1" odxf="1" dxf="1">
    <oc r="A185" t="inlineStr">
      <is>
        <t>Комплексные меры противодействия злоупотреблением наркотиками и их незаконному обороту</t>
      </is>
    </oc>
    <nc r="A185" t="inlineStr">
      <is>
        <t>Прочие мероприятия , связанные с выполнением обязательств ОМСУ</t>
      </is>
    </nc>
    <odxf>
      <fill>
        <patternFill patternType="none"/>
      </fill>
    </odxf>
    <ndxf>
      <fill>
        <patternFill patternType="solid"/>
      </fill>
    </ndxf>
  </rcc>
  <rcc rId="3135" sId="1">
    <oc r="D185" t="inlineStr">
      <is>
        <t>07201 S2570</t>
      </is>
    </oc>
    <nc r="D185" t="inlineStr">
      <is>
        <t>21001 82900</t>
      </is>
    </nc>
  </rcc>
  <rcc rId="3136" sId="1">
    <oc r="D186" t="inlineStr">
      <is>
        <t>07201 S2570</t>
      </is>
    </oc>
    <nc r="D186" t="inlineStr">
      <is>
        <t>21001 82900</t>
      </is>
    </nc>
  </rcc>
  <rcc rId="3137" sId="1" numFmtId="4">
    <oc r="F186">
      <v>430</v>
    </oc>
    <nc r="F186">
      <v>181</v>
    </nc>
  </rcc>
  <rcc rId="3138" sId="1" numFmtId="4">
    <oc r="G186">
      <v>430</v>
    </oc>
    <nc r="G186">
      <v>181</v>
    </nc>
  </rcc>
  <rcc rId="3139" sId="1" odxf="1" dxf="1">
    <oc r="A187" t="inlineStr">
      <is>
        <t>Подпрограмма «Профилактика преступлений и иных правонарушений  в Селенгинском районе»</t>
      </is>
    </oc>
    <nc r="A187" t="inlineStr">
      <is>
        <t>Муниципальная программа «Комплексные меры противодействия злоупотреблению наркотикам и их незаконному обороту в Селенгинском районе на 2023-2025 годы»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fmt sheetId="1" sqref="B187" start="0" length="0">
    <dxf>
      <font>
        <i val="0"/>
        <name val="Times New Roman"/>
        <family val="1"/>
      </font>
    </dxf>
  </rfmt>
  <rfmt sheetId="1" sqref="C187" start="0" length="0">
    <dxf>
      <font>
        <i val="0"/>
        <name val="Times New Roman"/>
        <family val="1"/>
      </font>
    </dxf>
  </rfmt>
  <rcc rId="3140" sId="1" odxf="1" dxf="1">
    <oc r="D187" t="inlineStr">
      <is>
        <t>07300 00000</t>
      </is>
    </oc>
    <nc r="D187" t="inlineStr">
      <is>
        <t>24000 00000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fmt sheetId="1" sqref="E187" start="0" length="0">
    <dxf>
      <font>
        <i val="0"/>
        <name val="Times New Roman"/>
        <family val="1"/>
      </font>
    </dxf>
  </rfmt>
  <rcc rId="3141" sId="1">
    <oc r="A188" t="inlineStr">
      <is>
        <t>Основное мероприятие "Профилактика преступлений и иных правонарушений в Селенгинском районе"</t>
      </is>
    </oc>
    <nc r="A188" t="inlineStr">
      <is>
        <t>Основное мероприятие "Уничтожение очагов произрастания дикорастущей конопли"</t>
      </is>
    </nc>
  </rcc>
  <rcc rId="3142" sId="1">
    <oc r="D188" t="inlineStr">
      <is>
        <t>07301 00000</t>
      </is>
    </oc>
    <nc r="D188" t="inlineStr">
      <is>
        <t>24001 00000</t>
      </is>
    </nc>
  </rcc>
  <rcc rId="3143" sId="1">
    <oc r="A189" t="inlineStr">
      <is>
        <t xml:space="preserve">Профилактика преступлений и иных правонарушений </t>
      </is>
    </oc>
    <nc r="A189" t="inlineStr">
      <is>
        <t>Комплексные меры противодействия злоупотреблением наркотиками и их незаконному обороту</t>
      </is>
    </nc>
  </rcc>
  <rcc rId="3144" sId="1">
    <oc r="D189" t="inlineStr">
      <is>
        <t>07301 S2660</t>
      </is>
    </oc>
    <nc r="D189" t="inlineStr">
      <is>
        <t>24001 82900</t>
      </is>
    </nc>
  </rcc>
  <rcc rId="3145" sId="1">
    <oc r="D190" t="inlineStr">
      <is>
        <t>07301  S2660</t>
      </is>
    </oc>
    <nc r="D190" t="inlineStr">
      <is>
        <t>24001 82900</t>
      </is>
    </nc>
  </rcc>
  <rcc rId="3146" sId="1" numFmtId="4">
    <oc r="F190">
      <v>181</v>
    </oc>
    <nc r="F190">
      <v>400</v>
    </nc>
  </rcc>
  <rcc rId="3147" sId="1" numFmtId="4">
    <oc r="G190">
      <v>181</v>
    </oc>
    <nc r="G190">
      <v>400</v>
    </nc>
  </rcc>
  <rcc rId="3148" sId="1">
    <oc r="F178">
      <f>F179+F183+F187</f>
    </oc>
    <nc r="F178"/>
  </rcc>
  <rcc rId="3149" sId="1">
    <oc r="G178">
      <f>G179+G183+G187</f>
    </oc>
    <nc r="G178"/>
  </rcc>
  <rrc rId="3150" sId="1" ref="A178:XFD178" action="deleteRow">
    <undo index="0" exp="ref" v="1" dr="G178" r="G170" sId="1"/>
    <undo index="0" exp="ref" v="1" dr="F178" r="F170" sId="1"/>
    <rfmt sheetId="1" xfDxf="1" sqref="A178:XFD178" start="0" length="0">
      <dxf>
        <font>
          <name val="Times New Roman CYR"/>
          <family val="1"/>
        </font>
        <alignment wrapText="1"/>
      </dxf>
    </rfmt>
    <rcc rId="0" sId="1" dxf="1">
      <nc r="A178" t="inlineStr">
        <is>
          <t>Муниципальная программа «Охрана общественного порядка в Селенгинском районе на 2020-2024 годы</t>
        </is>
      </nc>
      <n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8" t="inlineStr">
        <is>
          <t>04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8" t="inlineStr">
        <is>
          <t>12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8" t="inlineStr">
        <is>
          <t>07000 00000</t>
        </is>
      </nc>
      <ndxf>
        <font>
          <b/>
          <color indexed="8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78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78" start="0" length="0">
      <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78" start="0" length="0">
      <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3151" sId="1">
    <oc r="F170">
      <f>#REF!+F190+F171</f>
    </oc>
    <nc r="F170">
      <f>F190+F171+F178+F182+F186</f>
    </nc>
  </rcc>
  <rcc rId="3152" sId="1">
    <oc r="G170">
      <f>#REF!+G190+G171</f>
    </oc>
    <nc r="G170">
      <f>G190+G171+G178+G182+G186</f>
    </nc>
  </rcc>
  <rcc rId="3153" sId="1" numFmtId="4">
    <oc r="F117">
      <v>99.983099999999993</v>
    </oc>
    <nc r="F117">
      <f>99.9831+30</f>
    </nc>
  </rcc>
  <rcc rId="3154" sId="1" numFmtId="4">
    <oc r="G117">
      <v>100</v>
    </oc>
    <nc r="G117">
      <v>130</v>
    </nc>
  </rcc>
</revisions>
</file>

<file path=xl/revisions/revisionLog1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55" sId="1" numFmtId="4">
    <oc r="F347">
      <v>269.67</v>
    </oc>
    <nc r="F347">
      <v>0</v>
    </nc>
  </rcc>
  <rcc rId="3156" sId="1" numFmtId="4">
    <oc r="F74">
      <v>5718.62</v>
    </oc>
    <nc r="F74">
      <f>5718.62+269.67</f>
    </nc>
  </rcc>
  <rrc rId="3157" sId="1" ref="A343:XFD343" action="deleteRow">
    <undo index="65535" exp="ref" v="1" dr="F343" r="F342" sId="1"/>
    <rfmt sheetId="1" xfDxf="1" sqref="A343:XFD343" start="0" length="0">
      <dxf>
        <font>
          <name val="Times New Roman CYR"/>
          <family val="1"/>
        </font>
        <alignment wrapText="1"/>
      </dxf>
    </rfmt>
    <rcc rId="0" sId="1" dxf="1">
      <nc r="A343" t="inlineStr">
        <is>
          <t>Муниципальная программа «Комплексное развитие сельских территорий в Селенгинском районе на 2020-2024 годы»</t>
        </is>
      </nc>
      <n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43" t="inlineStr">
        <is>
          <t>08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43" t="inlineStr">
        <is>
          <t>01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43" t="inlineStr">
        <is>
          <t>06000 00000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43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43">
        <f>F344</f>
      </nc>
      <n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43">
        <f>G344</f>
      </nc>
      <n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158" sId="1" ref="A343:XFD343" action="deleteRow">
    <rfmt sheetId="1" xfDxf="1" sqref="A343:XFD343" start="0" length="0">
      <dxf>
        <font>
          <name val="Times New Roman CYR"/>
          <family val="1"/>
        </font>
        <alignment wrapText="1"/>
      </dxf>
    </rfmt>
    <rcc rId="0" sId="1" dxf="1">
      <nc r="A343" t="inlineStr">
        <is>
          <t>Основное мероприятие "Реализация мероприятий ведомственной целевой программы "Современный облик сельских территорий" государственной программы "Комплексное развитие сельских территорий""</t>
        </is>
      </nc>
      <ndxf>
        <font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43" t="inlineStr">
        <is>
          <t>08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43" t="inlineStr">
        <is>
          <t>01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43" t="inlineStr">
        <is>
          <t>06030 00000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43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43">
        <f>F344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43">
        <f>G344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159" sId="1" ref="A343:XFD343" action="deleteRow">
    <rfmt sheetId="1" xfDxf="1" sqref="A343:XFD343" start="0" length="0">
      <dxf>
        <font>
          <name val="Times New Roman CYR"/>
          <family val="1"/>
        </font>
        <alignment wrapText="1"/>
      </dxf>
    </rfmt>
    <rcc rId="0" sId="1" dxf="1">
      <nc r="A343" t="inlineStr">
        <is>
          <t xml:space="preserve">Обеспечение комплексного развития сельских территорий (Строительство сельского дома культуры в у. Тохой, ул.Ленина, уч.№27А) </t>
        </is>
      </nc>
      <ndxf>
        <font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43" t="inlineStr">
        <is>
          <t>08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43" t="inlineStr">
        <is>
          <t>01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43" t="inlineStr">
        <is>
          <t>06032 00000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43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43">
        <f>F344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43">
        <f>G344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160" sId="1" ref="A343:XFD343" action="deleteRow">
    <rfmt sheetId="1" xfDxf="1" sqref="A343:XFD343" start="0" length="0">
      <dxf>
        <font>
          <name val="Times New Roman CYR"/>
          <family val="1"/>
        </font>
        <alignment wrapText="1"/>
      </dxf>
    </rfmt>
    <rcc rId="0" sId="1" dxf="1">
      <nc r="A343" t="inlineStr">
        <is>
          <t>Обеспечение комплексного развития сельских территорий</t>
        </is>
      </nc>
      <ndxf>
        <font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43" t="inlineStr">
        <is>
          <t>08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43" t="inlineStr">
        <is>
          <t>01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43" t="inlineStr">
        <is>
          <t>06032 L5760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43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43">
        <f>SUM(F344:F344)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43">
        <f>SUM(G344:G344)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161" sId="1" ref="A343:XFD343" action="deleteRow">
    <rfmt sheetId="1" xfDxf="1" sqref="A343:XFD343" start="0" length="0">
      <dxf>
        <font>
          <name val="Times New Roman CYR"/>
          <family val="1"/>
        </font>
        <alignment wrapText="1"/>
      </dxf>
    </rfmt>
    <rcc rId="0" sId="1" dxf="1">
      <nc r="A343" t="inlineStr">
        <is>
          <t>Бюджетные инвестиции в объекты капитального строительства государственной (муниципальной) собственности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43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43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43" t="inlineStr">
        <is>
          <t>06032 L5760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43" t="inlineStr">
        <is>
          <t>414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343">
        <v>0</v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343">
        <v>0</v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3162" sId="1">
    <oc r="F342">
      <f>F343+F360+#REF!</f>
    </oc>
    <nc r="F342">
      <f>F343+F360</f>
    </nc>
  </rcc>
  <rcc rId="3163" sId="1">
    <oc r="G342">
      <f>G343+G360</f>
    </oc>
    <nc r="G342">
      <f>G343+G360</f>
    </nc>
  </rcc>
</revisions>
</file>

<file path=xl/revisions/revisionLog17.xml><?xml version="1.0" encoding="utf-8"?>
<revisions xmlns="http://schemas.openxmlformats.org/spreadsheetml/2006/main" xmlns:r="http://schemas.openxmlformats.org/officeDocument/2006/relationships">
  <rcc rId="4713" sId="1" odxf="1">
    <oc r="G3" t="inlineStr">
      <is>
        <t>от 24 февраля 2025    № 28</t>
      </is>
    </oc>
    <nc r="G3" t="inlineStr">
      <is>
        <t>от________ 2025    №____</t>
      </is>
    </nc>
    <odxf/>
  </rcc>
</revisions>
</file>

<file path=xl/revisions/revisionLog1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64" sId="1" numFmtId="4">
    <oc r="F315">
      <v>64.3</v>
    </oc>
    <nc r="F315">
      <v>64.262</v>
    </nc>
  </rcc>
  <rcc rId="3165" sId="1" numFmtId="4">
    <oc r="G315">
      <v>64.3</v>
    </oc>
    <nc r="G315">
      <v>64.262</v>
    </nc>
  </rcc>
  <rcc rId="3166" sId="1" numFmtId="4">
    <oc r="F316">
      <v>19.399999999999999</v>
    </oc>
    <nc r="F316">
      <v>19.407</v>
    </nc>
  </rcc>
  <rcc rId="3167" sId="1" numFmtId="4">
    <oc r="G316">
      <v>19.399999999999999</v>
    </oc>
    <nc r="G316">
      <v>19.407</v>
    </nc>
  </rcc>
  <rcv guid="{E97D42D2-9E10-4ADB-8FB1-0860F6F503F4}" action="delete"/>
  <rdn rId="0" localSheetId="1" customView="1" name="Z_E97D42D2_9E10_4ADB_8FB1_0860F6F503F4_.wvu.PrintArea" hidden="1" oldHidden="1">
    <formula>Ведом.структура!$A$5:$G$459</formula>
    <oldFormula>Ведом.структура!$A$5:$G$459</oldFormula>
  </rdn>
  <rdn rId="0" localSheetId="1" customView="1" name="Z_E97D42D2_9E10_4ADB_8FB1_0860F6F503F4_.wvu.FilterData" hidden="1" oldHidden="1">
    <formula>Ведом.структура!$A$17:$G$468</formula>
    <oldFormula>Ведом.структура!$A$17:$G$468</oldFormula>
  </rdn>
  <rcv guid="{E97D42D2-9E10-4ADB-8FB1-0860F6F503F4}" action="add"/>
</revisions>
</file>

<file path=xl/revisions/revisionLog1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6" sId="1" numFmtId="4">
    <oc r="F157">
      <f>51500</f>
    </oc>
    <nc r="F157">
      <v>0</v>
    </nc>
  </rcc>
  <rcc rId="957" sId="1" numFmtId="4">
    <oc r="G157">
      <f>99100</f>
    </oc>
    <nc r="G157">
      <v>0</v>
    </nc>
  </rcc>
  <rcc rId="958" sId="1">
    <oc r="H155" t="inlineStr">
      <is>
        <t>дор фонд</t>
      </is>
    </oc>
    <nc r="H155"/>
  </rcc>
  <rcc rId="959" sId="1">
    <oc r="I292">
      <f>2000+F276+F273+F271+F269+F255+F241+F244+F229+F225+F223+F221+F219+F217+F215+F213+F211+F209+F196</f>
    </oc>
    <nc r="I292"/>
  </rcc>
  <rcc rId="960" sId="1">
    <oc r="H347">
      <v>453.1</v>
    </oc>
    <nc r="H347"/>
  </rcc>
  <rcc rId="961" sId="1">
    <oc r="I347">
      <v>453.1</v>
    </oc>
    <nc r="I347"/>
  </rcc>
  <rcc rId="962" sId="1" numFmtId="4">
    <oc r="G396" t="inlineStr">
      <is>
        <t>112,945,7</t>
      </is>
    </oc>
    <nc r="G396">
      <v>112.9457</v>
    </nc>
  </rcc>
</revisions>
</file>

<file path=xl/revisions/revisionLog1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70" sId="1" numFmtId="34">
    <oc r="F461">
      <v>1976936.3886299999</v>
    </oc>
    <nc r="F461"/>
  </rcc>
  <rcc rId="3171" sId="1" numFmtId="34">
    <oc r="G461">
      <v>1343032.64142</v>
    </oc>
    <nc r="G461"/>
  </rcc>
  <rcc rId="3172" sId="1">
    <oc r="H461">
      <f>G461+G458</f>
    </oc>
    <nc r="H461"/>
  </rcc>
  <rcc rId="3173" sId="1">
    <oc r="I461">
      <f>G459-H461</f>
    </oc>
    <nc r="I461"/>
  </rcc>
  <rcc rId="3174" sId="1">
    <oc r="F463">
      <f>F459-F461</f>
    </oc>
    <nc r="F463"/>
  </rcc>
  <rcc rId="3175" sId="1">
    <oc r="G463">
      <f>G459-G461</f>
    </oc>
    <nc r="G463"/>
  </rcc>
  <rcc rId="3176" sId="1">
    <oc r="F465">
      <f>F458-F463</f>
    </oc>
    <nc r="F465"/>
  </rcc>
  <rcc rId="3177" sId="1">
    <oc r="G465">
      <f>G458-G463</f>
    </oc>
    <nc r="G465"/>
  </rcc>
</revisions>
</file>

<file path=xl/revisions/revisionLog1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79" sId="1">
    <oc r="G3" t="inlineStr">
      <is>
        <t>от __ июня 2023  № ____</t>
      </is>
    </oc>
    <nc r="G3" t="inlineStr">
      <is>
        <t>от 28 июня 2023  № 269</t>
      </is>
    </nc>
  </rcc>
</revisions>
</file>

<file path=xl/revisions/revisionLog1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80" sId="1" numFmtId="4">
    <oc r="F115">
      <v>18344.5</v>
    </oc>
    <nc r="F115">
      <f>18344.5-1580.8</f>
    </nc>
  </rcc>
  <rcc rId="3181" sId="1" numFmtId="4">
    <oc r="F116">
      <v>5540</v>
    </oc>
    <nc r="F116">
      <f>5540-477.475</f>
    </nc>
  </rcc>
  <rcc rId="3182" sId="1">
    <oc r="E413" t="inlineStr">
      <is>
        <t>129</t>
      </is>
    </oc>
    <nc r="E413" t="inlineStr">
      <is>
        <t>244</t>
      </is>
    </nc>
  </rcc>
  <rcc rId="3183" sId="1" numFmtId="4">
    <oc r="F411">
      <v>136.80000000000001</v>
    </oc>
    <nc r="F411">
      <f>136.8+41.355</f>
    </nc>
  </rcc>
  <rcc rId="3184" sId="1" numFmtId="4">
    <oc r="F412">
      <v>41.3</v>
    </oc>
    <nc r="F412">
      <f>41.3+12.49</f>
    </nc>
  </rcc>
  <rcc rId="3185" sId="1" numFmtId="4">
    <oc r="F413">
      <v>145.80000000000001</v>
    </oc>
    <nc r="F413">
      <f>145.8+29.37</f>
    </nc>
  </rcc>
  <rrc rId="3186" sId="1" ref="A414:XFD414" action="insertRow"/>
  <rcc rId="3187" sId="1">
    <nc r="B414" t="inlineStr">
      <is>
        <t>10</t>
      </is>
    </nc>
  </rcc>
  <rcc rId="3188" sId="1">
    <nc r="C414" t="inlineStr">
      <is>
        <t>06</t>
      </is>
    </nc>
  </rcc>
  <rcc rId="3189" sId="1">
    <nc r="D414" t="inlineStr">
      <is>
        <t>99900 73250</t>
      </is>
    </nc>
  </rcc>
  <rcc rId="3190" sId="1">
    <nc r="E414" t="inlineStr">
      <is>
        <t>247</t>
      </is>
    </nc>
  </rcc>
  <rcc rId="3191" sId="1" numFmtId="4">
    <nc r="F414">
      <v>14.685</v>
    </nc>
  </rcc>
  <rcc rId="3192" sId="1">
    <oc r="F410">
      <f>SUM(F411:F413)</f>
    </oc>
    <nc r="F410">
      <f>SUM(F411:F414)</f>
    </nc>
  </rcc>
  <rcc rId="3193" sId="1" numFmtId="4">
    <oc r="G411">
      <v>136.80000000000001</v>
    </oc>
    <nc r="G411">
      <f>136.8+41.355</f>
    </nc>
  </rcc>
  <rcc rId="3194" sId="1" numFmtId="4">
    <oc r="G412">
      <v>41.3</v>
    </oc>
    <nc r="G412">
      <f>41.3+12.49</f>
    </nc>
  </rcc>
  <rcc rId="3195" sId="1" numFmtId="4">
    <oc r="G413">
      <v>145.80000000000001</v>
    </oc>
    <nc r="G413">
      <f>145.8+29.37</f>
    </nc>
  </rcc>
  <rcc rId="3196" sId="1" numFmtId="4">
    <nc r="G414">
      <v>14.685</v>
    </nc>
  </rcc>
  <rcc rId="3197" sId="1">
    <oc r="G410">
      <f>SUM(G411:G413)</f>
    </oc>
    <nc r="G410">
      <f>SUM(G411:G414)</f>
    </nc>
  </rcc>
  <rcc rId="3198" sId="1" odxf="1" dxf="1">
    <nc r="A414" t="inlineStr">
      <is>
        <t>Закупка энергетических ресурсов</t>
      </is>
    </nc>
    <ndxf>
      <fill>
        <patternFill patternType="solid"/>
      </fill>
    </ndxf>
  </rcc>
  <rcv guid="{E97D42D2-9E10-4ADB-8FB1-0860F6F503F4}" action="delete"/>
  <rdn rId="0" localSheetId="1" customView="1" name="Z_E97D42D2_9E10_4ADB_8FB1_0860F6F503F4_.wvu.PrintArea" hidden="1" oldHidden="1">
    <formula>Ведом.структура!$A$5:$G$460</formula>
    <oldFormula>Ведом.структура!$A$5:$G$460</oldFormula>
  </rdn>
  <rdn rId="0" localSheetId="1" customView="1" name="Z_E97D42D2_9E10_4ADB_8FB1_0860F6F503F4_.wvu.FilterData" hidden="1" oldHidden="1">
    <formula>Ведом.структура!$A$17:$G$469</formula>
    <oldFormula>Ведом.структура!$A$17:$G$469</oldFormula>
  </rdn>
  <rcv guid="{E97D42D2-9E10-4ADB-8FB1-0860F6F503F4}" action="add"/>
</revisions>
</file>

<file path=xl/revisions/revisionLog1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01" sId="1" numFmtId="4">
    <oc r="F118">
      <v>2110</v>
    </oc>
    <nc r="F118">
      <f>2110-492.965</f>
    </nc>
  </rcc>
  <rrc rId="3202" sId="1" ref="A201:XFD201" action="insertRow"/>
  <rcc rId="3203" sId="1" odxf="1" dxf="1">
    <nc r="A201" t="inlineStr">
      <is>
        <t>Непрограммные расходы</t>
      </is>
    </nc>
    <odxf>
      <font>
        <b val="0"/>
        <name val="Times New Roman"/>
        <family val="1"/>
      </font>
      <alignment horizontal="left" vertical="center"/>
    </odxf>
    <ndxf>
      <font>
        <b/>
        <name val="Times New Roman"/>
        <family val="1"/>
      </font>
      <alignment horizontal="general" vertical="top"/>
    </ndxf>
  </rcc>
  <rfmt sheetId="1" sqref="B201" start="0" length="0">
    <dxf>
      <font>
        <b/>
        <name val="Times New Roman"/>
        <family val="1"/>
      </font>
    </dxf>
  </rfmt>
  <rfmt sheetId="1" sqref="C201" start="0" length="0">
    <dxf>
      <font>
        <b/>
        <name val="Times New Roman"/>
        <family val="1"/>
      </font>
    </dxf>
  </rfmt>
  <rcc rId="3204" sId="1" odxf="1" dxf="1">
    <nc r="D201" t="inlineStr">
      <is>
        <t>99900 00000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E201" start="0" length="0">
    <dxf>
      <font>
        <b/>
        <name val="Times New Roman"/>
        <family val="1"/>
      </font>
      <numFmt numFmtId="0" formatCode="General"/>
      <alignment horizontal="general" vertical="top"/>
    </dxf>
  </rfmt>
  <rfmt sheetId="1" sqref="F201" start="0" length="0">
    <dxf>
      <font>
        <b/>
        <name val="Times New Roman"/>
        <family val="1"/>
      </font>
      <alignment vertical="top"/>
    </dxf>
  </rfmt>
  <rfmt sheetId="1" sqref="G201" start="0" length="0">
    <dxf>
      <font>
        <b/>
        <name val="Times New Roman"/>
        <family val="1"/>
      </font>
      <alignment vertical="top"/>
    </dxf>
  </rfmt>
  <rrc rId="3205" sId="1" ref="A202:XFD203" action="insertRow"/>
  <rcc rId="3206" sId="1" odxf="1" dxf="1">
    <nc r="A202" t="inlineStr">
      <is>
        <t>Обеспечение комплексного развития сельских территорий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3207" sId="1" odxf="1" dxf="1">
    <nc r="B202" t="inlineStr">
      <is>
        <t>05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3208" sId="1" odxf="1" dxf="1">
    <nc r="C202" t="inlineStr">
      <is>
        <t>02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fmt sheetId="1" sqref="D202" start="0" length="0">
    <dxf>
      <font>
        <b val="0"/>
        <i/>
        <name val="Times New Roman"/>
        <family val="1"/>
      </font>
    </dxf>
  </rfmt>
  <rfmt sheetId="1" sqref="E202" start="0" length="0">
    <dxf>
      <font>
        <b val="0"/>
        <i/>
        <name val="Times New Roman"/>
        <family val="1"/>
      </font>
      <numFmt numFmtId="30" formatCode="@"/>
      <alignment horizontal="center" vertical="center"/>
    </dxf>
  </rfmt>
  <rfmt sheetId="1" sqref="F202" start="0" length="0">
    <dxf>
      <font>
        <b val="0"/>
        <i/>
        <name val="Times New Roman"/>
        <family val="1"/>
      </font>
      <alignment vertical="center"/>
    </dxf>
  </rfmt>
  <rfmt sheetId="1" sqref="G202" start="0" length="0">
    <dxf>
      <font>
        <b val="0"/>
        <i/>
        <name val="Times New Roman"/>
        <family val="1"/>
      </font>
      <alignment vertical="center"/>
    </dxf>
  </rfmt>
  <rcc rId="3209" sId="1" odxf="1" dxf="1">
    <nc r="A203" t="inlineStr">
      <is>
        <t>Иные межбюджетные трансферты</t>
      </is>
    </nc>
    <odxf>
      <font>
        <b/>
        <name val="Times New Roman"/>
        <family val="1"/>
      </font>
      <alignment horizontal="general" vertical="top"/>
    </odxf>
    <ndxf>
      <font>
        <b val="0"/>
        <color indexed="8"/>
        <name val="Times New Roman"/>
        <family val="1"/>
      </font>
      <alignment horizontal="left" vertical="center"/>
    </ndxf>
  </rcc>
  <rcc rId="3210" sId="1" odxf="1" dxf="1">
    <nc r="B203" t="inlineStr">
      <is>
        <t>05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3211" sId="1" odxf="1" dxf="1">
    <nc r="C203" t="inlineStr">
      <is>
        <t>02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fmt sheetId="1" sqref="D203" start="0" length="0">
    <dxf>
      <font>
        <b val="0"/>
        <name val="Times New Roman"/>
        <family val="1"/>
      </font>
    </dxf>
  </rfmt>
  <rcc rId="3212" sId="1" odxf="1" dxf="1">
    <nc r="E203" t="inlineStr">
      <is>
        <t>540</t>
      </is>
    </nc>
    <odxf>
      <font>
        <b/>
        <name val="Times New Roman"/>
        <family val="1"/>
      </font>
      <numFmt numFmtId="0" formatCode="General"/>
      <alignment horizontal="general" vertical="top"/>
    </odxf>
    <ndxf>
      <font>
        <b val="0"/>
        <name val="Times New Roman"/>
        <family val="1"/>
      </font>
      <numFmt numFmtId="30" formatCode="@"/>
      <alignment horizontal="center" vertical="center"/>
    </ndxf>
  </rcc>
  <rfmt sheetId="1" sqref="F203" start="0" length="0">
    <dxf>
      <font>
        <b val="0"/>
        <name val="Times New Roman"/>
        <family val="1"/>
      </font>
      <alignment vertical="center"/>
    </dxf>
  </rfmt>
  <rfmt sheetId="1" sqref="G203" start="0" length="0">
    <dxf>
      <font>
        <b val="0"/>
        <name val="Times New Roman"/>
        <family val="1"/>
      </font>
      <alignment vertical="center"/>
    </dxf>
  </rfmt>
  <rcc rId="3213" sId="1">
    <nc r="B201" t="inlineStr">
      <is>
        <t>05</t>
      </is>
    </nc>
  </rcc>
  <rcc rId="3214" sId="1">
    <nc r="C201" t="inlineStr">
      <is>
        <t>02</t>
      </is>
    </nc>
  </rcc>
  <rcc rId="3215" sId="1">
    <nc r="F203">
      <f>492.965+492.965</f>
    </nc>
  </rcc>
  <rcc rId="3216" sId="1">
    <nc r="G203">
      <f>512.37+512.37</f>
    </nc>
  </rcc>
  <rcc rId="3217" sId="1">
    <nc r="D202" t="inlineStr">
      <is>
        <t>99900 S2180</t>
      </is>
    </nc>
  </rcc>
  <rcc rId="3218" sId="1">
    <nc r="D203" t="inlineStr">
      <is>
        <t>99900 S2180</t>
      </is>
    </nc>
  </rcc>
  <rcc rId="3219" sId="1">
    <nc r="F202">
      <f>F203</f>
    </nc>
  </rcc>
  <rcc rId="3220" sId="1">
    <nc r="F201">
      <f>F202</f>
    </nc>
  </rcc>
  <rcc rId="3221" sId="1">
    <nc r="G202">
      <f>G203</f>
    </nc>
  </rcc>
  <rcc rId="3222" sId="1">
    <nc r="G201">
      <f>G202</f>
    </nc>
  </rcc>
  <rcc rId="3223" sId="1">
    <oc r="B200" t="inlineStr">
      <is>
        <t>04</t>
      </is>
    </oc>
    <nc r="B200" t="inlineStr">
      <is>
        <t>05</t>
      </is>
    </nc>
  </rcc>
  <rcc rId="3224" sId="1">
    <oc r="C200" t="inlineStr">
      <is>
        <t>05</t>
      </is>
    </oc>
    <nc r="C200" t="inlineStr">
      <is>
        <t>02</t>
      </is>
    </nc>
  </rcc>
  <rcc rId="3225" sId="1">
    <oc r="F197">
      <f>F198</f>
    </oc>
    <nc r="F197">
      <f>F198</f>
    </nc>
  </rcc>
  <rcc rId="3226" sId="1">
    <oc r="F194">
      <f>F195</f>
    </oc>
    <nc r="F194">
      <f>F195+F201</f>
    </nc>
  </rcc>
  <rcc rId="3227" sId="1">
    <oc r="G194">
      <f>G195</f>
    </oc>
    <nc r="G194">
      <f>G195+G201</f>
    </nc>
  </rcc>
  <rcc rId="3228" sId="1" numFmtId="4">
    <oc r="G118">
      <v>2110</v>
    </oc>
    <nc r="G118">
      <f>2110-512.37</f>
    </nc>
  </rcc>
</revisions>
</file>

<file path=xl/revisions/revisionLog1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29" sId="1" numFmtId="34">
    <nc r="F465">
      <v>1984371.2176300001</v>
    </nc>
  </rcc>
  <rcc rId="3230" sId="1" numFmtId="34">
    <nc r="G465">
      <v>1361403.2604199999</v>
    </nc>
  </rcc>
  <rcc rId="3231" sId="1">
    <nc r="F467">
      <f>F463-F465</f>
    </nc>
  </rcc>
  <rcc rId="3232" sId="1">
    <nc r="G467">
      <f>G463-G465</f>
    </nc>
  </rcc>
</revisions>
</file>

<file path=xl/revisions/revisionLog177.xml><?xml version="1.0" encoding="utf-8"?>
<revisions xmlns="http://schemas.openxmlformats.org/spreadsheetml/2006/main" xmlns:r="http://schemas.openxmlformats.org/officeDocument/2006/relationships">
  <rfmt sheetId="1" sqref="F192:G192 F324:G324 F408:G408 F410:G410">
    <dxf>
      <fill>
        <patternFill>
          <bgColor rgb="FFFFFF00"/>
        </patternFill>
      </fill>
    </dxf>
  </rfmt>
  <rfmt sheetId="1" sqref="F192:G192 F324:G324 F408:G408 F410:G410">
    <dxf>
      <fill>
        <patternFill>
          <bgColor theme="0"/>
        </patternFill>
      </fill>
    </dxf>
  </rfmt>
  <rcc rId="1916" sId="1" odxf="1">
    <oc r="G9" t="inlineStr">
      <is>
        <t>«Селенгинский район» на 2022 год"</t>
      </is>
    </oc>
    <nc r="G9" t="inlineStr">
      <is>
        <t>«Селенгинский район» на 2023 год</t>
      </is>
    </nc>
    <odxf/>
  </rcc>
  <rcc rId="1917" sId="1">
    <oc r="E10" t="inlineStr">
      <is>
        <t>плановый период 2023-2024 годов"</t>
      </is>
    </oc>
    <nc r="E10" t="inlineStr">
      <is>
        <t>плановый период 2024-2025 годов"</t>
      </is>
    </nc>
  </rcc>
  <rcc rId="1918" sId="1" odxf="1">
    <oc r="G11" t="inlineStr">
      <is>
        <t>от "23" декабря 2021 № 164</t>
      </is>
    </oc>
    <nc r="G11" t="inlineStr">
      <is>
        <t>от "___" декабря 2022 № ___</t>
      </is>
    </nc>
    <odxf/>
  </rcc>
  <rrc rId="1919" sId="1" ref="A1:XFD1" action="deleteRow">
    <undo index="0" exp="area" ref3D="1" dr="$A$1:$G$412" dn="Область_печати" sId="1"/>
    <undo index="0" exp="area" ref3D="1" dr="$A$1:$G$412" dn="Z_E330F985_0015_4DC4_AAB2_DD1A6292743B_.wvu.PrintArea" sId="1"/>
    <undo index="0" exp="area" ref3D="1" dr="$A$1:$G$412" dn="Z_807263EF_422E_4971_BF65_1CEADE7F6559_.wvu.PrintArea" sId="1"/>
    <rfmt sheetId="1" xfDxf="1" sqref="A1:XFD1" start="0" length="0">
      <dxf>
        <font>
          <name val="Times New Roman CYR"/>
          <scheme val="none"/>
        </font>
        <alignment wrapText="1" readingOrder="0"/>
      </dxf>
    </rfmt>
    <rcc rId="0" sId="1" dxf="1">
      <nc r="G1" t="inlineStr">
        <is>
          <t>Приложение №5</t>
        </is>
      </nc>
      <ndxf>
        <font>
          <name val="Times New Roman"/>
          <scheme val="none"/>
        </font>
        <alignment horizontal="right" wrapText="0" readingOrder="0"/>
      </ndxf>
    </rcc>
  </rrc>
  <rrc rId="1920" sId="1" ref="A1:XFD1" action="deleteRow">
    <undo index="0" exp="area" ref3D="1" dr="$A$1:$G$411" dn="Область_печати" sId="1"/>
    <undo index="0" exp="area" ref3D="1" dr="$A$1:$G$411" dn="Z_E330F985_0015_4DC4_AAB2_DD1A6292743B_.wvu.PrintArea" sId="1"/>
    <undo index="0" exp="area" ref3D="1" dr="$A$1:$G$411" dn="Z_807263EF_422E_4971_BF65_1CEADE7F6559_.wvu.PrintArea" sId="1"/>
    <rfmt sheetId="1" xfDxf="1" sqref="A1:XFD1" start="0" length="0">
      <dxf>
        <font>
          <name val="Times New Roman CYR"/>
          <scheme val="none"/>
        </font>
        <alignment wrapText="1" readingOrder="0"/>
      </dxf>
    </rfmt>
    <rcc rId="0" sId="1" dxf="1">
      <nc r="G1" t="inlineStr">
        <is>
          <t>к решению районного Совета депутатов МО "Селенгинский район"</t>
        </is>
      </nc>
      <ndxf>
        <font>
          <name val="Times New Roman"/>
          <scheme val="none"/>
        </font>
        <alignment horizontal="right" wrapText="0" readingOrder="0"/>
      </ndxf>
    </rcc>
  </rrc>
  <rrc rId="1921" sId="1" ref="A1:XFD1" action="deleteRow">
    <undo index="0" exp="area" ref3D="1" dr="$A$1:$G$410" dn="Область_печати" sId="1"/>
    <undo index="0" exp="area" ref3D="1" dr="$A$1:$G$410" dn="Z_E330F985_0015_4DC4_AAB2_DD1A6292743B_.wvu.PrintArea" sId="1"/>
    <undo index="0" exp="area" ref3D="1" dr="$A$1:$G$410" dn="Z_807263EF_422E_4971_BF65_1CEADE7F6559_.wvu.PrintArea" sId="1"/>
    <rfmt sheetId="1" xfDxf="1" sqref="A1:XFD1" start="0" length="0">
      <dxf>
        <font>
          <name val="Times New Roman CYR"/>
          <scheme val="none"/>
        </font>
        <alignment wrapText="1" readingOrder="0"/>
      </dxf>
    </rfmt>
    <rcc rId="0" sId="1" dxf="1">
      <nc r="G1" t="inlineStr">
        <is>
          <t>от "02" ноября 2022  № 210</t>
        </is>
      </nc>
      <ndxf>
        <font>
          <name val="Times New Roman"/>
          <scheme val="none"/>
        </font>
        <alignment horizontal="right" wrapText="0" readingOrder="0"/>
      </ndxf>
    </rcc>
  </rrc>
  <rrc rId="1922" sId="1" ref="A1:XFD1" action="deleteRow">
    <undo index="0" exp="area" ref3D="1" dr="$A$1:$G$409" dn="Область_печати" sId="1"/>
    <undo index="0" exp="area" ref3D="1" dr="$A$1:$G$409" dn="Z_E330F985_0015_4DC4_AAB2_DD1A6292743B_.wvu.PrintArea" sId="1"/>
    <undo index="0" exp="area" ref3D="1" dr="$A$1:$G$409" dn="Z_807263EF_422E_4971_BF65_1CEADE7F6559_.wvu.PrintArea" sId="1"/>
    <rfmt sheetId="1" xfDxf="1" sqref="A1:XFD1" start="0" length="0"/>
  </rrc>
  <rrc rId="1923" sId="1" ref="A8:XFD8" action="deleteRow">
    <rfmt sheetId="1" xfDxf="1" sqref="A8:XFD8" start="0" length="0">
      <dxf>
        <font>
          <name val="Times New Roman CYR"/>
          <scheme val="none"/>
        </font>
        <alignment wrapText="1" readingOrder="0"/>
      </dxf>
    </rfmt>
    <rfmt sheetId="1" sqref="A8" start="0" length="0">
      <dxf>
        <font>
          <name val="Times New Roman"/>
          <scheme val="none"/>
        </font>
      </dxf>
    </rfmt>
    <rfmt sheetId="1" sqref="B8" start="0" length="0">
      <dxf>
        <font>
          <sz val="9"/>
          <name val="Times New Roman"/>
          <scheme val="none"/>
        </font>
        <alignment horizontal="right" wrapText="0" readingOrder="0"/>
      </dxf>
    </rfmt>
    <rfmt sheetId="1" sqref="C8" start="0" length="0">
      <dxf>
        <font>
          <sz val="9"/>
          <name val="Times New Roman"/>
          <scheme val="none"/>
        </font>
        <alignment horizontal="right" wrapText="0" readingOrder="0"/>
      </dxf>
    </rfmt>
    <rfmt sheetId="1" sqref="D8" start="0" length="0">
      <dxf>
        <font>
          <name val="Times New Roman"/>
          <scheme val="none"/>
        </font>
        <alignment vertical="bottom" wrapText="0" readingOrder="0"/>
      </dxf>
    </rfmt>
    <rfmt sheetId="1" sqref="E8" start="0" length="0">
      <dxf>
        <font>
          <name val="Times New Roman"/>
          <scheme val="none"/>
        </font>
        <alignment vertical="bottom" wrapText="0" readingOrder="0"/>
      </dxf>
    </rfmt>
  </rrc>
  <rrc rId="1924" sId="1" ref="A8:XFD8" action="deleteRow">
    <rfmt sheetId="1" xfDxf="1" sqref="A8:XFD8" start="0" length="0">
      <dxf>
        <font>
          <name val="Times New Roman CYR"/>
          <scheme val="none"/>
        </font>
        <alignment wrapText="1" readingOrder="0"/>
      </dxf>
    </rfmt>
    <rfmt sheetId="1" sqref="A8" start="0" length="0">
      <dxf>
        <font>
          <name val="Times New Roman"/>
          <scheme val="none"/>
        </font>
      </dxf>
    </rfmt>
    <rfmt sheetId="1" sqref="B8" start="0" length="0">
      <dxf>
        <font>
          <sz val="9"/>
          <name val="Times New Roman"/>
          <scheme val="none"/>
        </font>
        <alignment horizontal="right" wrapText="0" readingOrder="0"/>
      </dxf>
    </rfmt>
    <rfmt sheetId="1" sqref="C8" start="0" length="0">
      <dxf>
        <font>
          <sz val="9"/>
          <name val="Times New Roman"/>
          <scheme val="none"/>
        </font>
        <alignment horizontal="right" wrapText="0" readingOrder="0"/>
      </dxf>
    </rfmt>
    <rfmt sheetId="1" sqref="D8" start="0" length="0">
      <dxf>
        <font>
          <name val="Times New Roman"/>
          <scheme val="none"/>
        </font>
        <alignment vertical="bottom" wrapText="0" readingOrder="0"/>
      </dxf>
    </rfmt>
    <rfmt sheetId="1" sqref="E8" start="0" length="0">
      <dxf>
        <font>
          <name val="Times New Roman"/>
          <scheme val="none"/>
        </font>
        <alignment vertical="bottom" wrapText="0" readingOrder="0"/>
      </dxf>
    </rfmt>
  </rrc>
  <rcc rId="1925" sId="1">
    <oc r="A10" t="inlineStr">
      <is>
        <t>Распределение бюджетных ассигнований по разделам, подразделам, целевым статьям, группам и подгруппам видов расходов классификации расходов бюджетов на 2023-2024 годы</t>
      </is>
    </oc>
    <nc r="A10" t="inlineStr">
      <is>
        <t>Распределение бюджетных ассигнований по разделам, подразделам, целевым статьям, группам и подгруппам видов расходов классификации расходов бюджетов на 2024-2025 годы</t>
      </is>
    </nc>
  </rcc>
</revisions>
</file>

<file path=xl/revisions/revisionLog17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33" sId="1" xfDxf="1" dxf="1">
    <oc r="A202" t="inlineStr">
      <is>
        <t>Обеспечение комплексного развития сельских территорий</t>
      </is>
    </oc>
    <nc r="A202" t="inlineStr">
      <is>
        <t>Компенсация выпадающих доходов по электроэнергии, вырабатываемой дизельными электростанциями</t>
      </is>
    </nc>
    <ndxf>
      <font>
        <i/>
        <name val="Times New Roman"/>
        <family val="1"/>
      </font>
      <alignment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v guid="{E97D42D2-9E10-4ADB-8FB1-0860F6F503F4}" action="delete"/>
  <rdn rId="0" localSheetId="1" customView="1" name="Z_E97D42D2_9E10_4ADB_8FB1_0860F6F503F4_.wvu.PrintArea" hidden="1" oldHidden="1">
    <formula>Ведом.структура!$A$5:$G$463</formula>
    <oldFormula>Ведом.структура!$A$5:$G$463</oldFormula>
  </rdn>
  <rdn rId="0" localSheetId="1" customView="1" name="Z_E97D42D2_9E10_4ADB_8FB1_0860F6F503F4_.wvu.FilterData" hidden="1" oldHidden="1">
    <formula>Ведом.структура!$A$17:$G$472</formula>
    <oldFormula>Ведом.структура!$A$17:$G$472</oldFormula>
  </rdn>
  <rcv guid="{E97D42D2-9E10-4ADB-8FB1-0860F6F503F4}" action="add"/>
</revisions>
</file>

<file path=xl/revisions/revisionLog1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36" sId="1">
    <oc r="E212" t="inlineStr">
      <is>
        <t>540</t>
      </is>
    </oc>
    <nc r="E212" t="inlineStr">
      <is>
        <t>622</t>
      </is>
    </nc>
  </rcc>
  <rcc rId="3237" sId="1" odxf="1" dxf="1">
    <oc r="A212" t="inlineStr">
      <is>
        <t>Иные межбюджетные трансферты</t>
      </is>
    </oc>
    <nc r="A212" t="inlineStr">
      <is>
        <t>Субсидии автономным учреждениям на иные цели</t>
      </is>
    </nc>
    <odxf>
      <font>
        <color indexed="8"/>
        <name val="Times New Roman"/>
        <family val="1"/>
      </font>
    </odxf>
    <ndxf>
      <font>
        <color indexed="8"/>
        <name val="Times New Roman"/>
        <family val="1"/>
      </font>
    </ndxf>
  </rcc>
  <rcc rId="3238" sId="1">
    <oc r="E165" t="inlineStr">
      <is>
        <t>244</t>
      </is>
    </oc>
    <nc r="E165" t="inlineStr">
      <is>
        <t>540</t>
      </is>
    </nc>
  </rcc>
  <rcc rId="3239" sId="1" odxf="1" dxf="1">
    <oc r="A165" t="inlineStr">
      <is>
        <t>Прочие закупки товаров, работ и услуг для государственных (муниципальных) нужд</t>
      </is>
    </oc>
    <nc r="A165" t="inlineStr">
      <is>
        <t>Иные межбюджетные трансферты</t>
      </is>
    </nc>
    <odxf>
      <font>
        <color indexed="8"/>
        <name val="Times New Roman"/>
        <family val="1"/>
      </font>
      <fill>
        <patternFill patternType="solid"/>
      </fill>
    </odxf>
    <ndxf>
      <font>
        <color indexed="8"/>
        <name val="Times New Roman"/>
        <family val="1"/>
      </font>
      <fill>
        <patternFill patternType="none"/>
      </fill>
    </ndxf>
  </rcc>
  <rcv guid="{E97D42D2-9E10-4ADB-8FB1-0860F6F503F4}" action="delete"/>
  <rdn rId="0" localSheetId="1" customView="1" name="Z_E97D42D2_9E10_4ADB_8FB1_0860F6F503F4_.wvu.PrintArea" hidden="1" oldHidden="1">
    <formula>Ведом.структура!$A$5:$G$463</formula>
    <oldFormula>Ведом.структура!$A$5:$G$463</oldFormula>
  </rdn>
  <rdn rId="0" localSheetId="1" customView="1" name="Z_E97D42D2_9E10_4ADB_8FB1_0860F6F503F4_.wvu.FilterData" hidden="1" oldHidden="1">
    <formula>Ведом.структура!$A$17:$G$472</formula>
    <oldFormula>Ведом.структура!$A$17:$G$472</oldFormula>
  </rdn>
  <rcv guid="{E97D42D2-9E10-4ADB-8FB1-0860F6F503F4}" action="add"/>
</revisions>
</file>

<file path=xl/revisions/revisionLog1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43" sId="1">
    <oc r="A45" t="inlineStr">
      <is>
        <t>Муниципальная Программа «Управление муниципальными финансами и муниципальным долгом на 2020-2024 годы</t>
      </is>
    </oc>
    <nc r="A45" t="inlineStr">
      <is>
        <t>Муниципальная Программа «Управление муниципальными финансами и муниципальным долгом на 2020-2025 годы</t>
      </is>
    </nc>
  </rcc>
  <rcc rId="3244" sId="1">
    <oc r="A56" t="inlineStr">
      <is>
        <t>Муниципальная Программа «Развитие муниципальной службы в Селенгинском районе на 2020 - 2024 годы»</t>
      </is>
    </oc>
    <nc r="A56" t="inlineStr">
      <is>
        <t>Муниципальная Программа «Развитие муниципальной службы в Селенгинском районе на 2020 - 2025 годы»</t>
      </is>
    </nc>
  </rcc>
  <rcc rId="3245" sId="1">
    <oc r="A66" t="inlineStr">
      <is>
        <t>Муниципальная программа  «Развитие туризма и благоустройство мест массового отдыха в Селенгинском районе на 2020-2024 годы»</t>
      </is>
    </oc>
    <nc r="A66" t="inlineStr">
      <is>
        <t>Муниципальная программа  «Развитие туризма и благоустройство мест массового отдыха в Селенгинском районе на 2020-2025 годы»</t>
      </is>
    </nc>
  </rcc>
  <rcc rId="3246" sId="1">
    <oc r="A70" t="inlineStr">
      <is>
        <t>Муниципальная Программа «Повышение качества управления муниципальной собственностью и градостроительной деятельностью в Селенгинском районе на 2020-2024 годы</t>
      </is>
    </oc>
    <nc r="A70" t="inlineStr">
      <is>
        <t>Муниципальная Программа «Повышение качества управления муниципальной собственностью и градостроительной деятельностью в Селенгинском районе на 2023-2025 годы</t>
      </is>
    </nc>
  </rcc>
  <rcc rId="3247" sId="1">
    <oc r="A79" t="inlineStr">
      <is>
        <t>Муниципальная программа «Развитие малого и среднего предпринимательства в Селенгинском районе на 2020-2024 годы</t>
      </is>
    </oc>
    <nc r="A79" t="inlineStr">
      <is>
        <t>Муниципальная программа «Развитие малого и среднего предпринимательства в Селенгинском районе на 2020-2025 годы</t>
      </is>
    </nc>
  </rcc>
  <rcc rId="3248" sId="1">
    <oc r="A83" t="inlineStr">
      <is>
        <t>Муниципальная программа «Организация общественных работ на территории Селенгинского района на 2020-2024 годы</t>
      </is>
    </oc>
    <nc r="A83" t="inlineStr">
      <is>
        <t>Муниципальная программа «Организация общественных работ на территории Селенгинского района на 2020-2025 годы</t>
      </is>
    </nc>
  </rcc>
  <rcc rId="3249" sId="1">
    <oc r="A87" t="inlineStr">
      <is>
        <t>Муниципальная программа «Поддержка сельских и городских инициатив в Селенгинском районе на 2020-2024 годы»</t>
      </is>
    </oc>
    <nc r="A87" t="inlineStr">
      <is>
        <t>Муниципальная программа «Поддержка сельских и городских инициатив в Селенгинском районе на 2020-2025 годы»</t>
      </is>
    </nc>
  </rcc>
  <rcc rId="3250" sId="1">
    <oc r="A125" t="inlineStr">
      <is>
        <t>Муниципальная Программа «Обеспечение безопасности населения от чрезвычайных ситуаций природного и техногенного характера на территории муниципального образования "Селенгинский район" на период 2020-2024 годы»</t>
      </is>
    </oc>
    <nc r="A125" t="inlineStr">
      <is>
        <t>Муниципальная Программа «Обеспечение безопасности населения от чрезвычайных ситуаций природного и техногенного характера на территории муниципального образования "Селенгинский район" на период 2021-2025 годы»</t>
      </is>
    </nc>
  </rcc>
  <rcc rId="3251" sId="1">
    <oc r="A131" t="inlineStr">
      <is>
        <t>Муниципальная программа «Комплексное развитие сельских территорий в Селенгинском районе на 2020-2024 годы»</t>
      </is>
    </oc>
    <nc r="A131" t="inlineStr">
      <is>
        <t>Муниципальная программа «Комплексное развитие сельских территорий в Селенгинском районе на 2023-2025 годы»</t>
      </is>
    </nc>
  </rcc>
  <rcc rId="3252" sId="1">
    <oc r="A156" t="inlineStr">
      <is>
        <t>Муниципальная Программа «Повышение качества управления муниципальной собственностью и градостроительной деятельностью в Селенгинском районе на 2020-2024 годы</t>
      </is>
    </oc>
    <nc r="A156" t="inlineStr">
      <is>
        <t>Муниципальная Программа «Повышение качества управления муниципальной собственностью и градостроительной деятельностью в Селенгинском районе на 2023-2025 годы</t>
      </is>
    </nc>
  </rcc>
  <rcc rId="3253" sId="1">
    <oc r="D164" t="inlineStr">
      <is>
        <t>11001 S21Д0</t>
      </is>
    </oc>
    <nc r="D164" t="inlineStr">
      <is>
        <t>04304 S21Д0</t>
      </is>
    </nc>
  </rcc>
  <rcc rId="3254" sId="1">
    <oc r="D165" t="inlineStr">
      <is>
        <t>11001 S21Д0</t>
      </is>
    </oc>
    <nc r="D165" t="inlineStr">
      <is>
        <t>04304 S21Д0</t>
      </is>
    </nc>
  </rcc>
  <rcc rId="3255" sId="1">
    <oc r="D166" t="inlineStr">
      <is>
        <t>11001 S21Д0</t>
      </is>
    </oc>
    <nc r="D166" t="inlineStr">
      <is>
        <t>04304 S21Д0</t>
      </is>
    </nc>
  </rcc>
  <rcc rId="3256" sId="1">
    <oc r="D167" t="inlineStr">
      <is>
        <t>11001 S21Д0</t>
      </is>
    </oc>
    <nc r="D167" t="inlineStr">
      <is>
        <t>04304 S21Д0</t>
      </is>
    </nc>
  </rcc>
  <rcv guid="{E97D42D2-9E10-4ADB-8FB1-0860F6F503F4}" action="delete"/>
  <rdn rId="0" localSheetId="1" customView="1" name="Z_E97D42D2_9E10_4ADB_8FB1_0860F6F503F4_.wvu.PrintArea" hidden="1" oldHidden="1">
    <formula>Ведом.структура!$A$5:$G$463</formula>
    <oldFormula>Ведом.структура!$A$5:$G$463</oldFormula>
  </rdn>
  <rdn rId="0" localSheetId="1" customView="1" name="Z_E97D42D2_9E10_4ADB_8FB1_0860F6F503F4_.wvu.FilterData" hidden="1" oldHidden="1">
    <formula>Ведом.структура!$A$17:$G$472</formula>
    <oldFormula>Ведом.структура!$A$17:$G$472</oldFormula>
  </rdn>
  <rcv guid="{E97D42D2-9E10-4ADB-8FB1-0860F6F503F4}" action="add"/>
</revisions>
</file>

<file path=xl/revisions/revisionLog18.xml><?xml version="1.0" encoding="utf-8"?>
<revisions xmlns="http://schemas.openxmlformats.org/spreadsheetml/2006/main" xmlns:r="http://schemas.openxmlformats.org/officeDocument/2006/relationships">
  <rcc rId="2878" sId="1" odxf="1">
    <oc r="G3" t="inlineStr">
      <is>
        <t>от ____ января 2023  № ____</t>
      </is>
    </oc>
    <nc r="G3" t="inlineStr">
      <is>
        <t>от 23 января 2023  № 236</t>
      </is>
    </nc>
    <odxf/>
  </rcc>
</revisions>
</file>

<file path=xl/revisions/revisionLog1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59" sId="1">
    <oc r="A171" t="inlineStr">
      <is>
        <t>Муниципальная Программа «Повышение качества управления муниципальной собственностью и градостроительной деятельностью в Селенгинском районе на 2020-2024 годы</t>
      </is>
    </oc>
    <nc r="A171" t="inlineStr">
      <is>
        <t>Муниципальная Программа «Повышение качества управления муниципальной собственностью и градостроительной деятельностью в Селенгинском районе на 2023-2025 годы</t>
      </is>
    </nc>
  </rcc>
  <rcc rId="3260" sId="1">
    <oc r="A182" t="inlineStr">
      <is>
        <t>Муниципальная программа "Профилактика преступлений и иных правонарушений в Селенгинском районе"</t>
      </is>
    </oc>
    <nc r="A182" t="inlineStr">
      <is>
        <t>Муниципальная программа "Профилактика преступлений и иных правонарушений в Селенгинском районе на 2023-2025 годы"</t>
      </is>
    </nc>
  </rcc>
  <rcc rId="3261" sId="1">
    <oc r="A195" t="inlineStr">
      <is>
        <t>Муниципальная программа «Комплексное развитие сельских территорий в Селенгинском районе на 2020-2024 годы»</t>
      </is>
    </oc>
    <nc r="A195" t="inlineStr">
      <is>
        <t>Муниципальная программа «Комплексное развитие сельских территорий в Селенгинском районе на 2023-2025 годы»</t>
      </is>
    </nc>
  </rcc>
  <rcc rId="3262" sId="1">
    <oc r="A205" t="inlineStr">
      <is>
        <t>Муниципальная программа "Формирование комфортной городской среды на территории муниципального образования "Селенгинский район" на 2018-2022годы</t>
      </is>
    </oc>
    <nc r="A205" t="inlineStr">
      <is>
        <t>Муниципальная программа "Формирование комфортной городской среды на территории муниципального образования "Селенгинский район" на 2020-2025 годы</t>
      </is>
    </nc>
  </rcc>
  <rcc rId="3263" sId="1">
    <oc r="D218" t="inlineStr">
      <is>
        <t>17001 00000</t>
      </is>
    </oc>
    <nc r="D218" t="inlineStr">
      <is>
        <t>170F5 00000</t>
      </is>
    </nc>
  </rcc>
  <rcc rId="3264" sId="1">
    <oc r="A217" t="inlineStr">
      <is>
        <t>Муниципальная программа "Чистая вода на 2020-2024 годы"</t>
      </is>
    </oc>
    <nc r="A217" t="inlineStr">
      <is>
        <t>Муниципальная программа "Чистая вода на 2020-2025 годы"</t>
      </is>
    </nc>
  </rcc>
  <rcc rId="3265" sId="1">
    <oc r="A223" t="inlineStr">
      <is>
        <t>МП «Развитие образования в Селенгинском районе на 2020-2024 годы"</t>
      </is>
    </oc>
    <nc r="A223" t="inlineStr">
      <is>
        <t>МП «Развитие образования в Селенгинском районе на 2020-2025 годы"</t>
      </is>
    </nc>
  </rcc>
  <rcc rId="3266" sId="1">
    <oc r="A235" t="inlineStr">
      <is>
        <t>МП «Развитие образования в Селенгинском районе на 2020-2024 годы"</t>
      </is>
    </oc>
    <nc r="A235" t="inlineStr">
      <is>
        <t>МП «Развитие образования в Селенгинском районе на 2020-2025 годы"</t>
      </is>
    </nc>
  </rcc>
  <rcc rId="3267" sId="1">
    <oc r="A268" t="inlineStr">
      <is>
        <t>Муниципальная Программа «Развитие культуры в Селенгинском районе на 2020 – 2024 годы»</t>
      </is>
    </oc>
    <nc r="A268" t="inlineStr">
      <is>
        <t>Муниципальная Программа «Развитие культуры в Селенгинском районе на 2020 – 2025 годы»</t>
      </is>
    </nc>
  </rcc>
  <rcc rId="3268" sId="1">
    <oc r="A275" t="inlineStr">
      <is>
        <t>МП «Развитие образования в Селенгинском районе на 2020-2024 годы"</t>
      </is>
    </oc>
    <nc r="A275" t="inlineStr">
      <is>
        <t>МП «Развитие образования в Селенгинском районе на 2020-2025 годы"</t>
      </is>
    </nc>
  </rcc>
  <rcc rId="3269" sId="1">
    <oc r="A289" t="inlineStr">
      <is>
        <t>МП «Развитие образования в Селенгинском районе на 2020-2024 годы"</t>
      </is>
    </oc>
    <nc r="A289" t="inlineStr">
      <is>
        <t>МП «Развитие образования в Селенгинском районе на 2020-2025 годы"</t>
      </is>
    </nc>
  </rcc>
  <rcc rId="3270" sId="1">
    <oc r="A295" t="inlineStr">
      <is>
        <t>Муниципальная Программа «Развитие физической культуры, спорта и молодежной политики в Селенгинском районе на  2020 – 2024 годы»</t>
      </is>
    </oc>
    <nc r="A295" t="inlineStr">
      <is>
        <t>Муниципальная Программа «Развитие физической культуры, спорта и молодежной политики в Селенгинском районе на  2020 – 2025 годы»</t>
      </is>
    </nc>
  </rcc>
  <rcc rId="3271" sId="1">
    <nc r="D295" t="inlineStr">
      <is>
        <t>09000 00000</t>
      </is>
    </nc>
  </rcc>
  <rcc rId="3272" sId="1">
    <oc r="D296" t="inlineStr">
      <is>
        <t>09401 00000</t>
      </is>
    </oc>
    <nc r="D296" t="inlineStr">
      <is>
        <t>09400 00000</t>
      </is>
    </nc>
  </rcc>
  <rrc rId="3273" sId="1" ref="A297:XFD297" action="insertRow"/>
  <rfmt sheetId="1" sqref="A297" start="0" length="0">
    <dxf>
      <font>
        <b val="0"/>
        <name val="Times New Roman"/>
        <family val="1"/>
      </font>
    </dxf>
  </rfmt>
  <rcc rId="3274" sId="1" odxf="1" dxf="1">
    <nc r="B297" t="inlineStr">
      <is>
        <t>07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3275" sId="1" odxf="1" dxf="1">
    <nc r="C297" t="inlineStr">
      <is>
        <t>07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fmt sheetId="1" sqref="D297" start="0" length="0">
    <dxf>
      <font>
        <b val="0"/>
        <name val="Times New Roman"/>
        <family val="1"/>
      </font>
    </dxf>
  </rfmt>
  <rfmt sheetId="1" sqref="E297" start="0" length="0">
    <dxf>
      <font>
        <b val="0"/>
        <i val="0"/>
        <name val="Times New Roman"/>
        <family val="1"/>
      </font>
    </dxf>
  </rfmt>
  <rfmt sheetId="1" sqref="F297" start="0" length="0">
    <dxf>
      <font>
        <b val="0"/>
        <name val="Times New Roman"/>
        <family val="1"/>
      </font>
    </dxf>
  </rfmt>
  <rcc rId="3276" sId="1" odxf="1" dxf="1">
    <nc r="G297">
      <f>G298</f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3277" sId="1">
    <nc r="D297" t="inlineStr">
      <is>
        <t>09401 00000</t>
      </is>
    </nc>
  </rcc>
  <rcc rId="3278" sId="1">
    <nc r="A297" t="inlineStr">
      <is>
        <t>Основное мероприятие "Приобщение различных групп населения к систематическим занятиям физической культурой и спортом"</t>
      </is>
    </nc>
  </rcc>
  <rcc rId="3279" sId="1">
    <nc r="F297">
      <f>F298</f>
    </nc>
  </rcc>
  <rcc rId="3280" sId="1">
    <oc r="F296">
      <f>F298</f>
    </oc>
    <nc r="F296">
      <f>F297</f>
    </nc>
  </rcc>
  <rcc rId="3281" sId="1">
    <oc r="G296">
      <f>G298</f>
    </oc>
    <nc r="G296">
      <f>G297</f>
    </nc>
  </rcc>
  <rcc rId="3282" sId="1">
    <oc r="F295">
      <f>F296</f>
    </oc>
    <nc r="F295">
      <f>F296</f>
    </nc>
  </rcc>
  <rcc rId="3283" sId="1" odxf="1" dxf="1">
    <oc r="A300" t="inlineStr">
      <is>
        <t>Муниципальная Программа «Развитие физической культуры, спорта и молодежной политики в Селенгинском районе на  2020 – 2024 годы»</t>
      </is>
    </oc>
    <nc r="A300" t="inlineStr">
      <is>
        <t xml:space="preserve">Подпрограмма «Развитие молодежной политики в Селенгинском районе»  </t>
      </is>
    </nc>
    <odxf>
      <font>
        <i val="0"/>
        <name val="Times New Roman"/>
        <family val="1"/>
      </font>
      <alignment horizontal="general"/>
    </odxf>
    <ndxf>
      <font>
        <i/>
        <name val="Times New Roman"/>
        <family val="1"/>
      </font>
      <alignment horizontal="left"/>
    </ndxf>
  </rcc>
  <rfmt sheetId="1" sqref="B300" start="0" length="0">
    <dxf>
      <font>
        <i/>
        <name val="Times New Roman"/>
        <family val="1"/>
      </font>
    </dxf>
  </rfmt>
  <rfmt sheetId="1" sqref="C300" start="0" length="0">
    <dxf>
      <font>
        <i/>
        <name val="Times New Roman"/>
        <family val="1"/>
      </font>
    </dxf>
  </rfmt>
  <rfmt sheetId="1" sqref="A301:G301" start="0" length="2147483647">
    <dxf>
      <font>
        <b val="0"/>
      </font>
    </dxf>
  </rfmt>
  <rcc rId="3284" sId="1">
    <oc r="A301" t="inlineStr">
      <is>
        <t xml:space="preserve">Подпрограмма «Развитие молодежной политики в Селенгинском районе»  </t>
      </is>
    </oc>
    <nc r="A301" t="inlineStr">
      <is>
        <t>Основние мероприятие "Реализация деятельности Многофункционального межпоселенческого Дома молодежи Селенги"</t>
      </is>
    </nc>
  </rcc>
  <rcc rId="3285" sId="1">
    <oc r="A304" t="inlineStr">
      <is>
        <t>МП «Развитие образования в Селенгинском районе на 2020-2024 годы"</t>
      </is>
    </oc>
    <nc r="A304" t="inlineStr">
      <is>
        <t>МП «Развитие образования в Селенгинском районе на 2020-2025 годы"</t>
      </is>
    </nc>
  </rcc>
  <rcc rId="3286" sId="1">
    <oc r="A315" t="inlineStr">
      <is>
        <t>МП «Развитие образования в Селенгинском районе на 2020-2024 годы"</t>
      </is>
    </oc>
    <nc r="A315" t="inlineStr">
      <is>
        <t>МП «Развитие образования в Селенгинском районе на 2020-2025 годы"</t>
      </is>
    </nc>
  </rcc>
  <rcc rId="3287" sId="1">
    <oc r="A347" t="inlineStr">
      <is>
        <t>Муниципальная Программа «Развитие культуры в Селенгинском районе на 2020 – 2024 годы»</t>
      </is>
    </oc>
    <nc r="A347" t="inlineStr">
      <is>
        <t>Муниципальная Программа «Развитие культуры в Селенгинском районе на 2020 – 2025 годы»</t>
      </is>
    </nc>
  </rcc>
  <rcc rId="3288" sId="1">
    <oc r="A368" t="inlineStr">
      <is>
        <t>Муниципальная Программа «Развитие культуры в Селенгинском районе на 2020 – 2024 годы»</t>
      </is>
    </oc>
    <nc r="A368" t="inlineStr">
      <is>
        <t>Муниципальная Программа «Развитие культуры в Селенгинском районе на 2020 – 2025 годы»</t>
      </is>
    </nc>
  </rcc>
  <rcc rId="3289" sId="1">
    <oc r="A378" t="inlineStr">
      <is>
        <t>Муниципальная программа «Старшее поколение на 2020-2024 годы</t>
      </is>
    </oc>
    <nc r="A378" t="inlineStr">
      <is>
        <t>Муниципальная программа «Старшее поколение на 2020-2025 годы</t>
      </is>
    </nc>
  </rcc>
  <rcc rId="3290" sId="1">
    <oc r="A389" t="inlineStr">
      <is>
        <t>Муниципальная программа «Комплексное развитие сельских территорий в Селенгинском районе на 2020-2024 годы»</t>
      </is>
    </oc>
    <nc r="A389" t="inlineStr">
      <is>
        <t>Муниципальная программа «Комплексное развитие сельских территорий в Селенгинском районе на 2023-2025 годы»</t>
      </is>
    </nc>
  </rcc>
  <rcc rId="3291" sId="1">
    <oc r="A397" t="inlineStr">
      <is>
        <t>Муниципальная Программа «Развитие физической культуры, спорта и молодежной политики в Селенгинском районе на  2020 – 2024 годы»</t>
      </is>
    </oc>
    <nc r="A397" t="inlineStr">
      <is>
        <t>Муниципальная Программа «Развитие физической культуры, спорта и молодежной политики в Селенгинском районе на  2020 – 2025 годы»</t>
      </is>
    </nc>
  </rcc>
  <rrc rId="3292" sId="1" ref="A397:XFD397" action="insertRow"/>
  <rfmt sheetId="1" sqref="A397" start="0" length="0">
    <dxf>
      <font>
        <b/>
        <name val="Times New Roman"/>
        <family val="1"/>
      </font>
      <fill>
        <patternFill patternType="solid">
          <bgColor indexed="41"/>
        </patternFill>
      </fill>
      <alignment horizontal="general"/>
    </dxf>
  </rfmt>
  <rcc rId="3293" sId="1" odxf="1" dxf="1">
    <nc r="B397" t="inlineStr">
      <is>
        <t>10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fmt sheetId="1" sqref="C397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D397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E397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cc rId="3294" sId="1" odxf="1" dxf="1">
    <nc r="F397">
      <f>F398</f>
    </nc>
    <odxf>
      <font>
        <b val="0"/>
        <name val="Times New Roman"/>
        <family val="1"/>
      </font>
      <fill>
        <patternFill patternType="none">
          <bgColor indexed="65"/>
        </patternFill>
      </fill>
      <alignment wrapText="0"/>
    </odxf>
    <ndxf>
      <font>
        <b/>
        <name val="Times New Roman"/>
        <family val="1"/>
      </font>
      <fill>
        <patternFill patternType="solid">
          <bgColor indexed="41"/>
        </patternFill>
      </fill>
      <alignment wrapText="1"/>
    </ndxf>
  </rcc>
  <rcc rId="3295" sId="1" odxf="1" dxf="1">
    <nc r="G397">
      <f>G398</f>
    </nc>
    <odxf>
      <font>
        <b val="0"/>
        <name val="Times New Roman"/>
        <family val="1"/>
      </font>
      <fill>
        <patternFill patternType="none">
          <bgColor indexed="65"/>
        </patternFill>
      </fill>
      <alignment wrapText="0"/>
    </odxf>
    <ndxf>
      <font>
        <b/>
        <name val="Times New Roman"/>
        <family val="1"/>
      </font>
      <fill>
        <patternFill patternType="solid">
          <bgColor indexed="41"/>
        </patternFill>
      </fill>
      <alignment wrapText="1"/>
    </ndxf>
  </rcc>
  <rcc rId="3296" sId="1">
    <nc r="C397" t="inlineStr">
      <is>
        <t>04</t>
      </is>
    </nc>
  </rcc>
  <rcc rId="3297" sId="1">
    <nc r="A397" t="inlineStr">
      <is>
        <t>Социальное обеспечение населения</t>
      </is>
    </nc>
  </rcc>
  <rcc rId="3298" sId="1">
    <oc r="F382">
      <f>F383+F388+F403+F398</f>
    </oc>
    <nc r="F382">
      <f>F383+F388+F403+F397</f>
    </nc>
  </rcc>
  <rcc rId="3299" sId="1">
    <oc r="G382">
      <f>G383+G388+G403+G398</f>
    </oc>
    <nc r="G382">
      <f>G383+G388+G403+G397</f>
    </nc>
  </rcc>
  <rcc rId="3300" sId="1">
    <oc r="A422" t="inlineStr">
      <is>
        <t>Муниципальная программа «Комплексное развитие сельских территорий в Селенгинском районе на 2020-2024 годы»</t>
      </is>
    </oc>
    <nc r="A422" t="inlineStr">
      <is>
        <t>Муниципальная программа «Комплексное развитие сельских территорий в Селенгинском районе на 2023-2025 годы»</t>
      </is>
    </nc>
  </rcc>
  <rcc rId="3301" sId="1">
    <oc r="A427" t="inlineStr">
      <is>
        <t>Муниципальная Программа «Развитие физической культуры, спорта и молодежной политики в Селенгинском районе на  2020 – 2024 годы»</t>
      </is>
    </oc>
    <nc r="A427" t="inlineStr">
      <is>
        <t>Муниципальная Программа «Развитие физической культуры, спорта и молодежной политики в Селенгинском районе на  2020 – 2025 годы»</t>
      </is>
    </nc>
  </rcc>
  <rcc rId="3302" sId="1">
    <oc r="D432" t="inlineStr">
      <is>
        <t>09201 00000</t>
      </is>
    </oc>
    <nc r="D432" t="inlineStr">
      <is>
        <t>09200 00000</t>
      </is>
    </nc>
  </rcc>
  <rrc rId="3303" sId="1" ref="A433:XFD433" action="insertRow"/>
  <rfmt sheetId="1" sqref="A433" start="0" length="0">
    <dxf>
      <font>
        <b val="0"/>
        <name val="Times New Roman"/>
        <family val="1"/>
      </font>
      <alignment horizontal="general" vertical="top"/>
    </dxf>
  </rfmt>
  <rcc rId="3304" sId="1" odxf="1" dxf="1">
    <nc r="B433" t="inlineStr">
      <is>
        <t>11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3305" sId="1" odxf="1" dxf="1">
    <nc r="C433" t="inlineStr">
      <is>
        <t>02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fmt sheetId="1" sqref="D433" start="0" length="0">
    <dxf>
      <font>
        <b val="0"/>
        <name val="Times New Roman"/>
        <family val="1"/>
      </font>
    </dxf>
  </rfmt>
  <rfmt sheetId="1" sqref="E433" start="0" length="0">
    <dxf>
      <font>
        <b val="0"/>
        <name val="Times New Roman"/>
        <family val="1"/>
      </font>
    </dxf>
  </rfmt>
  <rfmt sheetId="1" sqref="F433" start="0" length="0">
    <dxf>
      <font>
        <b val="0"/>
        <name val="Times New Roman"/>
        <family val="1"/>
      </font>
    </dxf>
  </rfmt>
  <rfmt sheetId="1" sqref="G433" start="0" length="0">
    <dxf>
      <font>
        <b val="0"/>
        <name val="Times New Roman"/>
        <family val="1"/>
      </font>
    </dxf>
  </rfmt>
  <rcc rId="3306" sId="1">
    <nc r="D433" t="inlineStr">
      <is>
        <t>09201 00000</t>
      </is>
    </nc>
  </rcc>
  <rcc rId="3307" sId="1">
    <nc r="F433">
      <f>F434</f>
    </nc>
  </rcc>
  <rcc rId="3308" sId="1">
    <oc r="F432">
      <f>F434</f>
    </oc>
    <nc r="F432">
      <f>F433</f>
    </nc>
  </rcc>
  <rcc rId="3309" sId="1">
    <nc r="G433">
      <f>G434</f>
    </nc>
  </rcc>
  <rcc rId="3310" sId="1">
    <oc r="G432">
      <f>G434</f>
    </oc>
    <nc r="G432">
      <f>G433</f>
    </nc>
  </rcc>
  <rcc rId="3311" sId="1" xfDxf="1" dxf="1">
    <nc r="A433" t="inlineStr">
      <is>
        <t>Основное мероприятие «Обеспечение специалистами сферы физической культуры и спорта»</t>
      </is>
    </nc>
    <ndxf>
      <font>
        <i/>
        <name val="Times New Roman"/>
        <family val="1"/>
      </font>
      <alignment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v guid="{E97D42D2-9E10-4ADB-8FB1-0860F6F503F4}" action="delete"/>
  <rdn rId="0" localSheetId="1" customView="1" name="Z_E97D42D2_9E10_4ADB_8FB1_0860F6F503F4_.wvu.PrintArea" hidden="1" oldHidden="1">
    <formula>Ведом.структура!$A$5:$G$466</formula>
    <oldFormula>Ведом.структура!$A$5:$G$466</oldFormula>
  </rdn>
  <rdn rId="0" localSheetId="1" customView="1" name="Z_E97D42D2_9E10_4ADB_8FB1_0860F6F503F4_.wvu.FilterData" hidden="1" oldHidden="1">
    <formula>Ведом.структура!$A$17:$G$475</formula>
    <oldFormula>Ведом.структура!$A$17:$G$475</oldFormula>
  </rdn>
  <rcv guid="{E97D42D2-9E10-4ADB-8FB1-0860F6F503F4}" action="add"/>
</revisions>
</file>

<file path=xl/revisions/revisionLog1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963" sId="1" ref="A156:XFD156" action="deleteRow">
    <undo index="65535" exp="ref" v="1" dr="G156" r="G151" sId="1"/>
    <undo index="65535" exp="ref" v="1" dr="F156" r="F151" sId="1"/>
    <undo index="65535" exp="area" ref3D="1" dr="$A$247:$XFD$249" dn="Z_E330F985_0015_4DC4_AAB2_DD1A6292743B_.wvu.Rows" sId="1"/>
    <undo index="65535" exp="area" ref3D="1" dr="$A$247:$XFD$249" dn="Z_E97D42D2_9E10_4ADB_8FB1_0860F6F503F4_.wvu.Rows" sId="1"/>
    <undo index="65535" exp="area" ref3D="1" dr="$A$247:$XFD$249" dn="Z_807263EF_422E_4971_BF65_1CEADE7F6559_.wvu.Rows" sId="1"/>
    <rfmt sheetId="1" xfDxf="1" sqref="A156:XFD156" start="0" length="0">
      <dxf>
        <font>
          <b/>
          <i/>
          <name val="Times New Roman CYR"/>
          <family val="1"/>
        </font>
        <alignment wrapText="1"/>
      </dxf>
    </rfmt>
    <rcc rId="0" sId="1" dxf="1">
      <nc r="A156" t="inlineStr">
        <is>
          <t>Приведение в нормативное состояние автомобильных дорог и искусственных дорожных сооружений в рамках реализации национального проекта «Безопасные качественные дороги»</t>
        </is>
      </nc>
      <ndxf>
        <font>
          <b val="0"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56" t="inlineStr">
        <is>
          <t>04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6" t="inlineStr">
        <is>
          <t>09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56" t="inlineStr">
        <is>
          <t>110L1 53940</t>
        </is>
      </nc>
      <n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56" start="0" length="0">
      <dxf>
        <font>
          <b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156">
        <f>F157</f>
      </nc>
      <ndxf>
        <font>
          <b val="0"/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56">
        <f>G157</f>
      </nc>
      <ndxf>
        <font>
          <b val="0"/>
          <name val="Times New Roman"/>
          <family val="1"/>
        </font>
        <numFmt numFmtId="166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964" sId="1" ref="A156:XFD156" action="deleteRow">
    <undo index="65535" exp="area" ref3D="1" dr="$A$246:$XFD$248" dn="Z_E330F985_0015_4DC4_AAB2_DD1A6292743B_.wvu.Rows" sId="1"/>
    <undo index="65535" exp="area" ref3D="1" dr="$A$246:$XFD$248" dn="Z_E97D42D2_9E10_4ADB_8FB1_0860F6F503F4_.wvu.Rows" sId="1"/>
    <undo index="65535" exp="area" ref3D="1" dr="$A$246:$XFD$248" dn="Z_807263EF_422E_4971_BF65_1CEADE7F6559_.wvu.Rows" sId="1"/>
    <rfmt sheetId="1" xfDxf="1" sqref="A156:XFD156" start="0" length="0">
      <dxf>
        <font>
          <b/>
          <i/>
          <name val="Times New Roman CYR"/>
          <family val="1"/>
        </font>
        <alignment wrapText="1"/>
      </dxf>
    </rfmt>
    <rcc rId="0" sId="1" dxf="1">
      <nc r="A156" t="inlineStr">
        <is>
          <t>Субсидии автономным учреждениям на иные цели</t>
        </is>
      </nc>
      <ndxf>
        <font>
          <b val="0"/>
          <i val="0"/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56" t="inlineStr">
        <is>
          <t>04</t>
        </is>
      </nc>
      <ndxf>
        <font>
          <b val="0"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6" t="inlineStr">
        <is>
          <t>09</t>
        </is>
      </nc>
      <ndxf>
        <font>
          <b val="0"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56" t="inlineStr">
        <is>
          <t>110L1 53940</t>
        </is>
      </nc>
      <ndxf>
        <font>
          <b val="0"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56" t="inlineStr">
        <is>
          <t>622</t>
        </is>
      </nc>
      <ndxf>
        <font>
          <b val="0"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56">
        <v>0</v>
      </nc>
      <ndxf>
        <font>
          <b val="0"/>
          <i val="0"/>
          <name val="Times New Roman"/>
          <family val="1"/>
        </font>
        <numFmt numFmtId="166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56">
        <v>0</v>
      </nc>
      <ndxf>
        <font>
          <b val="0"/>
          <i val="0"/>
          <name val="Times New Roman"/>
          <family val="1"/>
        </font>
        <numFmt numFmtId="166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965" sId="1">
    <oc r="F151">
      <f>F154+F152+#REF!</f>
    </oc>
    <nc r="F151">
      <f>F154+F152</f>
    </nc>
  </rcc>
  <rcc rId="966" sId="1">
    <oc r="G151">
      <f>G154+G152+#REF!</f>
    </oc>
    <nc r="G151">
      <f>G154+G152</f>
    </nc>
  </rcc>
  <rcc rId="967" sId="1">
    <oc r="H52">
      <v>450</v>
    </oc>
    <nc r="H52"/>
  </rcc>
  <rrc rId="968" sId="1" ref="H1:H1048576" action="deleteCol">
    <undo index="65535" exp="area" ref3D="1" dr="$A$245:$XFD$247" dn="Z_E330F985_0015_4DC4_AAB2_DD1A6292743B_.wvu.Rows" sId="1"/>
    <undo index="65535" exp="area" ref3D="1" dr="$A$245:$XFD$247" dn="Z_E97D42D2_9E10_4ADB_8FB1_0860F6F503F4_.wvu.Rows" sId="1"/>
    <undo index="65535" exp="area" ref3D="1" dr="$A$245:$XFD$247" dn="Z_807263EF_422E_4971_BF65_1CEADE7F6559_.wvu.Rows" sId="1"/>
    <rfmt sheetId="1" xfDxf="1" sqref="H1:H1048576" start="0" length="0">
      <dxf>
        <font>
          <name val="Times New Roman CYR"/>
          <family val="1"/>
        </font>
        <alignment wrapText="1"/>
      </dxf>
    </rfmt>
    <rfmt sheetId="1" sqref="H6" start="0" length="0">
      <dxf>
        <font>
          <name val="Times New Roman"/>
          <family val="1"/>
        </font>
        <alignment wrapText="0"/>
      </dxf>
    </rfmt>
    <rfmt sheetId="1" sqref="H19" start="0" length="0">
      <dxf>
        <font>
          <b/>
          <name val="Times New Roman CYR"/>
          <family val="1"/>
        </font>
      </dxf>
    </rfmt>
    <rfmt sheetId="1" sqref="H20" start="0" length="0">
      <dxf>
        <font>
          <i/>
          <name val="Times New Roman CYR"/>
          <family val="1"/>
        </font>
      </dxf>
    </rfmt>
    <rfmt sheetId="1" sqref="H25" start="0" length="0">
      <dxf>
        <font>
          <b/>
          <name val="Times New Roman CYR"/>
          <family val="1"/>
        </font>
      </dxf>
    </rfmt>
    <rfmt sheetId="1" sqref="H34" start="0" length="0">
      <dxf>
        <font>
          <b/>
          <name val="Times New Roman CYR"/>
          <family val="1"/>
        </font>
      </dxf>
    </rfmt>
    <rfmt sheetId="1" sqref="H35" start="0" length="0">
      <dxf>
        <numFmt numFmtId="166" formatCode="0.00000"/>
      </dxf>
    </rfmt>
    <rfmt sheetId="1" sqref="H36" start="0" length="0">
      <dxf>
        <numFmt numFmtId="166" formatCode="0.00000"/>
      </dxf>
    </rfmt>
    <rfmt sheetId="1" sqref="H37" start="0" length="0">
      <dxf>
        <numFmt numFmtId="166" formatCode="0.00000"/>
      </dxf>
    </rfmt>
    <rfmt sheetId="1" sqref="H45" start="0" length="0">
      <dxf>
        <font>
          <i/>
          <name val="Times New Roman CYR"/>
          <family val="1"/>
        </font>
      </dxf>
    </rfmt>
    <rfmt sheetId="1" sqref="H46" start="0" length="0">
      <dxf>
        <font>
          <b/>
          <name val="Times New Roman CYR"/>
          <family val="1"/>
        </font>
      </dxf>
    </rfmt>
    <rfmt sheetId="1" sqref="H47" start="0" length="0">
      <dxf>
        <font>
          <i/>
          <name val="Times New Roman CYR"/>
          <family val="1"/>
        </font>
      </dxf>
    </rfmt>
    <rfmt sheetId="1" sqref="H48" start="0" length="0">
      <dxf>
        <font>
          <i/>
          <name val="Times New Roman CYR"/>
          <family val="1"/>
        </font>
      </dxf>
    </rfmt>
    <rfmt sheetId="1" sqref="H51" start="0" length="0">
      <dxf>
        <font>
          <i/>
          <name val="Times New Roman CYR"/>
          <family val="1"/>
        </font>
      </dxf>
    </rfmt>
    <rfmt sheetId="1" sqref="H55" start="0" length="0">
      <dxf>
        <font>
          <b/>
          <name val="Times New Roman CYR"/>
          <family val="1"/>
        </font>
      </dxf>
    </rfmt>
    <rfmt sheetId="1" sqref="H56" start="0" length="0">
      <dxf>
        <font>
          <i/>
          <name val="Times New Roman CYR"/>
          <family val="1"/>
        </font>
      </dxf>
    </rfmt>
    <rfmt sheetId="1" sqref="H59" start="0" length="0">
      <dxf>
        <font>
          <i/>
          <name val="Times New Roman CYR"/>
          <family val="1"/>
        </font>
      </dxf>
    </rfmt>
    <rfmt sheetId="1" sqref="H61" start="0" length="0">
      <dxf>
        <font>
          <b/>
          <name val="Times New Roman CYR"/>
          <family val="1"/>
        </font>
      </dxf>
    </rfmt>
    <rfmt sheetId="1" sqref="H62" start="0" length="0">
      <dxf>
        <font>
          <b/>
          <name val="Times New Roman CYR"/>
          <family val="1"/>
        </font>
      </dxf>
    </rfmt>
    <rfmt sheetId="1" sqref="H63" start="0" length="0">
      <dxf>
        <font>
          <b/>
          <name val="Times New Roman CYR"/>
          <family val="1"/>
        </font>
      </dxf>
    </rfmt>
    <rfmt sheetId="1" sqref="H64" start="0" length="0">
      <dxf>
        <font>
          <b/>
          <name val="Times New Roman CYR"/>
          <family val="1"/>
        </font>
      </dxf>
    </rfmt>
    <rfmt sheetId="1" sqref="H65" start="0" length="0">
      <dxf>
        <font>
          <b/>
          <name val="Times New Roman CYR"/>
          <family val="1"/>
        </font>
      </dxf>
    </rfmt>
    <rfmt sheetId="1" sqref="H66" start="0" length="0">
      <dxf>
        <font>
          <b/>
          <i/>
          <name val="Times New Roman CYR"/>
          <family val="1"/>
        </font>
      </dxf>
    </rfmt>
    <rfmt sheetId="1" sqref="H67" start="0" length="0">
      <dxf>
        <font>
          <b/>
          <name val="Times New Roman CYR"/>
          <family val="1"/>
        </font>
      </dxf>
    </rfmt>
    <rfmt sheetId="1" sqref="H68" start="0" length="0">
      <dxf>
        <font>
          <i/>
          <name val="Times New Roman CYR"/>
          <family val="1"/>
        </font>
        <numFmt numFmtId="166" formatCode="0.00000"/>
      </dxf>
    </rfmt>
    <rfmt sheetId="1" sqref="H69" start="0" length="0">
      <dxf>
        <font>
          <i/>
          <name val="Times New Roman CYR"/>
          <family val="1"/>
        </font>
        <numFmt numFmtId="166" formatCode="0.00000"/>
      </dxf>
    </rfmt>
    <rfmt sheetId="1" sqref="H70" start="0" length="0">
      <dxf>
        <font>
          <i/>
          <name val="Times New Roman CYR"/>
          <family val="1"/>
        </font>
        <numFmt numFmtId="166" formatCode="0.00000"/>
      </dxf>
    </rfmt>
    <rfmt sheetId="1" sqref="H73" start="0" length="0">
      <dxf>
        <font>
          <i/>
          <name val="Times New Roman CYR"/>
          <family val="1"/>
        </font>
      </dxf>
    </rfmt>
    <rfmt sheetId="1" sqref="H79" start="0" length="0">
      <dxf>
        <font>
          <i/>
          <name val="Times New Roman CYR"/>
          <family val="1"/>
        </font>
      </dxf>
    </rfmt>
    <rfmt sheetId="1" sqref="H83" start="0" length="0">
      <dxf>
        <font>
          <i/>
          <name val="Times New Roman CYR"/>
          <family val="1"/>
        </font>
      </dxf>
    </rfmt>
    <rfmt sheetId="1" sqref="H87" start="0" length="0">
      <dxf>
        <font>
          <i/>
          <name val="Times New Roman CYR"/>
          <family val="1"/>
        </font>
      </dxf>
    </rfmt>
    <rfmt sheetId="1" sqref="H93" start="0" length="0">
      <dxf>
        <numFmt numFmtId="166" formatCode="0.00000"/>
      </dxf>
    </rfmt>
    <rfmt sheetId="1" sqref="H97" start="0" length="0">
      <dxf>
        <font>
          <i/>
          <name val="Times New Roman CYR"/>
          <family val="1"/>
        </font>
      </dxf>
    </rfmt>
    <rfmt sheetId="1" sqref="H107" start="0" length="0">
      <dxf>
        <font>
          <i/>
          <name val="Times New Roman CYR"/>
          <family val="1"/>
        </font>
      </dxf>
    </rfmt>
    <rfmt sheetId="1" sqref="H122" start="0" length="0">
      <dxf>
        <numFmt numFmtId="166" formatCode="0.00000"/>
      </dxf>
    </rfmt>
    <rfmt sheetId="1" sqref="H123" start="0" length="0">
      <dxf>
        <font>
          <i/>
          <name val="Times New Roman CYR"/>
          <family val="1"/>
        </font>
      </dxf>
    </rfmt>
    <rfmt sheetId="1" sqref="H124" start="0" length="0">
      <dxf>
        <font>
          <i/>
          <name val="Times New Roman CYR"/>
          <family val="1"/>
        </font>
      </dxf>
    </rfmt>
    <rfmt sheetId="1" sqref="H149" start="0" length="0">
      <dxf>
        <numFmt numFmtId="166" formatCode="0.00000"/>
      </dxf>
    </rfmt>
    <rfmt sheetId="1" sqref="H150" start="0" length="0">
      <dxf>
        <numFmt numFmtId="166" formatCode="0.00000"/>
      </dxf>
    </rfmt>
    <rfmt sheetId="1" sqref="H151" start="0" length="0">
      <dxf>
        <numFmt numFmtId="166" formatCode="0.00000"/>
      </dxf>
    </rfmt>
    <rfmt sheetId="1" sqref="H152" start="0" length="0">
      <dxf>
        <font>
          <b/>
          <i/>
          <name val="Times New Roman CYR"/>
          <family val="1"/>
        </font>
      </dxf>
    </rfmt>
    <rfmt sheetId="1" sqref="H155" start="0" length="0">
      <dxf>
        <font>
          <b/>
          <i/>
          <name val="Times New Roman CYR"/>
          <family val="1"/>
        </font>
      </dxf>
    </rfmt>
    <rfmt sheetId="1" sqref="H157" start="0" length="0">
      <dxf>
        <numFmt numFmtId="166" formatCode="0.00000"/>
      </dxf>
    </rfmt>
    <rfmt sheetId="1" sqref="H158" start="0" length="0">
      <dxf>
        <numFmt numFmtId="166" formatCode="0.00000"/>
      </dxf>
    </rfmt>
    <rfmt sheetId="1" sqref="H159" start="0" length="0">
      <dxf>
        <numFmt numFmtId="166" formatCode="0.00000"/>
      </dxf>
    </rfmt>
    <rfmt sheetId="1" sqref="H160" start="0" length="0">
      <dxf>
        <numFmt numFmtId="166" formatCode="0.00000"/>
      </dxf>
    </rfmt>
    <rfmt sheetId="1" sqref="H161" start="0" length="0">
      <dxf>
        <numFmt numFmtId="166" formatCode="0.00000"/>
      </dxf>
    </rfmt>
    <rfmt sheetId="1" sqref="H164" start="0" length="0">
      <dxf>
        <font>
          <i/>
          <name val="Times New Roman CYR"/>
          <family val="1"/>
        </font>
      </dxf>
    </rfmt>
    <rfmt sheetId="1" sqref="H166" start="0" length="0">
      <dxf>
        <font>
          <i/>
          <name val="Times New Roman CYR"/>
          <family val="1"/>
        </font>
      </dxf>
    </rfmt>
    <rfmt sheetId="1" sqref="H175" start="0" length="0">
      <dxf>
        <font>
          <i/>
          <name val="Times New Roman CYR"/>
          <family val="1"/>
        </font>
      </dxf>
    </rfmt>
    <rfmt sheetId="1" sqref="H178" start="0" length="0">
      <dxf>
        <font>
          <i/>
          <name val="Times New Roman CYR"/>
          <family val="1"/>
        </font>
      </dxf>
    </rfmt>
    <rfmt sheetId="1" sqref="H180" start="0" length="0">
      <dxf>
        <font>
          <i/>
          <name val="Times New Roman CYR"/>
          <family val="1"/>
        </font>
      </dxf>
    </rfmt>
    <rfmt sheetId="1" sqref="H181" start="0" length="0">
      <dxf>
        <font>
          <i/>
          <name val="Times New Roman CYR"/>
          <family val="1"/>
        </font>
      </dxf>
    </rfmt>
    <rfmt sheetId="1" sqref="H182" start="0" length="0">
      <dxf>
        <font>
          <i/>
          <name val="Times New Roman CYR"/>
          <family val="1"/>
        </font>
      </dxf>
    </rfmt>
    <rfmt sheetId="1" sqref="H188" start="0" length="0">
      <dxf>
        <numFmt numFmtId="166" formatCode="0.00000"/>
      </dxf>
    </rfmt>
    <rfmt sheetId="1" sqref="H190" start="0" length="0">
      <dxf>
        <font>
          <b/>
          <name val="Times New Roman CYR"/>
          <family val="1"/>
        </font>
      </dxf>
    </rfmt>
    <rfmt sheetId="1" sqref="H194" start="0" length="0">
      <dxf>
        <numFmt numFmtId="166" formatCode="0.00000"/>
      </dxf>
    </rfmt>
    <rfmt sheetId="1" sqref="H195" start="0" length="0">
      <dxf>
        <font>
          <i/>
          <name val="Times New Roman CYR"/>
          <family val="1"/>
        </font>
        <numFmt numFmtId="166" formatCode="0.00000"/>
      </dxf>
    </rfmt>
    <rfmt sheetId="1" sqref="H196" start="0" length="0">
      <dxf>
        <numFmt numFmtId="166" formatCode="0.00000"/>
      </dxf>
    </rfmt>
    <rfmt sheetId="1" sqref="H201" start="0" length="0">
      <dxf>
        <font>
          <i/>
          <name val="Times New Roman CYR"/>
          <family val="1"/>
        </font>
      </dxf>
    </rfmt>
    <rfmt sheetId="1" sqref="H202" start="0" length="0">
      <dxf>
        <numFmt numFmtId="166" formatCode="0.00000"/>
      </dxf>
    </rfmt>
    <rfmt sheetId="1" sqref="H207" start="0" length="0">
      <dxf>
        <font>
          <i/>
          <name val="Times New Roman CYR"/>
          <family val="1"/>
        </font>
      </dxf>
    </rfmt>
    <rfmt sheetId="1" sqref="H211" start="0" length="0">
      <dxf>
        <font>
          <i/>
          <name val="Times New Roman CYR"/>
          <family val="1"/>
        </font>
      </dxf>
    </rfmt>
    <rfmt sheetId="1" sqref="H212" start="0" length="0">
      <dxf>
        <font>
          <i/>
          <name val="Times New Roman CYR"/>
          <family val="1"/>
        </font>
      </dxf>
    </rfmt>
    <rfmt sheetId="1" sqref="H213" start="0" length="0">
      <dxf>
        <font>
          <i/>
          <name val="Times New Roman CYR"/>
          <family val="1"/>
        </font>
      </dxf>
    </rfmt>
    <rfmt sheetId="1" sqref="H214" start="0" length="0">
      <dxf>
        <font>
          <i/>
          <name val="Times New Roman CYR"/>
          <family val="1"/>
        </font>
      </dxf>
    </rfmt>
    <rfmt sheetId="1" sqref="H219" start="0" length="0">
      <dxf>
        <font>
          <i/>
          <name val="Times New Roman CYR"/>
          <family val="1"/>
        </font>
      </dxf>
    </rfmt>
    <rfmt sheetId="1" sqref="H220" start="0" length="0">
      <dxf>
        <font>
          <i/>
          <name val="Times New Roman CYR"/>
          <family val="1"/>
        </font>
      </dxf>
    </rfmt>
    <rfmt sheetId="1" sqref="H221" start="0" length="0">
      <dxf>
        <font>
          <i/>
          <name val="Times New Roman CYR"/>
          <family val="1"/>
        </font>
      </dxf>
    </rfmt>
    <rfmt sheetId="1" sqref="H222" start="0" length="0">
      <dxf>
        <font>
          <i/>
          <name val="Times New Roman CYR"/>
          <family val="1"/>
        </font>
      </dxf>
    </rfmt>
    <rfmt sheetId="1" sqref="H223" start="0" length="0">
      <dxf>
        <font>
          <i/>
          <name val="Times New Roman CYR"/>
          <family val="1"/>
        </font>
      </dxf>
    </rfmt>
    <rfmt sheetId="1" sqref="H224" start="0" length="0">
      <dxf>
        <font>
          <i/>
          <name val="Times New Roman CYR"/>
          <family val="1"/>
        </font>
      </dxf>
    </rfmt>
    <rfmt sheetId="1" sqref="H225" start="0" length="0">
      <dxf>
        <font>
          <i/>
          <name val="Times New Roman CYR"/>
          <family val="1"/>
        </font>
      </dxf>
    </rfmt>
    <rfmt sheetId="1" sqref="H226" start="0" length="0">
      <dxf>
        <font>
          <i/>
          <name val="Times New Roman CYR"/>
          <family val="1"/>
        </font>
      </dxf>
    </rfmt>
    <rfmt sheetId="1" sqref="H227" start="0" length="0">
      <dxf>
        <font>
          <i/>
          <name val="Times New Roman CYR"/>
          <family val="1"/>
        </font>
      </dxf>
    </rfmt>
    <rfmt sheetId="1" sqref="H228" start="0" length="0">
      <dxf>
        <font>
          <i/>
          <name val="Times New Roman CYR"/>
          <family val="1"/>
        </font>
      </dxf>
    </rfmt>
    <rfmt sheetId="1" sqref="H236" start="0" length="0">
      <dxf>
        <font>
          <i/>
          <name val="Times New Roman CYR"/>
          <family val="1"/>
        </font>
      </dxf>
    </rfmt>
    <rfmt sheetId="1" sqref="H237" start="0" length="0">
      <dxf>
        <font>
          <i/>
          <name val="Times New Roman CYR"/>
          <family val="1"/>
        </font>
      </dxf>
    </rfmt>
    <rfmt sheetId="1" sqref="H238" start="0" length="0">
      <dxf>
        <font>
          <i/>
          <name val="Times New Roman CYR"/>
          <family val="1"/>
        </font>
      </dxf>
    </rfmt>
    <rfmt sheetId="1" sqref="H239" start="0" length="0">
      <dxf>
        <font>
          <i/>
          <name val="Times New Roman CYR"/>
          <family val="1"/>
        </font>
      </dxf>
    </rfmt>
    <rfmt sheetId="1" sqref="H240" start="0" length="0">
      <dxf>
        <font>
          <i/>
          <name val="Times New Roman CYR"/>
          <family val="1"/>
        </font>
      </dxf>
    </rfmt>
    <rfmt sheetId="1" sqref="H241" start="0" length="0">
      <dxf>
        <font>
          <i/>
          <name val="Times New Roman CYR"/>
          <family val="1"/>
        </font>
      </dxf>
    </rfmt>
    <rfmt sheetId="1" sqref="H242" start="0" length="0">
      <dxf>
        <font>
          <i/>
          <name val="Times New Roman CYR"/>
          <family val="1"/>
        </font>
      </dxf>
    </rfmt>
    <rfmt sheetId="1" sqref="H243" start="0" length="0">
      <dxf>
        <font>
          <i/>
          <name val="Times New Roman CYR"/>
          <family val="1"/>
        </font>
      </dxf>
    </rfmt>
    <rfmt sheetId="1" sqref="H244" start="0" length="0">
      <dxf>
        <font>
          <i/>
          <name val="Times New Roman CYR"/>
          <family val="1"/>
        </font>
      </dxf>
    </rfmt>
    <rfmt sheetId="1" sqref="H245" start="0" length="0">
      <dxf>
        <font>
          <i/>
          <name val="Times New Roman CYR"/>
          <family val="1"/>
        </font>
      </dxf>
    </rfmt>
    <rfmt sheetId="1" sqref="H246" start="0" length="0">
      <dxf>
        <font>
          <i/>
          <name val="Times New Roman CYR"/>
          <family val="1"/>
        </font>
      </dxf>
    </rfmt>
    <rfmt sheetId="1" sqref="H247" start="0" length="0">
      <dxf>
        <font>
          <i/>
          <name val="Times New Roman CYR"/>
          <family val="1"/>
        </font>
      </dxf>
    </rfmt>
    <rfmt sheetId="1" sqref="H253" start="0" length="0">
      <dxf>
        <font>
          <i/>
          <name val="Times New Roman CYR"/>
          <family val="1"/>
        </font>
      </dxf>
    </rfmt>
    <rfmt sheetId="1" sqref="H254" start="0" length="0">
      <dxf>
        <font>
          <i/>
          <name val="Times New Roman CYR"/>
          <family val="1"/>
        </font>
      </dxf>
    </rfmt>
    <rfmt sheetId="1" sqref="H255" start="0" length="0">
      <dxf>
        <font>
          <i/>
          <name val="Times New Roman CYR"/>
          <family val="1"/>
        </font>
      </dxf>
    </rfmt>
    <rfmt sheetId="1" sqref="H256" start="0" length="0">
      <dxf>
        <font>
          <i/>
          <name val="Times New Roman CYR"/>
          <family val="1"/>
        </font>
      </dxf>
    </rfmt>
    <rfmt sheetId="1" sqref="H257" start="0" length="0">
      <dxf>
        <font>
          <i/>
          <name val="Times New Roman CYR"/>
          <family val="1"/>
        </font>
      </dxf>
    </rfmt>
    <rfmt sheetId="1" sqref="H258" start="0" length="0">
      <dxf>
        <font>
          <i/>
          <name val="Times New Roman CYR"/>
          <family val="1"/>
        </font>
      </dxf>
    </rfmt>
    <rfmt sheetId="1" sqref="H259" start="0" length="0">
      <dxf>
        <font>
          <i/>
          <name val="Times New Roman CYR"/>
          <family val="1"/>
        </font>
      </dxf>
    </rfmt>
    <rfmt sheetId="1" sqref="H261" start="0" length="0">
      <dxf>
        <font>
          <b/>
          <name val="Times New Roman CYR"/>
          <family val="1"/>
        </font>
      </dxf>
    </rfmt>
    <rfmt sheetId="1" sqref="H262" start="0" length="0">
      <dxf>
        <font>
          <i/>
          <name val="Times New Roman CYR"/>
          <family val="1"/>
        </font>
      </dxf>
    </rfmt>
    <rfmt sheetId="1" sqref="H264" start="0" length="0">
      <dxf>
        <font>
          <i/>
          <name val="Times New Roman CYR"/>
          <family val="1"/>
        </font>
      </dxf>
    </rfmt>
    <rfmt sheetId="1" sqref="H265" start="0" length="0">
      <dxf>
        <font>
          <i/>
          <name val="Times New Roman CYR"/>
          <family val="1"/>
        </font>
      </dxf>
    </rfmt>
    <rfmt sheetId="1" sqref="H266" start="0" length="0">
      <dxf>
        <font>
          <i/>
          <name val="Times New Roman CYR"/>
          <family val="1"/>
        </font>
      </dxf>
    </rfmt>
    <rfmt sheetId="1" sqref="H267" start="0" length="0">
      <dxf>
        <font>
          <i/>
          <name val="Times New Roman CYR"/>
          <family val="1"/>
        </font>
      </dxf>
    </rfmt>
    <rfmt sheetId="1" sqref="H268" start="0" length="0">
      <dxf>
        <font>
          <i/>
          <name val="Times New Roman CYR"/>
          <family val="1"/>
        </font>
      </dxf>
    </rfmt>
    <rfmt sheetId="1" sqref="H269" start="0" length="0">
      <dxf>
        <font>
          <i/>
          <name val="Times New Roman CYR"/>
          <family val="1"/>
        </font>
      </dxf>
    </rfmt>
    <rfmt sheetId="1" sqref="H270" start="0" length="0">
      <dxf>
        <font>
          <i/>
          <name val="Times New Roman CYR"/>
          <family val="1"/>
        </font>
      </dxf>
    </rfmt>
    <rfmt sheetId="1" sqref="H271" start="0" length="0">
      <dxf>
        <font>
          <i/>
          <name val="Times New Roman CYR"/>
          <family val="1"/>
        </font>
      </dxf>
    </rfmt>
    <rfmt sheetId="1" sqref="H272" start="0" length="0">
      <dxf>
        <font>
          <i/>
          <name val="Times New Roman CYR"/>
          <family val="1"/>
        </font>
      </dxf>
    </rfmt>
    <rfmt sheetId="1" sqref="H273" start="0" length="0">
      <dxf>
        <font>
          <i/>
          <name val="Times New Roman CYR"/>
          <family val="1"/>
        </font>
      </dxf>
    </rfmt>
    <rfmt sheetId="1" sqref="H274" start="0" length="0">
      <dxf>
        <font>
          <i/>
          <name val="Times New Roman CYR"/>
          <family val="1"/>
        </font>
      </dxf>
    </rfmt>
    <rfmt sheetId="1" sqref="H275" start="0" length="0">
      <dxf>
        <font>
          <i/>
          <name val="Times New Roman CYR"/>
          <family val="1"/>
        </font>
      </dxf>
    </rfmt>
    <rfmt sheetId="1" sqref="H276" start="0" length="0">
      <dxf>
        <font>
          <i/>
          <name val="Times New Roman CYR"/>
          <family val="1"/>
        </font>
      </dxf>
    </rfmt>
    <rfmt sheetId="1" sqref="H277" start="0" length="0">
      <dxf>
        <font>
          <i/>
          <name val="Times New Roman CYR"/>
          <family val="1"/>
        </font>
      </dxf>
    </rfmt>
    <rfmt sheetId="1" sqref="H278" start="0" length="0">
      <dxf>
        <font>
          <i/>
          <name val="Times New Roman CYR"/>
          <family val="1"/>
        </font>
      </dxf>
    </rfmt>
    <rfmt sheetId="1" sqref="H279" start="0" length="0">
      <dxf>
        <font>
          <i/>
          <name val="Times New Roman CYR"/>
          <family val="1"/>
        </font>
      </dxf>
    </rfmt>
    <rfmt sheetId="1" sqref="H280" start="0" length="0">
      <dxf>
        <font>
          <i/>
          <name val="Times New Roman CYR"/>
          <family val="1"/>
        </font>
      </dxf>
    </rfmt>
    <rfmt sheetId="1" sqref="H281" start="0" length="0">
      <dxf>
        <font>
          <i/>
          <name val="Times New Roman CYR"/>
          <family val="1"/>
        </font>
      </dxf>
    </rfmt>
    <rfmt sheetId="1" sqref="H282" start="0" length="0">
      <dxf>
        <font>
          <i/>
          <name val="Times New Roman CYR"/>
          <family val="1"/>
        </font>
      </dxf>
    </rfmt>
    <rfmt sheetId="1" sqref="H283" start="0" length="0">
      <dxf>
        <font>
          <i/>
          <name val="Times New Roman CYR"/>
          <family val="1"/>
        </font>
      </dxf>
    </rfmt>
    <rfmt sheetId="1" sqref="H284" start="0" length="0">
      <dxf>
        <font>
          <i/>
          <name val="Times New Roman CYR"/>
          <family val="1"/>
        </font>
      </dxf>
    </rfmt>
    <rfmt sheetId="1" sqref="H285" start="0" length="0">
      <dxf>
        <font>
          <i/>
          <name val="Times New Roman CYR"/>
          <family val="1"/>
        </font>
      </dxf>
    </rfmt>
    <rfmt sheetId="1" sqref="H286" start="0" length="0">
      <dxf>
        <font>
          <i/>
          <name val="Times New Roman CYR"/>
          <family val="1"/>
        </font>
      </dxf>
    </rfmt>
    <rfmt sheetId="1" sqref="H291" start="0" length="0">
      <dxf>
        <font>
          <i/>
          <name val="Times New Roman CYR"/>
          <family val="1"/>
        </font>
      </dxf>
    </rfmt>
    <rfmt sheetId="1" sqref="H292" start="0" length="0">
      <dxf>
        <numFmt numFmtId="166" formatCode="0.00000"/>
      </dxf>
    </rfmt>
    <rfmt sheetId="1" sqref="H298" start="0" length="0">
      <dxf>
        <numFmt numFmtId="166" formatCode="0.00000"/>
      </dxf>
    </rfmt>
    <rfmt sheetId="1" sqref="H301" start="0" length="0">
      <dxf>
        <font>
          <i/>
          <name val="Times New Roman CYR"/>
          <family val="1"/>
        </font>
      </dxf>
    </rfmt>
    <rfmt sheetId="1" sqref="H304" start="0" length="0">
      <dxf>
        <font>
          <i/>
          <name val="Times New Roman CYR"/>
          <family val="1"/>
        </font>
      </dxf>
    </rfmt>
    <rfmt sheetId="1" sqref="H307" start="0" length="0">
      <dxf>
        <font>
          <i/>
          <name val="Times New Roman CYR"/>
          <family val="1"/>
        </font>
      </dxf>
    </rfmt>
    <rfmt sheetId="1" sqref="H314" start="0" length="0">
      <dxf>
        <numFmt numFmtId="166" formatCode="0.00000"/>
      </dxf>
    </rfmt>
    <rfmt sheetId="1" sqref="H315" start="0" length="0">
      <dxf>
        <numFmt numFmtId="166" formatCode="0.00000"/>
      </dxf>
    </rfmt>
    <rfmt sheetId="1" sqref="H316" start="0" length="0">
      <dxf>
        <numFmt numFmtId="166" formatCode="0.00000"/>
      </dxf>
    </rfmt>
    <rfmt sheetId="1" sqref="H317" start="0" length="0">
      <dxf>
        <numFmt numFmtId="166" formatCode="0.00000"/>
      </dxf>
    </rfmt>
    <rfmt sheetId="1" sqref="H318" start="0" length="0">
      <dxf>
        <numFmt numFmtId="166" formatCode="0.00000"/>
      </dxf>
    </rfmt>
    <rfmt sheetId="1" sqref="H319" start="0" length="0">
      <dxf>
        <numFmt numFmtId="166" formatCode="0.00000"/>
      </dxf>
    </rfmt>
    <rfmt sheetId="1" sqref="H320" start="0" length="0">
      <dxf>
        <numFmt numFmtId="166" formatCode="0.00000"/>
      </dxf>
    </rfmt>
    <rfmt sheetId="1" sqref="H323" start="0" length="0">
      <dxf>
        <numFmt numFmtId="166" formatCode="0.00000"/>
      </dxf>
    </rfmt>
    <rfmt sheetId="1" sqref="H326" start="0" length="0">
      <dxf>
        <numFmt numFmtId="166" formatCode="0.00000"/>
      </dxf>
    </rfmt>
    <rfmt sheetId="1" sqref="H337" start="0" length="0">
      <dxf>
        <font>
          <i/>
          <name val="Times New Roman CYR"/>
          <family val="1"/>
        </font>
      </dxf>
    </rfmt>
    <rfmt sheetId="1" sqref="H338" start="0" length="0">
      <dxf>
        <numFmt numFmtId="166" formatCode="0.00000"/>
      </dxf>
    </rfmt>
    <rfmt sheetId="1" sqref="H339" start="0" length="0">
      <dxf>
        <font>
          <i/>
          <name val="Times New Roman CYR"/>
          <family val="1"/>
        </font>
      </dxf>
    </rfmt>
    <rfmt sheetId="1" sqref="H340" start="0" length="0">
      <dxf>
        <font>
          <b/>
          <name val="Times New Roman CYR"/>
          <family val="1"/>
        </font>
        <fill>
          <patternFill patternType="solid">
            <bgColor rgb="FFFFFF00"/>
          </patternFill>
        </fill>
      </dxf>
    </rfmt>
    <rfmt sheetId="1" sqref="H349" start="0" length="0">
      <dxf>
        <numFmt numFmtId="166" formatCode="0.00000"/>
      </dxf>
    </rfmt>
    <rfmt sheetId="1" sqref="H355" start="0" length="0">
      <dxf>
        <font>
          <i/>
          <name val="Times New Roman CYR"/>
          <family val="1"/>
        </font>
      </dxf>
    </rfmt>
    <rfmt sheetId="1" sqref="H356" start="0" length="0">
      <dxf>
        <numFmt numFmtId="166" formatCode="0.00000"/>
      </dxf>
    </rfmt>
    <rfmt sheetId="1" sqref="H364" start="0" length="0">
      <dxf/>
    </rfmt>
    <rfmt sheetId="1" sqref="H368" start="0" length="0">
      <dxf>
        <font>
          <b/>
          <name val="Times New Roman CYR"/>
          <family val="1"/>
        </font>
      </dxf>
    </rfmt>
    <rfmt sheetId="1" sqref="H375" start="0" length="0">
      <dxf>
        <font>
          <i/>
          <name val="Times New Roman CYR"/>
          <family val="1"/>
        </font>
      </dxf>
    </rfmt>
    <rfmt sheetId="1" sqref="H378" start="0" length="0">
      <dxf>
        <font>
          <i/>
          <name val="Times New Roman CYR"/>
          <family val="1"/>
        </font>
        <numFmt numFmtId="166" formatCode="0.00000"/>
      </dxf>
    </rfmt>
    <rfmt sheetId="1" sqref="H379" start="0" length="0">
      <dxf>
        <numFmt numFmtId="166" formatCode="0.00000"/>
      </dxf>
    </rfmt>
    <rfmt sheetId="1" sqref="H382" start="0" length="0">
      <dxf>
        <numFmt numFmtId="166" formatCode="0.00000"/>
      </dxf>
    </rfmt>
    <rfmt sheetId="1" sqref="H383" start="0" length="0">
      <dxf>
        <numFmt numFmtId="166" formatCode="0.00000"/>
      </dxf>
    </rfmt>
    <rfmt sheetId="1" sqref="H384" start="0" length="0">
      <dxf>
        <numFmt numFmtId="166" formatCode="0.00000"/>
      </dxf>
    </rfmt>
    <rfmt sheetId="1" sqref="H385" start="0" length="0">
      <dxf>
        <numFmt numFmtId="166" formatCode="0.00000"/>
      </dxf>
    </rfmt>
    <rfmt sheetId="1" sqref="H386" start="0" length="0">
      <dxf>
        <font>
          <i/>
          <name val="Times New Roman CYR"/>
          <family val="1"/>
        </font>
        <numFmt numFmtId="166" formatCode="0.00000"/>
        <fill>
          <patternFill patternType="solid">
            <bgColor indexed="45"/>
          </patternFill>
        </fill>
      </dxf>
    </rfmt>
    <rfmt sheetId="1" sqref="H387" start="0" length="0">
      <dxf>
        <font>
          <i/>
          <name val="Times New Roman CYR"/>
          <family val="1"/>
        </font>
        <numFmt numFmtId="166" formatCode="0.00000"/>
        <fill>
          <patternFill patternType="solid">
            <bgColor indexed="45"/>
          </patternFill>
        </fill>
      </dxf>
    </rfmt>
    <rfmt sheetId="1" sqref="H390" start="0" length="0">
      <dxf>
        <font>
          <i/>
          <name val="Times New Roman CYR"/>
          <family val="1"/>
        </font>
        <numFmt numFmtId="166" formatCode="0.00000"/>
        <fill>
          <patternFill patternType="solid">
            <bgColor indexed="45"/>
          </patternFill>
        </fill>
      </dxf>
    </rfmt>
    <rfmt sheetId="1" sqref="H391" start="0" length="0">
      <dxf>
        <font>
          <i/>
          <name val="Times New Roman CYR"/>
          <family val="1"/>
        </font>
        <numFmt numFmtId="166" formatCode="0.00000"/>
        <fill>
          <patternFill patternType="solid">
            <bgColor indexed="45"/>
          </patternFill>
        </fill>
      </dxf>
    </rfmt>
    <rfmt sheetId="1" sqref="H392" start="0" length="0">
      <dxf>
        <font>
          <i/>
          <name val="Times New Roman CYR"/>
          <family val="1"/>
        </font>
        <numFmt numFmtId="166" formatCode="0.00000"/>
        <fill>
          <patternFill patternType="solid">
            <bgColor indexed="45"/>
          </patternFill>
        </fill>
      </dxf>
    </rfmt>
    <rfmt sheetId="1" sqref="H393" start="0" length="0">
      <dxf>
        <font>
          <i/>
          <name val="Times New Roman CYR"/>
          <family val="1"/>
        </font>
        <numFmt numFmtId="166" formatCode="0.00000"/>
        <fill>
          <patternFill patternType="solid">
            <bgColor indexed="45"/>
          </patternFill>
        </fill>
      </dxf>
    </rfmt>
    <rfmt sheetId="1" sqref="H394" start="0" length="0">
      <dxf>
        <font>
          <i/>
          <name val="Times New Roman CYR"/>
          <family val="1"/>
        </font>
        <numFmt numFmtId="166" formatCode="0.00000"/>
        <fill>
          <patternFill patternType="solid">
            <bgColor indexed="45"/>
          </patternFill>
        </fill>
      </dxf>
    </rfmt>
    <rfmt sheetId="1" sqref="H395" start="0" length="0">
      <dxf>
        <font>
          <b/>
          <name val="Times New Roman CYR"/>
          <family val="1"/>
        </font>
      </dxf>
    </rfmt>
    <rfmt sheetId="1" sqref="H396" start="0" length="0">
      <dxf>
        <numFmt numFmtId="166" formatCode="0.00000"/>
      </dxf>
    </rfmt>
    <rfmt sheetId="1" sqref="H407" start="0" length="0">
      <dxf>
        <font>
          <b/>
          <name val="Times New Roman CYR"/>
          <family val="1"/>
        </font>
      </dxf>
    </rfmt>
  </rrc>
  <rrc rId="969" sId="1" ref="H1:H1048576" action="deleteCol">
    <undo index="65535" exp="area" ref3D="1" dr="$A$245:$XFD$247" dn="Z_E330F985_0015_4DC4_AAB2_DD1A6292743B_.wvu.Rows" sId="1"/>
    <undo index="65535" exp="area" ref3D="1" dr="$A$245:$XFD$247" dn="Z_E97D42D2_9E10_4ADB_8FB1_0860F6F503F4_.wvu.Rows" sId="1"/>
    <undo index="65535" exp="area" ref3D="1" dr="$A$245:$XFD$247" dn="Z_807263EF_422E_4971_BF65_1CEADE7F6559_.wvu.Rows" sId="1"/>
    <rfmt sheetId="1" xfDxf="1" sqref="H1:H1048576" start="0" length="0">
      <dxf>
        <font>
          <name val="Times New Roman CYR"/>
          <family val="1"/>
        </font>
        <alignment wrapText="1"/>
      </dxf>
    </rfmt>
    <rfmt sheetId="1" sqref="H17" start="0" length="0">
      <dxf>
        <numFmt numFmtId="166" formatCode="0.00000"/>
      </dxf>
    </rfmt>
    <rfmt sheetId="1" sqref="H18" start="0" length="0">
      <dxf>
        <numFmt numFmtId="166" formatCode="0.00000"/>
      </dxf>
    </rfmt>
    <rfmt sheetId="1" sqref="H19" start="0" length="0">
      <dxf>
        <font>
          <b/>
          <name val="Times New Roman CYR"/>
          <family val="1"/>
        </font>
        <numFmt numFmtId="166" formatCode="0.00000"/>
      </dxf>
    </rfmt>
    <rfmt sheetId="1" sqref="H20" start="0" length="0">
      <dxf>
        <font>
          <i/>
          <name val="Times New Roman CYR"/>
          <family val="1"/>
        </font>
        <numFmt numFmtId="166" formatCode="0.00000"/>
      </dxf>
    </rfmt>
    <rfmt sheetId="1" sqref="H21" start="0" length="0">
      <dxf>
        <numFmt numFmtId="166" formatCode="0.00000"/>
      </dxf>
    </rfmt>
    <rfmt sheetId="1" sqref="H25" start="0" length="0">
      <dxf>
        <font>
          <b/>
          <name val="Times New Roman CYR"/>
          <family val="1"/>
        </font>
      </dxf>
    </rfmt>
    <rfmt sheetId="1" sqref="H29" start="0" length="0">
      <dxf>
        <numFmt numFmtId="166" formatCode="0.00000"/>
      </dxf>
    </rfmt>
    <rfmt sheetId="1" sqref="H30" start="0" length="0">
      <dxf>
        <numFmt numFmtId="166" formatCode="0.00000"/>
      </dxf>
    </rfmt>
    <rfmt sheetId="1" sqref="H34" start="0" length="0">
      <dxf>
        <font>
          <b/>
          <name val="Times New Roman CYR"/>
          <family val="1"/>
        </font>
      </dxf>
    </rfmt>
    <rfmt sheetId="1" sqref="H44" start="0" length="0">
      <dxf>
        <numFmt numFmtId="166" formatCode="0.00000"/>
      </dxf>
    </rfmt>
    <rfmt sheetId="1" sqref="H45" start="0" length="0">
      <dxf>
        <font>
          <i/>
          <name val="Times New Roman CYR"/>
          <family val="1"/>
        </font>
        <numFmt numFmtId="166" formatCode="0.00000"/>
      </dxf>
    </rfmt>
    <rfmt sheetId="1" sqref="H46" start="0" length="0">
      <dxf>
        <font>
          <b/>
          <name val="Times New Roman CYR"/>
          <family val="1"/>
        </font>
      </dxf>
    </rfmt>
    <rfmt sheetId="1" sqref="H47" start="0" length="0">
      <dxf>
        <font>
          <i/>
          <name val="Times New Roman CYR"/>
          <family val="1"/>
        </font>
        <numFmt numFmtId="166" formatCode="0.00000"/>
      </dxf>
    </rfmt>
    <rfmt sheetId="1" sqref="H48" start="0" length="0">
      <dxf>
        <font>
          <i/>
          <name val="Times New Roman CYR"/>
          <family val="1"/>
        </font>
        <numFmt numFmtId="166" formatCode="0.00000"/>
      </dxf>
    </rfmt>
    <rfmt sheetId="1" sqref="H51" start="0" length="0">
      <dxf>
        <font>
          <i/>
          <name val="Times New Roman CYR"/>
          <family val="1"/>
        </font>
      </dxf>
    </rfmt>
    <rfmt sheetId="1" sqref="H55" start="0" length="0">
      <dxf>
        <font>
          <b/>
          <name val="Times New Roman CYR"/>
          <family val="1"/>
        </font>
      </dxf>
    </rfmt>
    <rfmt sheetId="1" sqref="H56" start="0" length="0">
      <dxf>
        <font>
          <i/>
          <name val="Times New Roman CYR"/>
          <family val="1"/>
        </font>
      </dxf>
    </rfmt>
    <rfmt sheetId="1" sqref="H59" start="0" length="0">
      <dxf>
        <font>
          <i/>
          <name val="Times New Roman CYR"/>
          <family val="1"/>
        </font>
      </dxf>
    </rfmt>
    <rfmt sheetId="1" sqref="H61" start="0" length="0">
      <dxf>
        <font>
          <b/>
          <name val="Times New Roman CYR"/>
          <family val="1"/>
        </font>
      </dxf>
    </rfmt>
    <rfmt sheetId="1" sqref="H62" start="0" length="0">
      <dxf>
        <font>
          <b/>
          <name val="Times New Roman CYR"/>
          <family val="1"/>
        </font>
      </dxf>
    </rfmt>
    <rfmt sheetId="1" sqref="H63" start="0" length="0">
      <dxf>
        <font>
          <b/>
          <name val="Times New Roman CYR"/>
          <family val="1"/>
        </font>
      </dxf>
    </rfmt>
    <rfmt sheetId="1" sqref="H64" start="0" length="0">
      <dxf>
        <font>
          <b/>
          <name val="Times New Roman CYR"/>
          <family val="1"/>
        </font>
      </dxf>
    </rfmt>
    <rfmt sheetId="1" sqref="H65" start="0" length="0">
      <dxf>
        <font>
          <b/>
          <name val="Times New Roman CYR"/>
          <family val="1"/>
        </font>
      </dxf>
    </rfmt>
    <rfmt sheetId="1" sqref="H66" start="0" length="0">
      <dxf>
        <font>
          <b/>
          <i/>
          <name val="Times New Roman CYR"/>
          <family val="1"/>
        </font>
      </dxf>
    </rfmt>
    <rfmt sheetId="1" sqref="H67" start="0" length="0">
      <dxf>
        <font>
          <b/>
          <name val="Times New Roman CYR"/>
          <family val="1"/>
        </font>
      </dxf>
    </rfmt>
    <rfmt sheetId="1" sqref="H68" start="0" length="0">
      <dxf>
        <font>
          <i/>
          <name val="Times New Roman CYR"/>
          <family val="1"/>
        </font>
      </dxf>
    </rfmt>
    <rfmt sheetId="1" sqref="H69" start="0" length="0">
      <dxf>
        <font>
          <i/>
          <name val="Times New Roman CYR"/>
          <family val="1"/>
        </font>
      </dxf>
    </rfmt>
    <rfmt sheetId="1" sqref="H70" start="0" length="0">
      <dxf>
        <font>
          <i/>
          <name val="Times New Roman CYR"/>
          <family val="1"/>
        </font>
      </dxf>
    </rfmt>
    <rfmt sheetId="1" sqref="H73" start="0" length="0">
      <dxf>
        <font>
          <i/>
          <name val="Times New Roman CYR"/>
          <family val="1"/>
        </font>
      </dxf>
    </rfmt>
    <rfmt sheetId="1" sqref="H79" start="0" length="0">
      <dxf>
        <font>
          <i/>
          <name val="Times New Roman CYR"/>
          <family val="1"/>
        </font>
      </dxf>
    </rfmt>
    <rfmt sheetId="1" sqref="H81" start="0" length="0">
      <dxf>
        <numFmt numFmtId="166" formatCode="0.00000"/>
      </dxf>
    </rfmt>
    <rfmt sheetId="1" sqref="H82" start="0" length="0">
      <dxf>
        <numFmt numFmtId="166" formatCode="0.00000"/>
      </dxf>
    </rfmt>
    <rfmt sheetId="1" sqref="H83" start="0" length="0">
      <dxf>
        <font>
          <i/>
          <name val="Times New Roman CYR"/>
          <family val="1"/>
        </font>
        <numFmt numFmtId="166" formatCode="0.00000"/>
      </dxf>
    </rfmt>
    <rfmt sheetId="1" sqref="H84" start="0" length="0">
      <dxf>
        <numFmt numFmtId="166" formatCode="0.00000"/>
      </dxf>
    </rfmt>
    <rfmt sheetId="1" sqref="H85" start="0" length="0">
      <dxf>
        <numFmt numFmtId="166" formatCode="0.00000"/>
      </dxf>
    </rfmt>
    <rfmt sheetId="1" sqref="H86" start="0" length="0">
      <dxf>
        <numFmt numFmtId="166" formatCode="0.00000"/>
      </dxf>
    </rfmt>
    <rfmt sheetId="1" sqref="H87" start="0" length="0">
      <dxf>
        <font>
          <i/>
          <name val="Times New Roman CYR"/>
          <family val="1"/>
        </font>
        <numFmt numFmtId="166" formatCode="0.00000"/>
      </dxf>
    </rfmt>
    <rfmt sheetId="1" sqref="H88" start="0" length="0">
      <dxf>
        <numFmt numFmtId="166" formatCode="0.00000"/>
      </dxf>
    </rfmt>
    <rfmt sheetId="1" sqref="H97" start="0" length="0">
      <dxf>
        <font>
          <i/>
          <name val="Times New Roman CYR"/>
          <family val="1"/>
        </font>
      </dxf>
    </rfmt>
    <rfmt sheetId="1" sqref="H102" start="0" length="0">
      <dxf>
        <numFmt numFmtId="166" formatCode="0.00000"/>
      </dxf>
    </rfmt>
    <rfmt sheetId="1" sqref="H103" start="0" length="0">
      <dxf>
        <numFmt numFmtId="166" formatCode="0.00000"/>
      </dxf>
    </rfmt>
    <rfmt sheetId="1" sqref="H107" start="0" length="0">
      <dxf>
        <font>
          <i/>
          <name val="Times New Roman CYR"/>
          <family val="1"/>
        </font>
      </dxf>
    </rfmt>
    <rfmt sheetId="1" sqref="H123" start="0" length="0">
      <dxf>
        <font>
          <i/>
          <name val="Times New Roman CYR"/>
          <family val="1"/>
        </font>
      </dxf>
    </rfmt>
    <rfmt sheetId="1" sqref="H124" start="0" length="0">
      <dxf>
        <font>
          <i/>
          <name val="Times New Roman CYR"/>
          <family val="1"/>
        </font>
      </dxf>
    </rfmt>
    <rfmt sheetId="1" sqref="H129" start="0" length="0">
      <dxf>
        <font>
          <i/>
          <name val="Times New Roman CYR"/>
          <family val="1"/>
        </font>
      </dxf>
    </rfmt>
    <rfmt sheetId="1" sqref="H137" start="0" length="0">
      <dxf>
        <font>
          <i/>
          <name val="Times New Roman CYR"/>
          <family val="1"/>
        </font>
      </dxf>
    </rfmt>
    <rfmt sheetId="1" sqref="H138" start="0" length="0">
      <dxf>
        <font>
          <i/>
          <name val="Times New Roman CYR"/>
          <family val="1"/>
        </font>
      </dxf>
    </rfmt>
    <rfmt sheetId="1" sqref="H139" start="0" length="0">
      <dxf>
        <font>
          <i/>
          <name val="Times New Roman CYR"/>
          <family val="1"/>
        </font>
      </dxf>
    </rfmt>
    <rfmt sheetId="1" sqref="H140" start="0" length="0">
      <dxf>
        <font>
          <i/>
          <name val="Times New Roman CYR"/>
          <family val="1"/>
        </font>
      </dxf>
    </rfmt>
    <rfmt sheetId="1" sqref="H141" start="0" length="0">
      <dxf>
        <font>
          <i/>
          <name val="Times New Roman CYR"/>
          <family val="1"/>
        </font>
      </dxf>
    </rfmt>
    <rfmt sheetId="1" sqref="H152" start="0" length="0">
      <dxf>
        <font>
          <b/>
          <i/>
          <name val="Times New Roman CYR"/>
          <family val="1"/>
        </font>
      </dxf>
    </rfmt>
    <rfmt sheetId="1" sqref="H155" start="0" length="0">
      <dxf>
        <font>
          <b/>
          <i/>
          <name val="Times New Roman CYR"/>
          <family val="1"/>
        </font>
      </dxf>
    </rfmt>
    <rfmt sheetId="1" sqref="H164" start="0" length="0">
      <dxf>
        <font>
          <i/>
          <name val="Times New Roman CYR"/>
          <family val="1"/>
        </font>
      </dxf>
    </rfmt>
    <rfmt sheetId="1" sqref="H166" start="0" length="0">
      <dxf>
        <font>
          <i/>
          <name val="Times New Roman CYR"/>
          <family val="1"/>
        </font>
      </dxf>
    </rfmt>
    <rfmt sheetId="1" sqref="H175" start="0" length="0">
      <dxf>
        <font>
          <i/>
          <name val="Times New Roman CYR"/>
          <family val="1"/>
        </font>
      </dxf>
    </rfmt>
    <rfmt sheetId="1" sqref="H178" start="0" length="0">
      <dxf>
        <font>
          <i/>
          <name val="Times New Roman CYR"/>
          <family val="1"/>
        </font>
      </dxf>
    </rfmt>
    <rfmt sheetId="1" sqref="H180" start="0" length="0">
      <dxf>
        <font>
          <i/>
          <name val="Times New Roman CYR"/>
          <family val="1"/>
        </font>
      </dxf>
    </rfmt>
    <rfmt sheetId="1" sqref="H181" start="0" length="0">
      <dxf>
        <font>
          <i/>
          <name val="Times New Roman CYR"/>
          <family val="1"/>
        </font>
      </dxf>
    </rfmt>
    <rfmt sheetId="1" sqref="H182" start="0" length="0">
      <dxf>
        <font>
          <i/>
          <name val="Times New Roman CYR"/>
          <family val="1"/>
        </font>
      </dxf>
    </rfmt>
    <rfmt sheetId="1" sqref="H190" start="0" length="0">
      <dxf>
        <font>
          <b/>
          <name val="Times New Roman CYR"/>
          <family val="1"/>
        </font>
      </dxf>
    </rfmt>
    <rfmt sheetId="1" sqref="H195" start="0" length="0">
      <dxf>
        <font>
          <i/>
          <name val="Times New Roman CYR"/>
          <family val="1"/>
        </font>
      </dxf>
    </rfmt>
    <rfmt sheetId="1" sqref="H198" start="0" length="0">
      <dxf>
        <numFmt numFmtId="166" formatCode="0.00000"/>
      </dxf>
    </rfmt>
    <rfmt sheetId="1" sqref="H200" start="0" length="0">
      <dxf>
        <numFmt numFmtId="166" formatCode="0.00000"/>
      </dxf>
    </rfmt>
    <rfmt sheetId="1" sqref="H201" start="0" length="0">
      <dxf>
        <font>
          <i/>
          <name val="Times New Roman CYR"/>
          <family val="1"/>
        </font>
      </dxf>
    </rfmt>
    <rfmt sheetId="1" sqref="H202" start="0" length="0">
      <dxf>
        <numFmt numFmtId="166" formatCode="0.00000"/>
      </dxf>
    </rfmt>
    <rfmt sheetId="1" sqref="H205" start="0" length="0">
      <dxf>
        <numFmt numFmtId="166" formatCode="0.00000"/>
      </dxf>
    </rfmt>
    <rfmt sheetId="1" sqref="H207" start="0" length="0">
      <dxf>
        <font>
          <i/>
          <name val="Times New Roman CYR"/>
          <family val="1"/>
        </font>
      </dxf>
    </rfmt>
    <rfmt sheetId="1" sqref="H211" start="0" length="0">
      <dxf>
        <font>
          <i/>
          <name val="Times New Roman CYR"/>
          <family val="1"/>
        </font>
      </dxf>
    </rfmt>
    <rfmt sheetId="1" sqref="H212" start="0" length="0">
      <dxf>
        <font>
          <i/>
          <name val="Times New Roman CYR"/>
          <family val="1"/>
        </font>
      </dxf>
    </rfmt>
    <rfmt sheetId="1" sqref="H213" start="0" length="0">
      <dxf>
        <font>
          <i/>
          <name val="Times New Roman CYR"/>
          <family val="1"/>
        </font>
      </dxf>
    </rfmt>
    <rfmt sheetId="1" sqref="H214" start="0" length="0">
      <dxf>
        <font>
          <i/>
          <name val="Times New Roman CYR"/>
          <family val="1"/>
        </font>
      </dxf>
    </rfmt>
    <rfmt sheetId="1" sqref="H218" start="0" length="0">
      <dxf>
        <numFmt numFmtId="166" formatCode="0.00000"/>
      </dxf>
    </rfmt>
    <rfmt sheetId="1" sqref="H219" start="0" length="0">
      <dxf>
        <font>
          <i/>
          <name val="Times New Roman CYR"/>
          <family val="1"/>
        </font>
      </dxf>
    </rfmt>
    <rfmt sheetId="1" sqref="H220" start="0" length="0">
      <dxf>
        <font>
          <i/>
          <name val="Times New Roman CYR"/>
          <family val="1"/>
        </font>
      </dxf>
    </rfmt>
    <rfmt sheetId="1" sqref="H221" start="0" length="0">
      <dxf>
        <font>
          <i/>
          <name val="Times New Roman CYR"/>
          <family val="1"/>
        </font>
      </dxf>
    </rfmt>
    <rfmt sheetId="1" sqref="H222" start="0" length="0">
      <dxf>
        <font>
          <i/>
          <name val="Times New Roman CYR"/>
          <family val="1"/>
        </font>
      </dxf>
    </rfmt>
    <rfmt sheetId="1" sqref="H223" start="0" length="0">
      <dxf>
        <font>
          <i/>
          <name val="Times New Roman CYR"/>
          <family val="1"/>
        </font>
      </dxf>
    </rfmt>
    <rfmt sheetId="1" sqref="H224" start="0" length="0">
      <dxf>
        <font>
          <i/>
          <name val="Times New Roman CYR"/>
          <family val="1"/>
        </font>
      </dxf>
    </rfmt>
    <rfmt sheetId="1" sqref="H225" start="0" length="0">
      <dxf>
        <font>
          <i/>
          <name val="Times New Roman CYR"/>
          <family val="1"/>
        </font>
      </dxf>
    </rfmt>
    <rfmt sheetId="1" sqref="H226" start="0" length="0">
      <dxf>
        <font>
          <i/>
          <name val="Times New Roman CYR"/>
          <family val="1"/>
        </font>
      </dxf>
    </rfmt>
    <rfmt sheetId="1" sqref="H227" start="0" length="0">
      <dxf>
        <font>
          <i/>
          <name val="Times New Roman CYR"/>
          <family val="1"/>
        </font>
      </dxf>
    </rfmt>
    <rfmt sheetId="1" sqref="H228" start="0" length="0">
      <dxf>
        <font>
          <i/>
          <name val="Times New Roman CYR"/>
          <family val="1"/>
        </font>
      </dxf>
    </rfmt>
    <rfmt sheetId="1" sqref="H236" start="0" length="0">
      <dxf>
        <font>
          <i/>
          <name val="Times New Roman CYR"/>
          <family val="1"/>
        </font>
      </dxf>
    </rfmt>
    <rfmt sheetId="1" sqref="H237" start="0" length="0">
      <dxf>
        <font>
          <i/>
          <name val="Times New Roman CYR"/>
          <family val="1"/>
        </font>
      </dxf>
    </rfmt>
    <rfmt sheetId="1" sqref="H238" start="0" length="0">
      <dxf>
        <font>
          <i/>
          <name val="Times New Roman CYR"/>
          <family val="1"/>
        </font>
      </dxf>
    </rfmt>
    <rfmt sheetId="1" sqref="H239" start="0" length="0">
      <dxf>
        <font>
          <i/>
          <name val="Times New Roman CYR"/>
          <family val="1"/>
        </font>
      </dxf>
    </rfmt>
    <rfmt sheetId="1" sqref="H240" start="0" length="0">
      <dxf>
        <font>
          <i/>
          <name val="Times New Roman CYR"/>
          <family val="1"/>
        </font>
      </dxf>
    </rfmt>
    <rfmt sheetId="1" sqref="H241" start="0" length="0">
      <dxf>
        <font>
          <i/>
          <name val="Times New Roman CYR"/>
          <family val="1"/>
        </font>
      </dxf>
    </rfmt>
    <rfmt sheetId="1" sqref="H242" start="0" length="0">
      <dxf>
        <font>
          <i/>
          <name val="Times New Roman CYR"/>
          <family val="1"/>
        </font>
      </dxf>
    </rfmt>
    <rfmt sheetId="1" sqref="H243" start="0" length="0">
      <dxf>
        <font>
          <i/>
          <name val="Times New Roman CYR"/>
          <family val="1"/>
        </font>
      </dxf>
    </rfmt>
    <rfmt sheetId="1" sqref="H244" start="0" length="0">
      <dxf>
        <font>
          <i/>
          <name val="Times New Roman CYR"/>
          <family val="1"/>
        </font>
      </dxf>
    </rfmt>
    <rfmt sheetId="1" sqref="H245" start="0" length="0">
      <dxf>
        <font>
          <i/>
          <name val="Times New Roman CYR"/>
          <family val="1"/>
        </font>
      </dxf>
    </rfmt>
    <rfmt sheetId="1" sqref="H246" start="0" length="0">
      <dxf>
        <font>
          <i/>
          <name val="Times New Roman CYR"/>
          <family val="1"/>
        </font>
      </dxf>
    </rfmt>
    <rfmt sheetId="1" sqref="H247" start="0" length="0">
      <dxf>
        <font>
          <i/>
          <name val="Times New Roman CYR"/>
          <family val="1"/>
        </font>
      </dxf>
    </rfmt>
    <rfmt sheetId="1" sqref="H253" start="0" length="0">
      <dxf>
        <font>
          <i/>
          <name val="Times New Roman CYR"/>
          <family val="1"/>
        </font>
      </dxf>
    </rfmt>
    <rfmt sheetId="1" sqref="H254" start="0" length="0">
      <dxf>
        <font>
          <i/>
          <name val="Times New Roman CYR"/>
          <family val="1"/>
        </font>
      </dxf>
    </rfmt>
    <rfmt sheetId="1" sqref="H255" start="0" length="0">
      <dxf>
        <font>
          <i/>
          <name val="Times New Roman CYR"/>
          <family val="1"/>
        </font>
      </dxf>
    </rfmt>
    <rfmt sheetId="1" sqref="H256" start="0" length="0">
      <dxf>
        <font>
          <i/>
          <name val="Times New Roman CYR"/>
          <family val="1"/>
        </font>
      </dxf>
    </rfmt>
    <rfmt sheetId="1" sqref="H257" start="0" length="0">
      <dxf>
        <font>
          <i/>
          <name val="Times New Roman CYR"/>
          <family val="1"/>
        </font>
      </dxf>
    </rfmt>
    <rfmt sheetId="1" sqref="H258" start="0" length="0">
      <dxf>
        <font>
          <i/>
          <name val="Times New Roman CYR"/>
          <family val="1"/>
        </font>
      </dxf>
    </rfmt>
    <rfmt sheetId="1" sqref="H259" start="0" length="0">
      <dxf>
        <font>
          <i/>
          <name val="Times New Roman CYR"/>
          <family val="1"/>
        </font>
      </dxf>
    </rfmt>
    <rfmt sheetId="1" sqref="H261" start="0" length="0">
      <dxf>
        <font>
          <b/>
          <name val="Times New Roman CYR"/>
          <family val="1"/>
        </font>
      </dxf>
    </rfmt>
    <rfmt sheetId="1" sqref="H262" start="0" length="0">
      <dxf>
        <font>
          <i/>
          <name val="Times New Roman CYR"/>
          <family val="1"/>
        </font>
      </dxf>
    </rfmt>
    <rfmt sheetId="1" sqref="H264" start="0" length="0">
      <dxf>
        <font>
          <i/>
          <name val="Times New Roman CYR"/>
          <family val="1"/>
        </font>
      </dxf>
    </rfmt>
    <rfmt sheetId="1" sqref="H265" start="0" length="0">
      <dxf>
        <font>
          <i/>
          <name val="Times New Roman CYR"/>
          <family val="1"/>
        </font>
      </dxf>
    </rfmt>
    <rfmt sheetId="1" sqref="H266" start="0" length="0">
      <dxf>
        <font>
          <i/>
          <name val="Times New Roman CYR"/>
          <family val="1"/>
        </font>
      </dxf>
    </rfmt>
    <rfmt sheetId="1" sqref="H267" start="0" length="0">
      <dxf>
        <font>
          <i/>
          <name val="Times New Roman CYR"/>
          <family val="1"/>
        </font>
      </dxf>
    </rfmt>
    <rfmt sheetId="1" sqref="H268" start="0" length="0">
      <dxf>
        <font>
          <i/>
          <name val="Times New Roman CYR"/>
          <family val="1"/>
        </font>
      </dxf>
    </rfmt>
    <rfmt sheetId="1" sqref="H269" start="0" length="0">
      <dxf>
        <font>
          <i/>
          <name val="Times New Roman CYR"/>
          <family val="1"/>
        </font>
      </dxf>
    </rfmt>
    <rfmt sheetId="1" sqref="H270" start="0" length="0">
      <dxf>
        <font>
          <i/>
          <name val="Times New Roman CYR"/>
          <family val="1"/>
        </font>
      </dxf>
    </rfmt>
    <rfmt sheetId="1" sqref="H271" start="0" length="0">
      <dxf>
        <font>
          <i/>
          <name val="Times New Roman CYR"/>
          <family val="1"/>
        </font>
      </dxf>
    </rfmt>
    <rfmt sheetId="1" sqref="H272" start="0" length="0">
      <dxf>
        <font>
          <i/>
          <name val="Times New Roman CYR"/>
          <family val="1"/>
        </font>
      </dxf>
    </rfmt>
    <rfmt sheetId="1" sqref="H273" start="0" length="0">
      <dxf>
        <font>
          <i/>
          <name val="Times New Roman CYR"/>
          <family val="1"/>
        </font>
      </dxf>
    </rfmt>
    <rfmt sheetId="1" sqref="H274" start="0" length="0">
      <dxf>
        <font>
          <i/>
          <name val="Times New Roman CYR"/>
          <family val="1"/>
        </font>
      </dxf>
    </rfmt>
    <rfmt sheetId="1" sqref="H275" start="0" length="0">
      <dxf>
        <font>
          <i/>
          <name val="Times New Roman CYR"/>
          <family val="1"/>
        </font>
      </dxf>
    </rfmt>
    <rfmt sheetId="1" sqref="H276" start="0" length="0">
      <dxf>
        <font>
          <i/>
          <name val="Times New Roman CYR"/>
          <family val="1"/>
        </font>
      </dxf>
    </rfmt>
    <rfmt sheetId="1" sqref="H277" start="0" length="0">
      <dxf>
        <font>
          <i/>
          <name val="Times New Roman CYR"/>
          <family val="1"/>
        </font>
      </dxf>
    </rfmt>
    <rfmt sheetId="1" sqref="H278" start="0" length="0">
      <dxf>
        <font>
          <i/>
          <name val="Times New Roman CYR"/>
          <family val="1"/>
        </font>
      </dxf>
    </rfmt>
    <rfmt sheetId="1" sqref="H279" start="0" length="0">
      <dxf>
        <font>
          <i/>
          <name val="Times New Roman CYR"/>
          <family val="1"/>
        </font>
      </dxf>
    </rfmt>
    <rfmt sheetId="1" sqref="H280" start="0" length="0">
      <dxf>
        <font>
          <i/>
          <name val="Times New Roman CYR"/>
          <family val="1"/>
        </font>
      </dxf>
    </rfmt>
    <rfmt sheetId="1" sqref="H281" start="0" length="0">
      <dxf>
        <font>
          <i/>
          <name val="Times New Roman CYR"/>
          <family val="1"/>
        </font>
      </dxf>
    </rfmt>
    <rfmt sheetId="1" sqref="H282" start="0" length="0">
      <dxf>
        <font>
          <i/>
          <name val="Times New Roman CYR"/>
          <family val="1"/>
        </font>
      </dxf>
    </rfmt>
    <rfmt sheetId="1" sqref="H283" start="0" length="0">
      <dxf>
        <font>
          <i/>
          <name val="Times New Roman CYR"/>
          <family val="1"/>
        </font>
      </dxf>
    </rfmt>
    <rfmt sheetId="1" sqref="H284" start="0" length="0">
      <dxf>
        <font>
          <i/>
          <name val="Times New Roman CYR"/>
          <family val="1"/>
        </font>
      </dxf>
    </rfmt>
    <rfmt sheetId="1" sqref="H285" start="0" length="0">
      <dxf>
        <font>
          <i/>
          <name val="Times New Roman CYR"/>
          <family val="1"/>
        </font>
      </dxf>
    </rfmt>
    <rfmt sheetId="1" sqref="H286" start="0" length="0">
      <dxf>
        <font>
          <i/>
          <name val="Times New Roman CYR"/>
          <family val="1"/>
        </font>
      </dxf>
    </rfmt>
    <rfmt sheetId="1" sqref="H290" start="0" length="0">
      <dxf>
        <numFmt numFmtId="166" formatCode="0.00000"/>
      </dxf>
    </rfmt>
    <rfmt sheetId="1" sqref="H291" start="0" length="0">
      <dxf>
        <font>
          <i/>
          <name val="Times New Roman CYR"/>
          <family val="1"/>
        </font>
      </dxf>
    </rfmt>
    <rfmt sheetId="1" sqref="H301" start="0" length="0">
      <dxf>
        <font>
          <i/>
          <name val="Times New Roman CYR"/>
          <family val="1"/>
        </font>
      </dxf>
    </rfmt>
    <rfmt sheetId="1" sqref="H304" start="0" length="0">
      <dxf>
        <font>
          <i/>
          <name val="Times New Roman CYR"/>
          <family val="1"/>
        </font>
      </dxf>
    </rfmt>
    <rfmt sheetId="1" sqref="H307" start="0" length="0">
      <dxf>
        <font>
          <i/>
          <name val="Times New Roman CYR"/>
          <family val="1"/>
        </font>
      </dxf>
    </rfmt>
    <rfmt sheetId="1" sqref="H316" start="0" length="0">
      <dxf>
        <numFmt numFmtId="166" formatCode="0.00000"/>
      </dxf>
    </rfmt>
    <rfmt sheetId="1" sqref="H318" start="0" length="0">
      <dxf>
        <numFmt numFmtId="166" formatCode="0.00000"/>
      </dxf>
    </rfmt>
    <rfmt sheetId="1" sqref="H337" start="0" length="0">
      <dxf>
        <font>
          <i/>
          <name val="Times New Roman CYR"/>
          <family val="1"/>
        </font>
        <numFmt numFmtId="166" formatCode="0.00000"/>
      </dxf>
    </rfmt>
    <rfmt sheetId="1" sqref="H339" start="0" length="0">
      <dxf>
        <font>
          <i/>
          <name val="Times New Roman CYR"/>
          <family val="1"/>
        </font>
      </dxf>
    </rfmt>
    <rfmt sheetId="1" sqref="H340" start="0" length="0">
      <dxf>
        <font>
          <b/>
          <name val="Times New Roman CYR"/>
          <family val="1"/>
        </font>
        <numFmt numFmtId="166" formatCode="0.00000"/>
      </dxf>
    </rfmt>
    <rfmt sheetId="1" sqref="H347" start="0" length="0">
      <dxf>
        <numFmt numFmtId="166" formatCode="0.00000"/>
      </dxf>
    </rfmt>
    <rfmt sheetId="1" sqref="H349" start="0" length="0">
      <dxf>
        <numFmt numFmtId="166" formatCode="0.00000"/>
      </dxf>
    </rfmt>
    <rfmt sheetId="1" sqref="H355" start="0" length="0">
      <dxf>
        <font>
          <i/>
          <name val="Times New Roman CYR"/>
          <family val="1"/>
        </font>
        <numFmt numFmtId="166" formatCode="0.00000"/>
      </dxf>
    </rfmt>
    <rfmt sheetId="1" sqref="H364" start="0" length="0">
      <dxf/>
    </rfmt>
    <rfmt sheetId="1" sqref="H368" start="0" length="0">
      <dxf>
        <font>
          <b/>
          <name val="Times New Roman CYR"/>
          <family val="1"/>
        </font>
      </dxf>
    </rfmt>
    <rfmt sheetId="1" sqref="H375" start="0" length="0">
      <dxf>
        <font>
          <i/>
          <name val="Times New Roman CYR"/>
          <family val="1"/>
        </font>
      </dxf>
    </rfmt>
    <rfmt sheetId="1" sqref="H378" start="0" length="0">
      <dxf>
        <font>
          <i/>
          <name val="Times New Roman CYR"/>
          <family val="1"/>
        </font>
      </dxf>
    </rfmt>
    <rfmt sheetId="1" sqref="H386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87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90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91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92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93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94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95" start="0" length="0">
      <dxf>
        <font>
          <b/>
          <name val="Times New Roman CYR"/>
          <family val="1"/>
        </font>
      </dxf>
    </rfmt>
  </rrc>
  <rrc rId="970" sId="1" ref="H1:H1048576" action="deleteCol">
    <undo index="65535" exp="area" ref3D="1" dr="$A$245:$XFD$247" dn="Z_E330F985_0015_4DC4_AAB2_DD1A6292743B_.wvu.Rows" sId="1"/>
    <undo index="65535" exp="area" ref3D="1" dr="$A$245:$XFD$247" dn="Z_E97D42D2_9E10_4ADB_8FB1_0860F6F503F4_.wvu.Rows" sId="1"/>
    <undo index="65535" exp="area" ref3D="1" dr="$A$245:$XFD$247" dn="Z_807263EF_422E_4971_BF65_1CEADE7F6559_.wvu.Rows" sId="1"/>
    <rfmt sheetId="1" xfDxf="1" sqref="H1:H1048576" start="0" length="0">
      <dxf>
        <font>
          <name val="Times New Roman CYR"/>
          <family val="1"/>
        </font>
        <alignment wrapText="1"/>
      </dxf>
    </rfmt>
    <rfmt sheetId="1" sqref="H18" start="0" length="0">
      <dxf>
        <numFmt numFmtId="166" formatCode="0.00000"/>
      </dxf>
    </rfmt>
    <rfmt sheetId="1" sqref="H19" start="0" length="0">
      <dxf>
        <font>
          <b/>
          <name val="Times New Roman CYR"/>
          <family val="1"/>
        </font>
        <numFmt numFmtId="166" formatCode="0.00000"/>
      </dxf>
    </rfmt>
    <rfmt sheetId="1" sqref="H20" start="0" length="0">
      <dxf>
        <font>
          <i/>
          <name val="Times New Roman CYR"/>
          <family val="1"/>
        </font>
      </dxf>
    </rfmt>
    <rfmt sheetId="1" sqref="H21" start="0" length="0">
      <dxf>
        <numFmt numFmtId="166" formatCode="0.00000"/>
      </dxf>
    </rfmt>
    <rfmt sheetId="1" sqref="H25" start="0" length="0">
      <dxf>
        <font>
          <b/>
          <name val="Times New Roman CYR"/>
          <family val="1"/>
        </font>
        <numFmt numFmtId="166" formatCode="0.00000"/>
      </dxf>
    </rfmt>
    <rfmt sheetId="1" sqref="H34" start="0" length="0">
      <dxf>
        <font>
          <b/>
          <name val="Times New Roman CYR"/>
          <family val="1"/>
        </font>
      </dxf>
    </rfmt>
    <rfmt sheetId="1" sqref="H45" start="0" length="0">
      <dxf>
        <font>
          <i/>
          <name val="Times New Roman CYR"/>
          <family val="1"/>
        </font>
      </dxf>
    </rfmt>
    <rfmt sheetId="1" sqref="H46" start="0" length="0">
      <dxf>
        <font>
          <b/>
          <name val="Times New Roman CYR"/>
          <family val="1"/>
        </font>
        <numFmt numFmtId="166" formatCode="0.00000"/>
      </dxf>
    </rfmt>
    <rfmt sheetId="1" sqref="H47" start="0" length="0">
      <dxf>
        <font>
          <i/>
          <name val="Times New Roman CYR"/>
          <family val="1"/>
        </font>
      </dxf>
    </rfmt>
    <rfmt sheetId="1" sqref="H48" start="0" length="0">
      <dxf>
        <font>
          <i/>
          <name val="Times New Roman CYR"/>
          <family val="1"/>
        </font>
      </dxf>
    </rfmt>
    <rfmt sheetId="1" sqref="H51" start="0" length="0">
      <dxf>
        <font>
          <i/>
          <name val="Times New Roman CYR"/>
          <family val="1"/>
        </font>
      </dxf>
    </rfmt>
    <rfmt sheetId="1" sqref="H55" start="0" length="0">
      <dxf>
        <font>
          <b/>
          <name val="Times New Roman CYR"/>
          <family val="1"/>
        </font>
      </dxf>
    </rfmt>
    <rfmt sheetId="1" sqref="H56" start="0" length="0">
      <dxf>
        <font>
          <i/>
          <name val="Times New Roman CYR"/>
          <family val="1"/>
        </font>
      </dxf>
    </rfmt>
    <rfmt sheetId="1" sqref="H59" start="0" length="0">
      <dxf>
        <font>
          <i/>
          <name val="Times New Roman CYR"/>
          <family val="1"/>
        </font>
      </dxf>
    </rfmt>
    <rfmt sheetId="1" sqref="H61" start="0" length="0">
      <dxf>
        <font>
          <b/>
          <name val="Times New Roman CYR"/>
          <family val="1"/>
        </font>
      </dxf>
    </rfmt>
    <rfmt sheetId="1" sqref="H62" start="0" length="0">
      <dxf>
        <font>
          <b/>
          <name val="Times New Roman CYR"/>
          <family val="1"/>
        </font>
      </dxf>
    </rfmt>
    <rfmt sheetId="1" sqref="H63" start="0" length="0">
      <dxf>
        <font>
          <b/>
          <name val="Times New Roman CYR"/>
          <family val="1"/>
        </font>
      </dxf>
    </rfmt>
    <rfmt sheetId="1" sqref="H64" start="0" length="0">
      <dxf>
        <font>
          <b/>
          <name val="Times New Roman CYR"/>
          <family val="1"/>
        </font>
      </dxf>
    </rfmt>
    <rfmt sheetId="1" sqref="H65" start="0" length="0">
      <dxf>
        <font>
          <b/>
          <name val="Times New Roman CYR"/>
          <family val="1"/>
        </font>
      </dxf>
    </rfmt>
    <rfmt sheetId="1" sqref="H66" start="0" length="0">
      <dxf>
        <font>
          <b/>
          <i/>
          <name val="Times New Roman CYR"/>
          <family val="1"/>
        </font>
      </dxf>
    </rfmt>
    <rfmt sheetId="1" sqref="H67" start="0" length="0">
      <dxf>
        <font>
          <b/>
          <name val="Times New Roman CYR"/>
          <family val="1"/>
        </font>
      </dxf>
    </rfmt>
    <rfmt sheetId="1" sqref="H68" start="0" length="0">
      <dxf>
        <font>
          <i/>
          <name val="Times New Roman CYR"/>
          <family val="1"/>
        </font>
        <numFmt numFmtId="166" formatCode="0.00000"/>
      </dxf>
    </rfmt>
    <rfmt sheetId="1" sqref="H69" start="0" length="0">
      <dxf>
        <font>
          <i/>
          <name val="Times New Roman CYR"/>
          <family val="1"/>
        </font>
        <numFmt numFmtId="166" formatCode="0.00000"/>
      </dxf>
    </rfmt>
    <rfmt sheetId="1" sqref="H70" start="0" length="0">
      <dxf>
        <font>
          <i/>
          <name val="Times New Roman CYR"/>
          <family val="1"/>
        </font>
        <numFmt numFmtId="166" formatCode="0.00000"/>
      </dxf>
    </rfmt>
    <rfmt sheetId="1" sqref="H73" start="0" length="0">
      <dxf>
        <font>
          <i/>
          <name val="Times New Roman CYR"/>
          <family val="1"/>
        </font>
      </dxf>
    </rfmt>
    <rfmt sheetId="1" sqref="H79" start="0" length="0">
      <dxf>
        <font>
          <i/>
          <name val="Times New Roman CYR"/>
          <family val="1"/>
        </font>
      </dxf>
    </rfmt>
    <rfmt sheetId="1" sqref="H83" start="0" length="0">
      <dxf>
        <font>
          <i/>
          <name val="Times New Roman CYR"/>
          <family val="1"/>
        </font>
      </dxf>
    </rfmt>
    <rfmt sheetId="1" sqref="H87" start="0" length="0">
      <dxf>
        <font>
          <i/>
          <name val="Times New Roman CYR"/>
          <family val="1"/>
        </font>
      </dxf>
    </rfmt>
    <rfmt sheetId="1" sqref="H97" start="0" length="0">
      <dxf>
        <font>
          <i/>
          <name val="Times New Roman CYR"/>
          <family val="1"/>
        </font>
      </dxf>
    </rfmt>
    <rfmt sheetId="1" sqref="H107" start="0" length="0">
      <dxf>
        <font>
          <i/>
          <name val="Times New Roman CYR"/>
          <family val="1"/>
        </font>
      </dxf>
    </rfmt>
    <rfmt sheetId="1" sqref="H123" start="0" length="0">
      <dxf>
        <font>
          <i/>
          <name val="Times New Roman CYR"/>
          <family val="1"/>
        </font>
      </dxf>
    </rfmt>
    <rfmt sheetId="1" sqref="H124" start="0" length="0">
      <dxf>
        <font>
          <i/>
          <name val="Times New Roman CYR"/>
          <family val="1"/>
        </font>
      </dxf>
    </rfmt>
    <rfmt sheetId="1" sqref="H129" start="0" length="0">
      <dxf>
        <font>
          <i/>
          <name val="Times New Roman CYR"/>
          <family val="1"/>
        </font>
      </dxf>
    </rfmt>
    <rfmt sheetId="1" sqref="H137" start="0" length="0">
      <dxf>
        <font>
          <i/>
          <name val="Times New Roman CYR"/>
          <family val="1"/>
        </font>
      </dxf>
    </rfmt>
    <rfmt sheetId="1" sqref="H138" start="0" length="0">
      <dxf>
        <font>
          <i/>
          <name val="Times New Roman CYR"/>
          <family val="1"/>
        </font>
      </dxf>
    </rfmt>
    <rfmt sheetId="1" sqref="H139" start="0" length="0">
      <dxf>
        <font>
          <i/>
          <name val="Times New Roman CYR"/>
          <family val="1"/>
        </font>
      </dxf>
    </rfmt>
    <rfmt sheetId="1" sqref="H140" start="0" length="0">
      <dxf>
        <font>
          <i/>
          <name val="Times New Roman CYR"/>
          <family val="1"/>
        </font>
      </dxf>
    </rfmt>
    <rfmt sheetId="1" sqref="H141" start="0" length="0">
      <dxf>
        <font>
          <i/>
          <name val="Times New Roman CYR"/>
          <family val="1"/>
        </font>
      </dxf>
    </rfmt>
    <rfmt sheetId="1" sqref="H149" start="0" length="0">
      <dxf>
        <numFmt numFmtId="166" formatCode="0.00000"/>
      </dxf>
    </rfmt>
    <rfmt sheetId="1" sqref="H150" start="0" length="0">
      <dxf>
        <numFmt numFmtId="166" formatCode="0.00000"/>
      </dxf>
    </rfmt>
    <rfmt sheetId="1" sqref="H151" start="0" length="0">
      <dxf>
        <numFmt numFmtId="166" formatCode="0.00000"/>
      </dxf>
    </rfmt>
    <rfmt sheetId="1" sqref="H152" start="0" length="0">
      <dxf>
        <font>
          <b/>
          <i/>
          <name val="Times New Roman CYR"/>
          <family val="1"/>
        </font>
      </dxf>
    </rfmt>
    <rfmt sheetId="1" sqref="H155" start="0" length="0">
      <dxf>
        <font>
          <b/>
          <i/>
          <name val="Times New Roman CYR"/>
          <family val="1"/>
        </font>
      </dxf>
    </rfmt>
    <rfmt sheetId="1" sqref="H164" start="0" length="0">
      <dxf>
        <font>
          <i/>
          <name val="Times New Roman CYR"/>
          <family val="1"/>
        </font>
      </dxf>
    </rfmt>
    <rfmt sheetId="1" sqref="H166" start="0" length="0">
      <dxf>
        <font>
          <i/>
          <name val="Times New Roman CYR"/>
          <family val="1"/>
        </font>
      </dxf>
    </rfmt>
    <rfmt sheetId="1" sqref="H175" start="0" length="0">
      <dxf>
        <font>
          <i/>
          <name val="Times New Roman CYR"/>
          <family val="1"/>
        </font>
      </dxf>
    </rfmt>
    <rfmt sheetId="1" sqref="H178" start="0" length="0">
      <dxf>
        <font>
          <i/>
          <name val="Times New Roman CYR"/>
          <family val="1"/>
        </font>
      </dxf>
    </rfmt>
    <rfmt sheetId="1" sqref="H180" start="0" length="0">
      <dxf>
        <font>
          <i/>
          <name val="Times New Roman CYR"/>
          <family val="1"/>
        </font>
      </dxf>
    </rfmt>
    <rfmt sheetId="1" sqref="H181" start="0" length="0">
      <dxf>
        <font>
          <i/>
          <name val="Times New Roman CYR"/>
          <family val="1"/>
        </font>
      </dxf>
    </rfmt>
    <rfmt sheetId="1" sqref="H182" start="0" length="0">
      <dxf>
        <font>
          <i/>
          <name val="Times New Roman CYR"/>
          <family val="1"/>
        </font>
      </dxf>
    </rfmt>
    <rfmt sheetId="1" sqref="H190" start="0" length="0">
      <dxf>
        <font>
          <b/>
          <name val="Times New Roman CYR"/>
          <family val="1"/>
        </font>
      </dxf>
    </rfmt>
    <rfmt sheetId="1" sqref="H195" start="0" length="0">
      <dxf>
        <font>
          <i/>
          <name val="Times New Roman CYR"/>
          <family val="1"/>
        </font>
        <numFmt numFmtId="166" formatCode="0.00000"/>
      </dxf>
    </rfmt>
    <rfmt sheetId="1" sqref="H198" start="0" length="0">
      <dxf>
        <numFmt numFmtId="166" formatCode="0.00000"/>
      </dxf>
    </rfmt>
    <rfmt sheetId="1" sqref="H200" start="0" length="0">
      <dxf>
        <numFmt numFmtId="166" formatCode="0.00000"/>
      </dxf>
    </rfmt>
    <rfmt sheetId="1" sqref="H201" start="0" length="0">
      <dxf>
        <font>
          <i/>
          <name val="Times New Roman CYR"/>
          <family val="1"/>
        </font>
      </dxf>
    </rfmt>
    <rfmt sheetId="1" sqref="H205" start="0" length="0">
      <dxf>
        <numFmt numFmtId="166" formatCode="0.00000"/>
      </dxf>
    </rfmt>
    <rfmt sheetId="1" sqref="H207" start="0" length="0">
      <dxf>
        <font>
          <i/>
          <name val="Times New Roman CYR"/>
          <family val="1"/>
        </font>
      </dxf>
    </rfmt>
    <rfmt sheetId="1" sqref="H211" start="0" length="0">
      <dxf>
        <font>
          <i/>
          <name val="Times New Roman CYR"/>
          <family val="1"/>
        </font>
      </dxf>
    </rfmt>
    <rfmt sheetId="1" sqref="H212" start="0" length="0">
      <dxf>
        <font>
          <i/>
          <name val="Times New Roman CYR"/>
          <family val="1"/>
        </font>
      </dxf>
    </rfmt>
    <rfmt sheetId="1" sqref="H213" start="0" length="0">
      <dxf>
        <font>
          <i/>
          <name val="Times New Roman CYR"/>
          <family val="1"/>
        </font>
      </dxf>
    </rfmt>
    <rfmt sheetId="1" sqref="H214" start="0" length="0">
      <dxf>
        <font>
          <i/>
          <name val="Times New Roman CYR"/>
          <family val="1"/>
        </font>
      </dxf>
    </rfmt>
    <rfmt sheetId="1" sqref="H219" start="0" length="0">
      <dxf>
        <font>
          <i/>
          <name val="Times New Roman CYR"/>
          <family val="1"/>
        </font>
      </dxf>
    </rfmt>
    <rfmt sheetId="1" sqref="H220" start="0" length="0">
      <dxf>
        <font>
          <i/>
          <name val="Times New Roman CYR"/>
          <family val="1"/>
        </font>
      </dxf>
    </rfmt>
    <rfmt sheetId="1" sqref="H221" start="0" length="0">
      <dxf>
        <font>
          <i/>
          <name val="Times New Roman CYR"/>
          <family val="1"/>
        </font>
      </dxf>
    </rfmt>
    <rfmt sheetId="1" sqref="H222" start="0" length="0">
      <dxf>
        <font>
          <i/>
          <name val="Times New Roman CYR"/>
          <family val="1"/>
        </font>
      </dxf>
    </rfmt>
    <rfmt sheetId="1" sqref="H223" start="0" length="0">
      <dxf>
        <font>
          <i/>
          <name val="Times New Roman CYR"/>
          <family val="1"/>
        </font>
      </dxf>
    </rfmt>
    <rfmt sheetId="1" sqref="H224" start="0" length="0">
      <dxf>
        <font>
          <i/>
          <name val="Times New Roman CYR"/>
          <family val="1"/>
        </font>
      </dxf>
    </rfmt>
    <rfmt sheetId="1" sqref="H225" start="0" length="0">
      <dxf>
        <font>
          <i/>
          <name val="Times New Roman CYR"/>
          <family val="1"/>
        </font>
      </dxf>
    </rfmt>
    <rfmt sheetId="1" sqref="H226" start="0" length="0">
      <dxf>
        <font>
          <i/>
          <name val="Times New Roman CYR"/>
          <family val="1"/>
        </font>
      </dxf>
    </rfmt>
    <rfmt sheetId="1" sqref="H227" start="0" length="0">
      <dxf>
        <font>
          <i/>
          <name val="Times New Roman CYR"/>
          <family val="1"/>
        </font>
      </dxf>
    </rfmt>
    <rfmt sheetId="1" sqref="H228" start="0" length="0">
      <dxf>
        <font>
          <i/>
          <name val="Times New Roman CYR"/>
          <family val="1"/>
        </font>
      </dxf>
    </rfmt>
    <rfmt sheetId="1" sqref="H236" start="0" length="0">
      <dxf>
        <font>
          <i/>
          <name val="Times New Roman CYR"/>
          <family val="1"/>
        </font>
      </dxf>
    </rfmt>
    <rfmt sheetId="1" sqref="H237" start="0" length="0">
      <dxf>
        <font>
          <i/>
          <name val="Times New Roman CYR"/>
          <family val="1"/>
        </font>
      </dxf>
    </rfmt>
    <rfmt sheetId="1" sqref="H238" start="0" length="0">
      <dxf>
        <font>
          <i/>
          <name val="Times New Roman CYR"/>
          <family val="1"/>
        </font>
      </dxf>
    </rfmt>
    <rfmt sheetId="1" sqref="H239" start="0" length="0">
      <dxf>
        <font>
          <i/>
          <name val="Times New Roman CYR"/>
          <family val="1"/>
        </font>
      </dxf>
    </rfmt>
    <rfmt sheetId="1" sqref="H240" start="0" length="0">
      <dxf>
        <font>
          <i/>
          <name val="Times New Roman CYR"/>
          <family val="1"/>
        </font>
      </dxf>
    </rfmt>
    <rfmt sheetId="1" sqref="H241" start="0" length="0">
      <dxf>
        <font>
          <i/>
          <name val="Times New Roman CYR"/>
          <family val="1"/>
        </font>
      </dxf>
    </rfmt>
    <rfmt sheetId="1" sqref="H242" start="0" length="0">
      <dxf>
        <font>
          <i/>
          <name val="Times New Roman CYR"/>
          <family val="1"/>
        </font>
      </dxf>
    </rfmt>
    <rfmt sheetId="1" sqref="H243" start="0" length="0">
      <dxf>
        <font>
          <i/>
          <name val="Times New Roman CYR"/>
          <family val="1"/>
        </font>
      </dxf>
    </rfmt>
    <rfmt sheetId="1" sqref="H244" start="0" length="0">
      <dxf>
        <font>
          <i/>
          <name val="Times New Roman CYR"/>
          <family val="1"/>
        </font>
      </dxf>
    </rfmt>
    <rfmt sheetId="1" sqref="H245" start="0" length="0">
      <dxf>
        <font>
          <i/>
          <name val="Times New Roman CYR"/>
          <family val="1"/>
        </font>
      </dxf>
    </rfmt>
    <rfmt sheetId="1" sqref="H246" start="0" length="0">
      <dxf>
        <font>
          <i/>
          <name val="Times New Roman CYR"/>
          <family val="1"/>
        </font>
      </dxf>
    </rfmt>
    <rfmt sheetId="1" sqref="H247" start="0" length="0">
      <dxf>
        <font>
          <i/>
          <name val="Times New Roman CYR"/>
          <family val="1"/>
        </font>
      </dxf>
    </rfmt>
    <rfmt sheetId="1" sqref="H253" start="0" length="0">
      <dxf>
        <font>
          <i/>
          <name val="Times New Roman CYR"/>
          <family val="1"/>
        </font>
      </dxf>
    </rfmt>
    <rfmt sheetId="1" sqref="H254" start="0" length="0">
      <dxf>
        <font>
          <i/>
          <name val="Times New Roman CYR"/>
          <family val="1"/>
        </font>
      </dxf>
    </rfmt>
    <rfmt sheetId="1" sqref="H255" start="0" length="0">
      <dxf>
        <font>
          <i/>
          <name val="Times New Roman CYR"/>
          <family val="1"/>
        </font>
      </dxf>
    </rfmt>
    <rfmt sheetId="1" sqref="H256" start="0" length="0">
      <dxf>
        <font>
          <i/>
          <name val="Times New Roman CYR"/>
          <family val="1"/>
        </font>
      </dxf>
    </rfmt>
    <rfmt sheetId="1" sqref="H257" start="0" length="0">
      <dxf>
        <font>
          <i/>
          <name val="Times New Roman CYR"/>
          <family val="1"/>
        </font>
      </dxf>
    </rfmt>
    <rfmt sheetId="1" sqref="H258" start="0" length="0">
      <dxf>
        <font>
          <i/>
          <name val="Times New Roman CYR"/>
          <family val="1"/>
        </font>
      </dxf>
    </rfmt>
    <rfmt sheetId="1" sqref="H259" start="0" length="0">
      <dxf>
        <font>
          <i/>
          <name val="Times New Roman CYR"/>
          <family val="1"/>
        </font>
      </dxf>
    </rfmt>
    <rfmt sheetId="1" sqref="H261" start="0" length="0">
      <dxf>
        <font>
          <b/>
          <name val="Times New Roman CYR"/>
          <family val="1"/>
        </font>
      </dxf>
    </rfmt>
    <rfmt sheetId="1" sqref="H262" start="0" length="0">
      <dxf>
        <font>
          <i/>
          <name val="Times New Roman CYR"/>
          <family val="1"/>
        </font>
      </dxf>
    </rfmt>
    <rfmt sheetId="1" sqref="H264" start="0" length="0">
      <dxf>
        <font>
          <i/>
          <name val="Times New Roman CYR"/>
          <family val="1"/>
        </font>
      </dxf>
    </rfmt>
    <rfmt sheetId="1" sqref="H265" start="0" length="0">
      <dxf>
        <font>
          <i/>
          <name val="Times New Roman CYR"/>
          <family val="1"/>
        </font>
      </dxf>
    </rfmt>
    <rfmt sheetId="1" sqref="H266" start="0" length="0">
      <dxf>
        <font>
          <i/>
          <name val="Times New Roman CYR"/>
          <family val="1"/>
        </font>
      </dxf>
    </rfmt>
    <rfmt sheetId="1" sqref="H267" start="0" length="0">
      <dxf>
        <font>
          <i/>
          <name val="Times New Roman CYR"/>
          <family val="1"/>
        </font>
      </dxf>
    </rfmt>
    <rfmt sheetId="1" sqref="H268" start="0" length="0">
      <dxf>
        <font>
          <i/>
          <name val="Times New Roman CYR"/>
          <family val="1"/>
        </font>
      </dxf>
    </rfmt>
    <rfmt sheetId="1" sqref="H269" start="0" length="0">
      <dxf>
        <font>
          <i/>
          <name val="Times New Roman CYR"/>
          <family val="1"/>
        </font>
      </dxf>
    </rfmt>
    <rfmt sheetId="1" sqref="H270" start="0" length="0">
      <dxf>
        <font>
          <i/>
          <name val="Times New Roman CYR"/>
          <family val="1"/>
        </font>
      </dxf>
    </rfmt>
    <rfmt sheetId="1" sqref="H271" start="0" length="0">
      <dxf>
        <font>
          <i/>
          <name val="Times New Roman CYR"/>
          <family val="1"/>
        </font>
      </dxf>
    </rfmt>
    <rfmt sheetId="1" sqref="H272" start="0" length="0">
      <dxf>
        <font>
          <i/>
          <name val="Times New Roman CYR"/>
          <family val="1"/>
        </font>
      </dxf>
    </rfmt>
    <rfmt sheetId="1" sqref="H273" start="0" length="0">
      <dxf>
        <font>
          <i/>
          <name val="Times New Roman CYR"/>
          <family val="1"/>
        </font>
      </dxf>
    </rfmt>
    <rfmt sheetId="1" sqref="H274" start="0" length="0">
      <dxf>
        <font>
          <i/>
          <name val="Times New Roman CYR"/>
          <family val="1"/>
        </font>
      </dxf>
    </rfmt>
    <rfmt sheetId="1" sqref="H275" start="0" length="0">
      <dxf>
        <font>
          <i/>
          <name val="Times New Roman CYR"/>
          <family val="1"/>
        </font>
      </dxf>
    </rfmt>
    <rfmt sheetId="1" sqref="H276" start="0" length="0">
      <dxf>
        <font>
          <i/>
          <name val="Times New Roman CYR"/>
          <family val="1"/>
        </font>
      </dxf>
    </rfmt>
    <rfmt sheetId="1" sqref="H277" start="0" length="0">
      <dxf>
        <font>
          <i/>
          <name val="Times New Roman CYR"/>
          <family val="1"/>
        </font>
      </dxf>
    </rfmt>
    <rfmt sheetId="1" sqref="H278" start="0" length="0">
      <dxf>
        <font>
          <i/>
          <name val="Times New Roman CYR"/>
          <family val="1"/>
        </font>
      </dxf>
    </rfmt>
    <rfmt sheetId="1" sqref="H279" start="0" length="0">
      <dxf>
        <font>
          <i/>
          <name val="Times New Roman CYR"/>
          <family val="1"/>
        </font>
      </dxf>
    </rfmt>
    <rfmt sheetId="1" sqref="H280" start="0" length="0">
      <dxf>
        <font>
          <i/>
          <name val="Times New Roman CYR"/>
          <family val="1"/>
        </font>
      </dxf>
    </rfmt>
    <rfmt sheetId="1" sqref="H281" start="0" length="0">
      <dxf>
        <font>
          <i/>
          <name val="Times New Roman CYR"/>
          <family val="1"/>
        </font>
      </dxf>
    </rfmt>
    <rfmt sheetId="1" sqref="H282" start="0" length="0">
      <dxf>
        <font>
          <i/>
          <name val="Times New Roman CYR"/>
          <family val="1"/>
        </font>
      </dxf>
    </rfmt>
    <rfmt sheetId="1" sqref="H283" start="0" length="0">
      <dxf>
        <font>
          <i/>
          <name val="Times New Roman CYR"/>
          <family val="1"/>
        </font>
      </dxf>
    </rfmt>
    <rfmt sheetId="1" sqref="H284" start="0" length="0">
      <dxf>
        <font>
          <i/>
          <name val="Times New Roman CYR"/>
          <family val="1"/>
        </font>
      </dxf>
    </rfmt>
    <rfmt sheetId="1" sqref="H285" start="0" length="0">
      <dxf>
        <font>
          <i/>
          <name val="Times New Roman CYR"/>
          <family val="1"/>
        </font>
      </dxf>
    </rfmt>
    <rfmt sheetId="1" sqref="H286" start="0" length="0">
      <dxf>
        <font>
          <i/>
          <name val="Times New Roman CYR"/>
          <family val="1"/>
        </font>
      </dxf>
    </rfmt>
    <rfmt sheetId="1" sqref="H291" start="0" length="0">
      <dxf>
        <font>
          <i/>
          <name val="Times New Roman CYR"/>
          <family val="1"/>
        </font>
      </dxf>
    </rfmt>
    <rfmt sheetId="1" sqref="H301" start="0" length="0">
      <dxf>
        <font>
          <i/>
          <name val="Times New Roman CYR"/>
          <family val="1"/>
        </font>
      </dxf>
    </rfmt>
    <rfmt sheetId="1" sqref="H304" start="0" length="0">
      <dxf>
        <font>
          <i/>
          <name val="Times New Roman CYR"/>
          <family val="1"/>
        </font>
      </dxf>
    </rfmt>
    <rfmt sheetId="1" sqref="H307" start="0" length="0">
      <dxf>
        <font>
          <i/>
          <name val="Times New Roman CYR"/>
          <family val="1"/>
        </font>
      </dxf>
    </rfmt>
    <rfmt sheetId="1" sqref="H314" start="0" length="0">
      <dxf>
        <numFmt numFmtId="166" formatCode="0.00000"/>
      </dxf>
    </rfmt>
    <rfmt sheetId="1" sqref="H315" start="0" length="0">
      <dxf>
        <numFmt numFmtId="166" formatCode="0.00000"/>
      </dxf>
    </rfmt>
    <rfmt sheetId="1" sqref="H316" start="0" length="0">
      <dxf>
        <numFmt numFmtId="166" formatCode="0.00000"/>
      </dxf>
    </rfmt>
    <rfmt sheetId="1" sqref="H317" start="0" length="0">
      <dxf>
        <numFmt numFmtId="166" formatCode="0.00000"/>
      </dxf>
    </rfmt>
    <rfmt sheetId="1" sqref="H318" start="0" length="0">
      <dxf>
        <numFmt numFmtId="166" formatCode="0.00000"/>
      </dxf>
    </rfmt>
    <rfmt sheetId="1" sqref="H319" start="0" length="0">
      <dxf>
        <numFmt numFmtId="166" formatCode="0.00000"/>
      </dxf>
    </rfmt>
    <rfmt sheetId="1" sqref="H320" start="0" length="0">
      <dxf>
        <numFmt numFmtId="166" formatCode="0.00000"/>
      </dxf>
    </rfmt>
    <rfmt sheetId="1" sqref="H321" start="0" length="0">
      <dxf>
        <numFmt numFmtId="166" formatCode="0.00000"/>
      </dxf>
    </rfmt>
    <rfmt sheetId="1" sqref="H322" start="0" length="0">
      <dxf>
        <numFmt numFmtId="166" formatCode="0.00000"/>
      </dxf>
    </rfmt>
    <rfmt sheetId="1" sqref="H323" start="0" length="0">
      <dxf>
        <numFmt numFmtId="166" formatCode="0.00000"/>
      </dxf>
    </rfmt>
    <rfmt sheetId="1" sqref="H324" start="0" length="0">
      <dxf>
        <numFmt numFmtId="166" formatCode="0.00000"/>
      </dxf>
    </rfmt>
    <rfmt sheetId="1" sqref="H325" start="0" length="0">
      <dxf>
        <numFmt numFmtId="166" formatCode="0.00000"/>
      </dxf>
    </rfmt>
    <rfmt sheetId="1" sqref="H326" start="0" length="0">
      <dxf>
        <numFmt numFmtId="166" formatCode="0.00000"/>
      </dxf>
    </rfmt>
    <rfmt sheetId="1" sqref="H337" start="0" length="0">
      <dxf>
        <font>
          <i/>
          <name val="Times New Roman CYR"/>
          <family val="1"/>
        </font>
      </dxf>
    </rfmt>
    <rfmt sheetId="1" sqref="H339" start="0" length="0">
      <dxf>
        <font>
          <i/>
          <name val="Times New Roman CYR"/>
          <family val="1"/>
        </font>
      </dxf>
    </rfmt>
    <rfmt sheetId="1" sqref="H340" start="0" length="0">
      <dxf>
        <font>
          <b/>
          <name val="Times New Roman CYR"/>
          <family val="1"/>
        </font>
      </dxf>
    </rfmt>
    <rfmt sheetId="1" sqref="H349" start="0" length="0">
      <dxf>
        <numFmt numFmtId="166" formatCode="0.00000"/>
      </dxf>
    </rfmt>
    <rfmt sheetId="1" sqref="H355" start="0" length="0">
      <dxf>
        <font>
          <i/>
          <name val="Times New Roman CYR"/>
          <family val="1"/>
        </font>
      </dxf>
    </rfmt>
    <rfmt sheetId="1" sqref="H364" start="0" length="0">
      <dxf/>
    </rfmt>
    <rfmt sheetId="1" sqref="H368" start="0" length="0">
      <dxf>
        <font>
          <b/>
          <name val="Times New Roman CYR"/>
          <family val="1"/>
        </font>
      </dxf>
    </rfmt>
    <rfmt sheetId="1" sqref="H375" start="0" length="0">
      <dxf>
        <font>
          <i/>
          <name val="Times New Roman CYR"/>
          <family val="1"/>
        </font>
      </dxf>
    </rfmt>
    <rfmt sheetId="1" sqref="H376" start="0" length="0">
      <dxf>
        <numFmt numFmtId="166" formatCode="0.00000"/>
      </dxf>
    </rfmt>
    <rfmt sheetId="1" sqref="H377" start="0" length="0">
      <dxf>
        <numFmt numFmtId="166" formatCode="0.00000"/>
      </dxf>
    </rfmt>
    <rfmt sheetId="1" sqref="H378" start="0" length="0">
      <dxf>
        <font>
          <i/>
          <name val="Times New Roman CYR"/>
          <family val="1"/>
        </font>
      </dxf>
    </rfmt>
    <rfmt sheetId="1" sqref="H386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87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90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91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92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93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94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95" start="0" length="0">
      <dxf>
        <font>
          <b/>
          <name val="Times New Roman CYR"/>
          <family val="1"/>
        </font>
      </dxf>
    </rfmt>
    <rfmt sheetId="1" sqref="H396" start="0" length="0">
      <dxf>
        <numFmt numFmtId="164" formatCode="_-* #,##0.00\ _₽_-;\-* #,##0.00\ _₽_-;_-* &quot;-&quot;??\ _₽_-;_-@_-"/>
      </dxf>
    </rfmt>
    <rfmt sheetId="1" sqref="H397" start="0" length="0">
      <dxf>
        <numFmt numFmtId="164" formatCode="_-* #,##0.00\ _₽_-;\-* #,##0.00\ _₽_-;_-* &quot;-&quot;??\ _₽_-;_-@_-"/>
      </dxf>
    </rfmt>
    <rfmt sheetId="1" sqref="H407" start="0" length="0">
      <dxf>
        <numFmt numFmtId="166" formatCode="0.00000"/>
      </dxf>
    </rfmt>
  </rrc>
  <rrc rId="971" sId="1" ref="H1:H1048576" action="deleteCol">
    <undo index="65535" exp="area" ref3D="1" dr="$A$245:$XFD$247" dn="Z_E330F985_0015_4DC4_AAB2_DD1A6292743B_.wvu.Rows" sId="1"/>
    <undo index="65535" exp="area" ref3D="1" dr="$A$245:$XFD$247" dn="Z_E97D42D2_9E10_4ADB_8FB1_0860F6F503F4_.wvu.Rows" sId="1"/>
    <undo index="65535" exp="area" ref3D="1" dr="$A$245:$XFD$247" dn="Z_807263EF_422E_4971_BF65_1CEADE7F6559_.wvu.Rows" sId="1"/>
    <rfmt sheetId="1" xfDxf="1" sqref="H1:H1048576" start="0" length="0">
      <dxf>
        <font>
          <name val="Times New Roman CYR"/>
          <family val="1"/>
        </font>
        <alignment wrapText="1"/>
      </dxf>
    </rfmt>
    <rcc rId="0" sId="1">
      <nc r="H17" t="inlineStr">
        <is>
          <t>2023 год</t>
        </is>
      </nc>
    </rcc>
    <rcc rId="0" sId="1" dxf="1">
      <nc r="H18">
        <f>#REF!+#REF!+#REF!+#REF!</f>
      </nc>
      <ndxf>
        <numFmt numFmtId="166" formatCode="0.00000"/>
      </ndxf>
    </rcc>
    <rcc rId="0" sId="1" dxf="1">
      <nc r="H19">
        <v>16803.13</v>
      </nc>
      <ndxf>
        <font>
          <b/>
          <name val="Times New Roman CYR"/>
          <family val="1"/>
        </font>
      </ndxf>
    </rcc>
    <rcc rId="0" sId="1" dxf="1">
      <nc r="H20">
        <v>15998.8</v>
      </nc>
      <ndxf>
        <font>
          <i/>
          <name val="Times New Roman CYR"/>
          <family val="1"/>
        </font>
      </ndxf>
    </rcc>
    <rcc rId="0" sId="1" dxf="1">
      <nc r="H21">
        <f>H18-H19-H20</f>
      </nc>
      <ndxf>
        <numFmt numFmtId="166" formatCode="0.00000"/>
      </ndxf>
    </rcc>
    <rcc rId="0" sId="1">
      <nc r="H23" t="inlineStr">
        <is>
          <t>2023 год</t>
        </is>
      </nc>
    </rcc>
    <rcc rId="0" sId="1" dxf="1">
      <nc r="H25">
        <f>#REF!-#REF!-#REF!</f>
      </nc>
      <ndxf>
        <font>
          <b/>
          <name val="Times New Roman CYR"/>
          <family val="1"/>
        </font>
        <numFmt numFmtId="166" formatCode="0.00000"/>
      </ndxf>
    </rcc>
    <rcc rId="0" sId="1" dxf="1" numFmtId="4">
      <nc r="H26">
        <v>55654.9</v>
      </nc>
      <ndxf>
        <numFmt numFmtId="166" formatCode="0.00000"/>
      </ndxf>
    </rcc>
    <rcc rId="0" sId="1" dxf="1">
      <nc r="H27">
        <f>H25-H26</f>
      </nc>
      <ndxf>
        <numFmt numFmtId="166" formatCode="0.00000"/>
      </ndxf>
    </rcc>
    <rfmt sheetId="1" sqref="H34" start="0" length="0">
      <dxf>
        <font>
          <b/>
          <name val="Times New Roman CYR"/>
          <family val="1"/>
        </font>
      </dxf>
    </rfmt>
    <rfmt sheetId="1" sqref="H45" start="0" length="0">
      <dxf>
        <font>
          <i/>
          <name val="Times New Roman CYR"/>
          <family val="1"/>
        </font>
      </dxf>
    </rfmt>
    <rfmt sheetId="1" sqref="H46" start="0" length="0">
      <dxf>
        <font>
          <b/>
          <name val="Times New Roman CYR"/>
          <family val="1"/>
        </font>
      </dxf>
    </rfmt>
    <rfmt sheetId="1" sqref="H47" start="0" length="0">
      <dxf>
        <font>
          <i/>
          <name val="Times New Roman CYR"/>
          <family val="1"/>
        </font>
      </dxf>
    </rfmt>
    <rfmt sheetId="1" sqref="H48" start="0" length="0">
      <dxf>
        <font>
          <i/>
          <name val="Times New Roman CYR"/>
          <family val="1"/>
        </font>
      </dxf>
    </rfmt>
    <rfmt sheetId="1" sqref="H51" start="0" length="0">
      <dxf>
        <font>
          <i/>
          <name val="Times New Roman CYR"/>
          <family val="1"/>
        </font>
      </dxf>
    </rfmt>
    <rfmt sheetId="1" sqref="H55" start="0" length="0">
      <dxf>
        <font>
          <b/>
          <name val="Times New Roman CYR"/>
          <family val="1"/>
        </font>
      </dxf>
    </rfmt>
    <rfmt sheetId="1" sqref="H56" start="0" length="0">
      <dxf>
        <font>
          <i/>
          <name val="Times New Roman CYR"/>
          <family val="1"/>
        </font>
      </dxf>
    </rfmt>
    <rfmt sheetId="1" sqref="H59" start="0" length="0">
      <dxf>
        <font>
          <i/>
          <name val="Times New Roman CYR"/>
          <family val="1"/>
        </font>
      </dxf>
    </rfmt>
    <rfmt sheetId="1" sqref="H61" start="0" length="0">
      <dxf>
        <font>
          <b/>
          <name val="Times New Roman CYR"/>
          <family val="1"/>
        </font>
      </dxf>
    </rfmt>
    <rfmt sheetId="1" sqref="H62" start="0" length="0">
      <dxf>
        <font>
          <b/>
          <name val="Times New Roman CYR"/>
          <family val="1"/>
        </font>
      </dxf>
    </rfmt>
    <rfmt sheetId="1" sqref="H63" start="0" length="0">
      <dxf>
        <font>
          <b/>
          <name val="Times New Roman CYR"/>
          <family val="1"/>
        </font>
      </dxf>
    </rfmt>
    <rfmt sheetId="1" sqref="H64" start="0" length="0">
      <dxf>
        <font>
          <b/>
          <name val="Times New Roman CYR"/>
          <family val="1"/>
        </font>
      </dxf>
    </rfmt>
    <rfmt sheetId="1" sqref="H65" start="0" length="0">
      <dxf>
        <font>
          <b/>
          <name val="Times New Roman CYR"/>
          <family val="1"/>
        </font>
      </dxf>
    </rfmt>
    <rfmt sheetId="1" sqref="H66" start="0" length="0">
      <dxf>
        <font>
          <b/>
          <i/>
          <name val="Times New Roman CYR"/>
          <family val="1"/>
        </font>
      </dxf>
    </rfmt>
    <rfmt sheetId="1" sqref="H67" start="0" length="0">
      <dxf>
        <font>
          <b/>
          <name val="Times New Roman CYR"/>
          <family val="1"/>
        </font>
      </dxf>
    </rfmt>
    <rfmt sheetId="1" sqref="H68" start="0" length="0">
      <dxf>
        <font>
          <i/>
          <name val="Times New Roman CYR"/>
          <family val="1"/>
        </font>
        <numFmt numFmtId="166" formatCode="0.00000"/>
      </dxf>
    </rfmt>
    <rfmt sheetId="1" sqref="H69" start="0" length="0">
      <dxf>
        <font>
          <i/>
          <name val="Times New Roman CYR"/>
          <family val="1"/>
        </font>
        <numFmt numFmtId="166" formatCode="0.00000"/>
      </dxf>
    </rfmt>
    <rfmt sheetId="1" sqref="H70" start="0" length="0">
      <dxf>
        <font>
          <i/>
          <name val="Times New Roman CYR"/>
          <family val="1"/>
        </font>
        <numFmt numFmtId="166" formatCode="0.00000"/>
      </dxf>
    </rfmt>
    <rfmt sheetId="1" sqref="H73" start="0" length="0">
      <dxf>
        <font>
          <i/>
          <name val="Times New Roman CYR"/>
          <family val="1"/>
        </font>
      </dxf>
    </rfmt>
    <rfmt sheetId="1" sqref="H79" start="0" length="0">
      <dxf>
        <font>
          <i/>
          <name val="Times New Roman CYR"/>
          <family val="1"/>
        </font>
      </dxf>
    </rfmt>
    <rfmt sheetId="1" sqref="H83" start="0" length="0">
      <dxf>
        <font>
          <i/>
          <name val="Times New Roman CYR"/>
          <family val="1"/>
        </font>
      </dxf>
    </rfmt>
    <rfmt sheetId="1" sqref="H87" start="0" length="0">
      <dxf>
        <font>
          <i/>
          <name val="Times New Roman CYR"/>
          <family val="1"/>
        </font>
      </dxf>
    </rfmt>
    <rfmt sheetId="1" sqref="H97" start="0" length="0">
      <dxf>
        <font>
          <i/>
          <name val="Times New Roman CYR"/>
          <family val="1"/>
        </font>
      </dxf>
    </rfmt>
    <rfmt sheetId="1" sqref="H107" start="0" length="0">
      <dxf>
        <font>
          <i/>
          <name val="Times New Roman CYR"/>
          <family val="1"/>
        </font>
      </dxf>
    </rfmt>
    <rfmt sheetId="1" sqref="H123" start="0" length="0">
      <dxf>
        <font>
          <i/>
          <name val="Times New Roman CYR"/>
          <family val="1"/>
        </font>
      </dxf>
    </rfmt>
    <rfmt sheetId="1" sqref="H124" start="0" length="0">
      <dxf>
        <font>
          <i/>
          <name val="Times New Roman CYR"/>
          <family val="1"/>
        </font>
      </dxf>
    </rfmt>
    <rfmt sheetId="1" sqref="H129" start="0" length="0">
      <dxf>
        <font>
          <i/>
          <name val="Times New Roman CYR"/>
          <family val="1"/>
        </font>
      </dxf>
    </rfmt>
    <rfmt sheetId="1" sqref="H137" start="0" length="0">
      <dxf>
        <font>
          <i/>
          <name val="Times New Roman CYR"/>
          <family val="1"/>
        </font>
      </dxf>
    </rfmt>
    <rfmt sheetId="1" sqref="H138" start="0" length="0">
      <dxf>
        <font>
          <i/>
          <name val="Times New Roman CYR"/>
          <family val="1"/>
        </font>
      </dxf>
    </rfmt>
    <rfmt sheetId="1" sqref="H139" start="0" length="0">
      <dxf>
        <font>
          <i/>
          <name val="Times New Roman CYR"/>
          <family val="1"/>
        </font>
      </dxf>
    </rfmt>
    <rfmt sheetId="1" sqref="H140" start="0" length="0">
      <dxf>
        <font>
          <i/>
          <name val="Times New Roman CYR"/>
          <family val="1"/>
        </font>
      </dxf>
    </rfmt>
    <rfmt sheetId="1" sqref="H141" start="0" length="0">
      <dxf>
        <font>
          <i/>
          <name val="Times New Roman CYR"/>
          <family val="1"/>
        </font>
      </dxf>
    </rfmt>
    <rfmt sheetId="1" sqref="H149" start="0" length="0">
      <dxf>
        <numFmt numFmtId="166" formatCode="0.00000"/>
      </dxf>
    </rfmt>
    <rfmt sheetId="1" sqref="H150" start="0" length="0">
      <dxf>
        <numFmt numFmtId="166" formatCode="0.00000"/>
      </dxf>
    </rfmt>
    <rfmt sheetId="1" sqref="H151" start="0" length="0">
      <dxf>
        <numFmt numFmtId="166" formatCode="0.00000"/>
      </dxf>
    </rfmt>
    <rfmt sheetId="1" sqref="H152" start="0" length="0">
      <dxf>
        <font>
          <b/>
          <i/>
          <name val="Times New Roman CYR"/>
          <family val="1"/>
        </font>
      </dxf>
    </rfmt>
    <rfmt sheetId="1" sqref="H155" start="0" length="0">
      <dxf>
        <font>
          <b/>
          <i/>
          <name val="Times New Roman CYR"/>
          <family val="1"/>
        </font>
      </dxf>
    </rfmt>
    <rfmt sheetId="1" sqref="H164" start="0" length="0">
      <dxf>
        <font>
          <i/>
          <name val="Times New Roman CYR"/>
          <family val="1"/>
        </font>
      </dxf>
    </rfmt>
    <rfmt sheetId="1" sqref="H166" start="0" length="0">
      <dxf>
        <font>
          <i/>
          <name val="Times New Roman CYR"/>
          <family val="1"/>
        </font>
      </dxf>
    </rfmt>
    <rfmt sheetId="1" sqref="H175" start="0" length="0">
      <dxf>
        <font>
          <i/>
          <name val="Times New Roman CYR"/>
          <family val="1"/>
        </font>
      </dxf>
    </rfmt>
    <rfmt sheetId="1" sqref="H178" start="0" length="0">
      <dxf>
        <font>
          <i/>
          <name val="Times New Roman CYR"/>
          <family val="1"/>
        </font>
      </dxf>
    </rfmt>
    <rfmt sheetId="1" sqref="H180" start="0" length="0">
      <dxf>
        <font>
          <i/>
          <name val="Times New Roman CYR"/>
          <family val="1"/>
        </font>
      </dxf>
    </rfmt>
    <rfmt sheetId="1" sqref="H181" start="0" length="0">
      <dxf>
        <font>
          <i/>
          <name val="Times New Roman CYR"/>
          <family val="1"/>
        </font>
      </dxf>
    </rfmt>
    <rfmt sheetId="1" sqref="H182" start="0" length="0">
      <dxf>
        <font>
          <i/>
          <name val="Times New Roman CYR"/>
          <family val="1"/>
        </font>
      </dxf>
    </rfmt>
    <rfmt sheetId="1" sqref="H190" start="0" length="0">
      <dxf>
        <font>
          <b/>
          <name val="Times New Roman CYR"/>
          <family val="1"/>
        </font>
      </dxf>
    </rfmt>
    <rfmt sheetId="1" sqref="H195" start="0" length="0">
      <dxf>
        <font>
          <i/>
          <name val="Times New Roman CYR"/>
          <family val="1"/>
        </font>
      </dxf>
    </rfmt>
    <rfmt sheetId="1" sqref="H201" start="0" length="0">
      <dxf>
        <font>
          <i/>
          <name val="Times New Roman CYR"/>
          <family val="1"/>
        </font>
      </dxf>
    </rfmt>
    <rfmt sheetId="1" sqref="H207" start="0" length="0">
      <dxf>
        <font>
          <i/>
          <name val="Times New Roman CYR"/>
          <family val="1"/>
        </font>
      </dxf>
    </rfmt>
    <rfmt sheetId="1" sqref="H211" start="0" length="0">
      <dxf>
        <font>
          <i/>
          <name val="Times New Roman CYR"/>
          <family val="1"/>
        </font>
      </dxf>
    </rfmt>
    <rfmt sheetId="1" sqref="H212" start="0" length="0">
      <dxf>
        <font>
          <i/>
          <name val="Times New Roman CYR"/>
          <family val="1"/>
        </font>
      </dxf>
    </rfmt>
    <rfmt sheetId="1" sqref="H213" start="0" length="0">
      <dxf>
        <font>
          <i/>
          <name val="Times New Roman CYR"/>
          <family val="1"/>
        </font>
      </dxf>
    </rfmt>
    <rfmt sheetId="1" sqref="H214" start="0" length="0">
      <dxf>
        <font>
          <i/>
          <name val="Times New Roman CYR"/>
          <family val="1"/>
        </font>
      </dxf>
    </rfmt>
    <rfmt sheetId="1" sqref="H219" start="0" length="0">
      <dxf>
        <font>
          <i/>
          <name val="Times New Roman CYR"/>
          <family val="1"/>
        </font>
      </dxf>
    </rfmt>
    <rfmt sheetId="1" sqref="H220" start="0" length="0">
      <dxf>
        <font>
          <i/>
          <name val="Times New Roman CYR"/>
          <family val="1"/>
        </font>
      </dxf>
    </rfmt>
    <rfmt sheetId="1" sqref="H221" start="0" length="0">
      <dxf>
        <font>
          <i/>
          <name val="Times New Roman CYR"/>
          <family val="1"/>
        </font>
      </dxf>
    </rfmt>
    <rfmt sheetId="1" sqref="H222" start="0" length="0">
      <dxf>
        <font>
          <i/>
          <name val="Times New Roman CYR"/>
          <family val="1"/>
        </font>
      </dxf>
    </rfmt>
    <rfmt sheetId="1" sqref="H223" start="0" length="0">
      <dxf>
        <font>
          <i/>
          <name val="Times New Roman CYR"/>
          <family val="1"/>
        </font>
      </dxf>
    </rfmt>
    <rfmt sheetId="1" sqref="H224" start="0" length="0">
      <dxf>
        <font>
          <i/>
          <name val="Times New Roman CYR"/>
          <family val="1"/>
        </font>
      </dxf>
    </rfmt>
    <rfmt sheetId="1" sqref="H225" start="0" length="0">
      <dxf>
        <font>
          <i/>
          <name val="Times New Roman CYR"/>
          <family val="1"/>
        </font>
      </dxf>
    </rfmt>
    <rfmt sheetId="1" sqref="H226" start="0" length="0">
      <dxf>
        <font>
          <i/>
          <name val="Times New Roman CYR"/>
          <family val="1"/>
        </font>
      </dxf>
    </rfmt>
    <rfmt sheetId="1" sqref="H227" start="0" length="0">
      <dxf>
        <font>
          <i/>
          <name val="Times New Roman CYR"/>
          <family val="1"/>
        </font>
      </dxf>
    </rfmt>
    <rfmt sheetId="1" sqref="H228" start="0" length="0">
      <dxf>
        <font>
          <i/>
          <name val="Times New Roman CYR"/>
          <family val="1"/>
        </font>
      </dxf>
    </rfmt>
    <rfmt sheetId="1" sqref="H236" start="0" length="0">
      <dxf>
        <font>
          <i/>
          <name val="Times New Roman CYR"/>
          <family val="1"/>
        </font>
      </dxf>
    </rfmt>
    <rfmt sheetId="1" sqref="H237" start="0" length="0">
      <dxf>
        <font>
          <i/>
          <name val="Times New Roman CYR"/>
          <family val="1"/>
        </font>
      </dxf>
    </rfmt>
    <rfmt sheetId="1" sqref="H238" start="0" length="0">
      <dxf>
        <font>
          <i/>
          <name val="Times New Roman CYR"/>
          <family val="1"/>
        </font>
      </dxf>
    </rfmt>
    <rfmt sheetId="1" sqref="H239" start="0" length="0">
      <dxf>
        <font>
          <i/>
          <name val="Times New Roman CYR"/>
          <family val="1"/>
        </font>
      </dxf>
    </rfmt>
    <rfmt sheetId="1" sqref="H240" start="0" length="0">
      <dxf>
        <font>
          <i/>
          <name val="Times New Roman CYR"/>
          <family val="1"/>
        </font>
      </dxf>
    </rfmt>
    <rfmt sheetId="1" sqref="H241" start="0" length="0">
      <dxf>
        <font>
          <i/>
          <name val="Times New Roman CYR"/>
          <family val="1"/>
        </font>
      </dxf>
    </rfmt>
    <rfmt sheetId="1" sqref="H242" start="0" length="0">
      <dxf>
        <font>
          <i/>
          <name val="Times New Roman CYR"/>
          <family val="1"/>
        </font>
      </dxf>
    </rfmt>
    <rfmt sheetId="1" sqref="H243" start="0" length="0">
      <dxf>
        <font>
          <i/>
          <name val="Times New Roman CYR"/>
          <family val="1"/>
        </font>
      </dxf>
    </rfmt>
    <rfmt sheetId="1" sqref="H244" start="0" length="0">
      <dxf>
        <font>
          <i/>
          <name val="Times New Roman CYR"/>
          <family val="1"/>
        </font>
      </dxf>
    </rfmt>
    <rfmt sheetId="1" sqref="H245" start="0" length="0">
      <dxf>
        <font>
          <i/>
          <name val="Times New Roman CYR"/>
          <family val="1"/>
        </font>
      </dxf>
    </rfmt>
    <rfmt sheetId="1" sqref="H246" start="0" length="0">
      <dxf>
        <font>
          <i/>
          <name val="Times New Roman CYR"/>
          <family val="1"/>
        </font>
      </dxf>
    </rfmt>
    <rfmt sheetId="1" sqref="H247" start="0" length="0">
      <dxf>
        <font>
          <i/>
          <name val="Times New Roman CYR"/>
          <family val="1"/>
        </font>
      </dxf>
    </rfmt>
    <rfmt sheetId="1" sqref="H253" start="0" length="0">
      <dxf>
        <font>
          <i/>
          <name val="Times New Roman CYR"/>
          <family val="1"/>
        </font>
      </dxf>
    </rfmt>
    <rfmt sheetId="1" sqref="H254" start="0" length="0">
      <dxf>
        <font>
          <i/>
          <name val="Times New Roman CYR"/>
          <family val="1"/>
        </font>
      </dxf>
    </rfmt>
    <rfmt sheetId="1" sqref="H255" start="0" length="0">
      <dxf>
        <font>
          <i/>
          <name val="Times New Roman CYR"/>
          <family val="1"/>
        </font>
      </dxf>
    </rfmt>
    <rfmt sheetId="1" sqref="H256" start="0" length="0">
      <dxf>
        <font>
          <i/>
          <name val="Times New Roman CYR"/>
          <family val="1"/>
        </font>
      </dxf>
    </rfmt>
    <rfmt sheetId="1" sqref="H257" start="0" length="0">
      <dxf>
        <font>
          <i/>
          <name val="Times New Roman CYR"/>
          <family val="1"/>
        </font>
      </dxf>
    </rfmt>
    <rfmt sheetId="1" sqref="H258" start="0" length="0">
      <dxf>
        <font>
          <i/>
          <name val="Times New Roman CYR"/>
          <family val="1"/>
        </font>
      </dxf>
    </rfmt>
    <rfmt sheetId="1" sqref="H259" start="0" length="0">
      <dxf>
        <font>
          <i/>
          <name val="Times New Roman CYR"/>
          <family val="1"/>
        </font>
      </dxf>
    </rfmt>
    <rfmt sheetId="1" sqref="H261" start="0" length="0">
      <dxf>
        <font>
          <b/>
          <name val="Times New Roman CYR"/>
          <family val="1"/>
        </font>
      </dxf>
    </rfmt>
    <rfmt sheetId="1" sqref="H262" start="0" length="0">
      <dxf>
        <font>
          <i/>
          <name val="Times New Roman CYR"/>
          <family val="1"/>
        </font>
      </dxf>
    </rfmt>
    <rfmt sheetId="1" sqref="H264" start="0" length="0">
      <dxf>
        <font>
          <i/>
          <name val="Times New Roman CYR"/>
          <family val="1"/>
        </font>
      </dxf>
    </rfmt>
    <rfmt sheetId="1" sqref="H265" start="0" length="0">
      <dxf>
        <font>
          <i/>
          <name val="Times New Roman CYR"/>
          <family val="1"/>
        </font>
      </dxf>
    </rfmt>
    <rfmt sheetId="1" sqref="H266" start="0" length="0">
      <dxf>
        <font>
          <i/>
          <name val="Times New Roman CYR"/>
          <family val="1"/>
        </font>
      </dxf>
    </rfmt>
    <rfmt sheetId="1" sqref="H267" start="0" length="0">
      <dxf>
        <font>
          <i/>
          <name val="Times New Roman CYR"/>
          <family val="1"/>
        </font>
      </dxf>
    </rfmt>
    <rfmt sheetId="1" sqref="H268" start="0" length="0">
      <dxf>
        <font>
          <i/>
          <name val="Times New Roman CYR"/>
          <family val="1"/>
        </font>
      </dxf>
    </rfmt>
    <rfmt sheetId="1" sqref="H269" start="0" length="0">
      <dxf>
        <font>
          <i/>
          <name val="Times New Roman CYR"/>
          <family val="1"/>
        </font>
      </dxf>
    </rfmt>
    <rfmt sheetId="1" sqref="H270" start="0" length="0">
      <dxf>
        <font>
          <i/>
          <name val="Times New Roman CYR"/>
          <family val="1"/>
        </font>
      </dxf>
    </rfmt>
    <rfmt sheetId="1" sqref="H271" start="0" length="0">
      <dxf>
        <font>
          <i/>
          <name val="Times New Roman CYR"/>
          <family val="1"/>
        </font>
      </dxf>
    </rfmt>
    <rfmt sheetId="1" sqref="H272" start="0" length="0">
      <dxf>
        <font>
          <i/>
          <name val="Times New Roman CYR"/>
          <family val="1"/>
        </font>
      </dxf>
    </rfmt>
    <rfmt sheetId="1" sqref="H273" start="0" length="0">
      <dxf>
        <font>
          <i/>
          <name val="Times New Roman CYR"/>
          <family val="1"/>
        </font>
      </dxf>
    </rfmt>
    <rfmt sheetId="1" sqref="H274" start="0" length="0">
      <dxf>
        <font>
          <i/>
          <name val="Times New Roman CYR"/>
          <family val="1"/>
        </font>
      </dxf>
    </rfmt>
    <rfmt sheetId="1" sqref="H275" start="0" length="0">
      <dxf>
        <font>
          <i/>
          <name val="Times New Roman CYR"/>
          <family val="1"/>
        </font>
      </dxf>
    </rfmt>
    <rfmt sheetId="1" sqref="H276" start="0" length="0">
      <dxf>
        <font>
          <i/>
          <name val="Times New Roman CYR"/>
          <family val="1"/>
        </font>
      </dxf>
    </rfmt>
    <rfmt sheetId="1" sqref="H277" start="0" length="0">
      <dxf>
        <font>
          <i/>
          <name val="Times New Roman CYR"/>
          <family val="1"/>
        </font>
      </dxf>
    </rfmt>
    <rfmt sheetId="1" sqref="H278" start="0" length="0">
      <dxf>
        <font>
          <i/>
          <name val="Times New Roman CYR"/>
          <family val="1"/>
        </font>
      </dxf>
    </rfmt>
    <rfmt sheetId="1" sqref="H279" start="0" length="0">
      <dxf>
        <font>
          <i/>
          <name val="Times New Roman CYR"/>
          <family val="1"/>
        </font>
      </dxf>
    </rfmt>
    <rfmt sheetId="1" sqref="H280" start="0" length="0">
      <dxf>
        <font>
          <i/>
          <name val="Times New Roman CYR"/>
          <family val="1"/>
        </font>
      </dxf>
    </rfmt>
    <rfmt sheetId="1" sqref="H281" start="0" length="0">
      <dxf>
        <font>
          <i/>
          <name val="Times New Roman CYR"/>
          <family val="1"/>
        </font>
      </dxf>
    </rfmt>
    <rfmt sheetId="1" sqref="H282" start="0" length="0">
      <dxf>
        <font>
          <i/>
          <name val="Times New Roman CYR"/>
          <family val="1"/>
        </font>
      </dxf>
    </rfmt>
    <rfmt sheetId="1" sqref="H283" start="0" length="0">
      <dxf>
        <font>
          <i/>
          <name val="Times New Roman CYR"/>
          <family val="1"/>
        </font>
      </dxf>
    </rfmt>
    <rfmt sheetId="1" sqref="H284" start="0" length="0">
      <dxf>
        <font>
          <i/>
          <name val="Times New Roman CYR"/>
          <family val="1"/>
        </font>
      </dxf>
    </rfmt>
    <rfmt sheetId="1" sqref="H285" start="0" length="0">
      <dxf>
        <font>
          <i/>
          <name val="Times New Roman CYR"/>
          <family val="1"/>
        </font>
      </dxf>
    </rfmt>
    <rfmt sheetId="1" sqref="H286" start="0" length="0">
      <dxf>
        <font>
          <i/>
          <name val="Times New Roman CYR"/>
          <family val="1"/>
        </font>
      </dxf>
    </rfmt>
    <rfmt sheetId="1" sqref="H291" start="0" length="0">
      <dxf>
        <font>
          <i/>
          <name val="Times New Roman CYR"/>
          <family val="1"/>
        </font>
      </dxf>
    </rfmt>
    <rfmt sheetId="1" sqref="H301" start="0" length="0">
      <dxf>
        <font>
          <i/>
          <name val="Times New Roman CYR"/>
          <family val="1"/>
        </font>
      </dxf>
    </rfmt>
    <rfmt sheetId="1" sqref="H304" start="0" length="0">
      <dxf>
        <font>
          <i/>
          <name val="Times New Roman CYR"/>
          <family val="1"/>
        </font>
      </dxf>
    </rfmt>
    <rfmt sheetId="1" sqref="H307" start="0" length="0">
      <dxf>
        <font>
          <i/>
          <name val="Times New Roman CYR"/>
          <family val="1"/>
        </font>
      </dxf>
    </rfmt>
    <rfmt sheetId="1" sqref="H337" start="0" length="0">
      <dxf>
        <font>
          <i/>
          <name val="Times New Roman CYR"/>
          <family val="1"/>
        </font>
      </dxf>
    </rfmt>
    <rfmt sheetId="1" sqref="H339" start="0" length="0">
      <dxf>
        <font>
          <i/>
          <name val="Times New Roman CYR"/>
          <family val="1"/>
        </font>
      </dxf>
    </rfmt>
    <rfmt sheetId="1" sqref="H340" start="0" length="0">
      <dxf>
        <font>
          <b/>
          <name val="Times New Roman CYR"/>
          <family val="1"/>
        </font>
      </dxf>
    </rfmt>
    <rfmt sheetId="1" sqref="H355" start="0" length="0">
      <dxf>
        <font>
          <i/>
          <name val="Times New Roman CYR"/>
          <family val="1"/>
        </font>
      </dxf>
    </rfmt>
    <rfmt sheetId="1" sqref="H364" start="0" length="0">
      <dxf/>
    </rfmt>
    <rfmt sheetId="1" sqref="H368" start="0" length="0">
      <dxf>
        <font>
          <b/>
          <name val="Times New Roman CYR"/>
          <family val="1"/>
        </font>
      </dxf>
    </rfmt>
    <rfmt sheetId="1" sqref="H375" start="0" length="0">
      <dxf>
        <font>
          <i/>
          <name val="Times New Roman CYR"/>
          <family val="1"/>
        </font>
      </dxf>
    </rfmt>
    <rfmt sheetId="1" sqref="H378" start="0" length="0">
      <dxf>
        <font>
          <i/>
          <name val="Times New Roman CYR"/>
          <family val="1"/>
        </font>
      </dxf>
    </rfmt>
    <rfmt sheetId="1" sqref="H386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87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90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91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92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93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94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95" start="0" length="0">
      <dxf>
        <font>
          <b/>
          <name val="Times New Roman CYR"/>
          <family val="1"/>
        </font>
      </dxf>
    </rfmt>
    <rfmt sheetId="1" sqref="H396" start="0" length="0">
      <dxf>
        <numFmt numFmtId="164" formatCode="_-* #,##0.00\ _₽_-;\-* #,##0.00\ _₽_-;_-* &quot;-&quot;??\ _₽_-;_-@_-"/>
      </dxf>
    </rfmt>
    <rfmt sheetId="1" sqref="H397" start="0" length="0">
      <dxf>
        <numFmt numFmtId="164" formatCode="_-* #,##0.00\ _₽_-;\-* #,##0.00\ _₽_-;_-* &quot;-&quot;??\ _₽_-;_-@_-"/>
      </dxf>
    </rfmt>
    <rfmt sheetId="1" sqref="H407" start="0" length="0">
      <dxf>
        <numFmt numFmtId="166" formatCode="0.00000"/>
      </dxf>
    </rfmt>
  </rrc>
  <rrc rId="972" sId="1" ref="H1:H1048576" action="deleteCol">
    <undo index="65535" exp="area" ref3D="1" dr="$A$245:$XFD$247" dn="Z_E330F985_0015_4DC4_AAB2_DD1A6292743B_.wvu.Rows" sId="1"/>
    <undo index="65535" exp="area" ref3D="1" dr="$A$245:$XFD$247" dn="Z_E97D42D2_9E10_4ADB_8FB1_0860F6F503F4_.wvu.Rows" sId="1"/>
    <undo index="65535" exp="area" ref3D="1" dr="$A$15:$H$405" dn="Z_56B399BC_7D93_4B8E_ADB3_B32B8928040D_.wvu.FilterData" sId="1"/>
    <undo index="65535" exp="area" ref3D="1" dr="$A$245:$XFD$247" dn="Z_807263EF_422E_4971_BF65_1CEADE7F6559_.wvu.Rows" sId="1"/>
    <undo index="65535" exp="area" ref3D="1" dr="$A$15:$H$405" dn="Z_098EA3E1_9101_4828_AFF2_83F566ED8C5E_.wvu.FilterData" sId="1"/>
    <undo index="65535" exp="area" ref3D="1" dr="$A$15:$H$405" dn="Z_CD2C33DB_FE2F_4ADD_A132_94B65B941AEC_.wvu.FilterData" sId="1"/>
    <undo index="65535" exp="area" ref3D="1" dr="$A$15:$H$405" dn="Z_349B70D3_4B98_4522_ABAD_EA78326CCCCE_.wvu.FilterData" sId="1"/>
    <undo index="65535" exp="area" ref3D="1" dr="$A$15:$H$405" dn="Z_9522EDAB_6422_4D7D_9DC7_4778C582A4E4_.wvu.FilterData" sId="1"/>
    <rfmt sheetId="1" xfDxf="1" sqref="H1:H1048576" start="0" length="0">
      <dxf>
        <font>
          <name val="Times New Roman CYR"/>
          <family val="1"/>
        </font>
        <alignment wrapText="1"/>
      </dxf>
    </rfmt>
    <rfmt sheetId="1" sqref="H19" start="0" length="0">
      <dxf>
        <font>
          <b/>
          <name val="Times New Roman CYR"/>
          <family val="1"/>
        </font>
      </dxf>
    </rfmt>
    <rfmt sheetId="1" sqref="H20" start="0" length="0">
      <dxf>
        <font>
          <i/>
          <name val="Times New Roman CYR"/>
          <family val="1"/>
        </font>
      </dxf>
    </rfmt>
    <rfmt sheetId="1" sqref="H25" start="0" length="0">
      <dxf>
        <font>
          <b/>
          <name val="Times New Roman CYR"/>
          <family val="1"/>
        </font>
      </dxf>
    </rfmt>
    <rfmt sheetId="1" sqref="H34" start="0" length="0">
      <dxf>
        <font>
          <b/>
          <name val="Times New Roman CYR"/>
          <family val="1"/>
        </font>
      </dxf>
    </rfmt>
    <rfmt sheetId="1" sqref="H45" start="0" length="0">
      <dxf>
        <font>
          <i/>
          <name val="Times New Roman CYR"/>
          <family val="1"/>
        </font>
      </dxf>
    </rfmt>
    <rfmt sheetId="1" sqref="H46" start="0" length="0">
      <dxf>
        <font>
          <b/>
          <name val="Times New Roman CYR"/>
          <family val="1"/>
        </font>
      </dxf>
    </rfmt>
    <rfmt sheetId="1" sqref="H47" start="0" length="0">
      <dxf>
        <font>
          <i/>
          <name val="Times New Roman CYR"/>
          <family val="1"/>
        </font>
      </dxf>
    </rfmt>
    <rfmt sheetId="1" sqref="H48" start="0" length="0">
      <dxf>
        <font>
          <i/>
          <name val="Times New Roman CYR"/>
          <family val="1"/>
        </font>
      </dxf>
    </rfmt>
    <rfmt sheetId="1" sqref="H51" start="0" length="0">
      <dxf>
        <font>
          <i/>
          <name val="Times New Roman CYR"/>
          <family val="1"/>
        </font>
      </dxf>
    </rfmt>
    <rfmt sheetId="1" sqref="H55" start="0" length="0">
      <dxf>
        <font>
          <b/>
          <name val="Times New Roman CYR"/>
          <family val="1"/>
        </font>
      </dxf>
    </rfmt>
    <rfmt sheetId="1" sqref="H56" start="0" length="0">
      <dxf>
        <font>
          <i/>
          <name val="Times New Roman CYR"/>
          <family val="1"/>
        </font>
      </dxf>
    </rfmt>
    <rfmt sheetId="1" sqref="H59" start="0" length="0">
      <dxf>
        <font>
          <i/>
          <name val="Times New Roman CYR"/>
          <family val="1"/>
        </font>
      </dxf>
    </rfmt>
    <rfmt sheetId="1" sqref="H61" start="0" length="0">
      <dxf>
        <font>
          <b/>
          <name val="Times New Roman CYR"/>
          <family val="1"/>
        </font>
      </dxf>
    </rfmt>
    <rfmt sheetId="1" sqref="H62" start="0" length="0">
      <dxf>
        <font>
          <b/>
          <name val="Times New Roman CYR"/>
          <family val="1"/>
        </font>
      </dxf>
    </rfmt>
    <rfmt sheetId="1" sqref="H63" start="0" length="0">
      <dxf>
        <font>
          <b/>
          <name val="Times New Roman CYR"/>
          <family val="1"/>
        </font>
      </dxf>
    </rfmt>
    <rfmt sheetId="1" sqref="H64" start="0" length="0">
      <dxf>
        <font>
          <b/>
          <name val="Times New Roman CYR"/>
          <family val="1"/>
        </font>
      </dxf>
    </rfmt>
    <rfmt sheetId="1" sqref="H65" start="0" length="0">
      <dxf>
        <font>
          <b/>
          <name val="Times New Roman CYR"/>
          <family val="1"/>
        </font>
      </dxf>
    </rfmt>
    <rfmt sheetId="1" sqref="H66" start="0" length="0">
      <dxf>
        <font>
          <b/>
          <i/>
          <name val="Times New Roman CYR"/>
          <family val="1"/>
        </font>
      </dxf>
    </rfmt>
    <rfmt sheetId="1" sqref="H67" start="0" length="0">
      <dxf>
        <font>
          <b/>
          <name val="Times New Roman CYR"/>
          <family val="1"/>
        </font>
      </dxf>
    </rfmt>
    <rfmt sheetId="1" sqref="H68" start="0" length="0">
      <dxf>
        <font>
          <i/>
          <name val="Times New Roman CYR"/>
          <family val="1"/>
        </font>
        <numFmt numFmtId="166" formatCode="0.00000"/>
      </dxf>
    </rfmt>
    <rfmt sheetId="1" sqref="H69" start="0" length="0">
      <dxf>
        <font>
          <i/>
          <name val="Times New Roman CYR"/>
          <family val="1"/>
        </font>
        <numFmt numFmtId="166" formatCode="0.00000"/>
      </dxf>
    </rfmt>
    <rfmt sheetId="1" sqref="H70" start="0" length="0">
      <dxf>
        <font>
          <i/>
          <name val="Times New Roman CYR"/>
          <family val="1"/>
        </font>
        <numFmt numFmtId="166" formatCode="0.00000"/>
      </dxf>
    </rfmt>
    <rfmt sheetId="1" sqref="H73" start="0" length="0">
      <dxf>
        <font>
          <i/>
          <name val="Times New Roman CYR"/>
          <family val="1"/>
        </font>
      </dxf>
    </rfmt>
    <rfmt sheetId="1" sqref="H79" start="0" length="0">
      <dxf>
        <font>
          <i/>
          <name val="Times New Roman CYR"/>
          <family val="1"/>
        </font>
      </dxf>
    </rfmt>
    <rfmt sheetId="1" sqref="H83" start="0" length="0">
      <dxf>
        <font>
          <i/>
          <name val="Times New Roman CYR"/>
          <family val="1"/>
        </font>
      </dxf>
    </rfmt>
    <rfmt sheetId="1" sqref="H87" start="0" length="0">
      <dxf>
        <font>
          <i/>
          <name val="Times New Roman CYR"/>
          <family val="1"/>
        </font>
      </dxf>
    </rfmt>
    <rfmt sheetId="1" sqref="H97" start="0" length="0">
      <dxf>
        <font>
          <i/>
          <name val="Times New Roman CYR"/>
          <family val="1"/>
        </font>
      </dxf>
    </rfmt>
    <rfmt sheetId="1" sqref="H107" start="0" length="0">
      <dxf>
        <font>
          <i/>
          <name val="Times New Roman CYR"/>
          <family val="1"/>
        </font>
      </dxf>
    </rfmt>
    <rfmt sheetId="1" sqref="H123" start="0" length="0">
      <dxf>
        <font>
          <i/>
          <name val="Times New Roman CYR"/>
          <family val="1"/>
        </font>
      </dxf>
    </rfmt>
    <rfmt sheetId="1" sqref="H124" start="0" length="0">
      <dxf>
        <font>
          <i/>
          <name val="Times New Roman CYR"/>
          <family val="1"/>
        </font>
      </dxf>
    </rfmt>
    <rfmt sheetId="1" sqref="H129" start="0" length="0">
      <dxf>
        <font>
          <i/>
          <name val="Times New Roman CYR"/>
          <family val="1"/>
        </font>
      </dxf>
    </rfmt>
    <rfmt sheetId="1" sqref="H137" start="0" length="0">
      <dxf>
        <font>
          <i/>
          <name val="Times New Roman CYR"/>
          <family val="1"/>
        </font>
      </dxf>
    </rfmt>
    <rfmt sheetId="1" sqref="H138" start="0" length="0">
      <dxf>
        <font>
          <i/>
          <name val="Times New Roman CYR"/>
          <family val="1"/>
        </font>
      </dxf>
    </rfmt>
    <rfmt sheetId="1" sqref="H139" start="0" length="0">
      <dxf>
        <font>
          <i/>
          <name val="Times New Roman CYR"/>
          <family val="1"/>
        </font>
      </dxf>
    </rfmt>
    <rfmt sheetId="1" sqref="H140" start="0" length="0">
      <dxf>
        <font>
          <i/>
          <name val="Times New Roman CYR"/>
          <family val="1"/>
        </font>
      </dxf>
    </rfmt>
    <rfmt sheetId="1" sqref="H141" start="0" length="0">
      <dxf>
        <font>
          <i/>
          <name val="Times New Roman CYR"/>
          <family val="1"/>
        </font>
      </dxf>
    </rfmt>
    <rfmt sheetId="1" sqref="H149" start="0" length="0">
      <dxf>
        <numFmt numFmtId="166" formatCode="0.00000"/>
      </dxf>
    </rfmt>
    <rfmt sheetId="1" sqref="H150" start="0" length="0">
      <dxf>
        <numFmt numFmtId="166" formatCode="0.00000"/>
      </dxf>
    </rfmt>
    <rfmt sheetId="1" sqref="H151" start="0" length="0">
      <dxf>
        <numFmt numFmtId="166" formatCode="0.00000"/>
      </dxf>
    </rfmt>
    <rfmt sheetId="1" sqref="H152" start="0" length="0">
      <dxf>
        <font>
          <b/>
          <i/>
          <name val="Times New Roman CYR"/>
          <family val="1"/>
        </font>
      </dxf>
    </rfmt>
    <rfmt sheetId="1" sqref="H155" start="0" length="0">
      <dxf>
        <font>
          <b/>
          <i/>
          <name val="Times New Roman CYR"/>
          <family val="1"/>
        </font>
      </dxf>
    </rfmt>
    <rfmt sheetId="1" sqref="H164" start="0" length="0">
      <dxf>
        <font>
          <i/>
          <name val="Times New Roman CYR"/>
          <family val="1"/>
        </font>
      </dxf>
    </rfmt>
    <rfmt sheetId="1" sqref="H166" start="0" length="0">
      <dxf>
        <font>
          <i/>
          <name val="Times New Roman CYR"/>
          <family val="1"/>
        </font>
      </dxf>
    </rfmt>
    <rfmt sheetId="1" sqref="H175" start="0" length="0">
      <dxf>
        <font>
          <i/>
          <name val="Times New Roman CYR"/>
          <family val="1"/>
        </font>
      </dxf>
    </rfmt>
    <rfmt sheetId="1" sqref="H178" start="0" length="0">
      <dxf>
        <font>
          <i/>
          <name val="Times New Roman CYR"/>
          <family val="1"/>
        </font>
      </dxf>
    </rfmt>
    <rfmt sheetId="1" sqref="H180" start="0" length="0">
      <dxf>
        <font>
          <i/>
          <name val="Times New Roman CYR"/>
          <family val="1"/>
        </font>
      </dxf>
    </rfmt>
    <rfmt sheetId="1" sqref="H181" start="0" length="0">
      <dxf>
        <font>
          <i/>
          <name val="Times New Roman CYR"/>
          <family val="1"/>
        </font>
      </dxf>
    </rfmt>
    <rfmt sheetId="1" sqref="H182" start="0" length="0">
      <dxf>
        <font>
          <i/>
          <name val="Times New Roman CYR"/>
          <family val="1"/>
        </font>
      </dxf>
    </rfmt>
    <rfmt sheetId="1" sqref="H190" start="0" length="0">
      <dxf>
        <font>
          <b/>
          <name val="Times New Roman CYR"/>
          <family val="1"/>
        </font>
      </dxf>
    </rfmt>
    <rfmt sheetId="1" sqref="H195" start="0" length="0">
      <dxf>
        <font>
          <i/>
          <name val="Times New Roman CYR"/>
          <family val="1"/>
        </font>
      </dxf>
    </rfmt>
    <rfmt sheetId="1" sqref="H201" start="0" length="0">
      <dxf>
        <font>
          <i/>
          <name val="Times New Roman CYR"/>
          <family val="1"/>
        </font>
      </dxf>
    </rfmt>
    <rfmt sheetId="1" sqref="H207" start="0" length="0">
      <dxf>
        <font>
          <i/>
          <name val="Times New Roman CYR"/>
          <family val="1"/>
        </font>
      </dxf>
    </rfmt>
    <rfmt sheetId="1" sqref="H211" start="0" length="0">
      <dxf>
        <font>
          <i/>
          <name val="Times New Roman CYR"/>
          <family val="1"/>
        </font>
      </dxf>
    </rfmt>
    <rfmt sheetId="1" sqref="H212" start="0" length="0">
      <dxf>
        <font>
          <i/>
          <name val="Times New Roman CYR"/>
          <family val="1"/>
        </font>
      </dxf>
    </rfmt>
    <rfmt sheetId="1" sqref="H213" start="0" length="0">
      <dxf>
        <font>
          <i/>
          <name val="Times New Roman CYR"/>
          <family val="1"/>
        </font>
      </dxf>
    </rfmt>
    <rfmt sheetId="1" sqref="H214" start="0" length="0">
      <dxf>
        <font>
          <i/>
          <name val="Times New Roman CYR"/>
          <family val="1"/>
        </font>
      </dxf>
    </rfmt>
    <rfmt sheetId="1" sqref="H219" start="0" length="0">
      <dxf>
        <font>
          <i/>
          <name val="Times New Roman CYR"/>
          <family val="1"/>
        </font>
      </dxf>
    </rfmt>
    <rfmt sheetId="1" sqref="H220" start="0" length="0">
      <dxf>
        <font>
          <i/>
          <name val="Times New Roman CYR"/>
          <family val="1"/>
        </font>
      </dxf>
    </rfmt>
    <rfmt sheetId="1" sqref="H221" start="0" length="0">
      <dxf>
        <font>
          <i/>
          <name val="Times New Roman CYR"/>
          <family val="1"/>
        </font>
      </dxf>
    </rfmt>
    <rfmt sheetId="1" sqref="H222" start="0" length="0">
      <dxf>
        <font>
          <i/>
          <name val="Times New Roman CYR"/>
          <family val="1"/>
        </font>
      </dxf>
    </rfmt>
    <rfmt sheetId="1" sqref="H223" start="0" length="0">
      <dxf>
        <font>
          <i/>
          <name val="Times New Roman CYR"/>
          <family val="1"/>
        </font>
      </dxf>
    </rfmt>
    <rfmt sheetId="1" sqref="H224" start="0" length="0">
      <dxf>
        <font>
          <i/>
          <name val="Times New Roman CYR"/>
          <family val="1"/>
        </font>
      </dxf>
    </rfmt>
    <rfmt sheetId="1" sqref="H225" start="0" length="0">
      <dxf>
        <font>
          <i/>
          <name val="Times New Roman CYR"/>
          <family val="1"/>
        </font>
      </dxf>
    </rfmt>
    <rfmt sheetId="1" sqref="H226" start="0" length="0">
      <dxf>
        <font>
          <i/>
          <name val="Times New Roman CYR"/>
          <family val="1"/>
        </font>
      </dxf>
    </rfmt>
    <rfmt sheetId="1" sqref="H227" start="0" length="0">
      <dxf>
        <font>
          <i/>
          <name val="Times New Roman CYR"/>
          <family val="1"/>
        </font>
      </dxf>
    </rfmt>
    <rfmt sheetId="1" sqref="H228" start="0" length="0">
      <dxf>
        <font>
          <i/>
          <name val="Times New Roman CYR"/>
          <family val="1"/>
        </font>
      </dxf>
    </rfmt>
    <rfmt sheetId="1" sqref="H236" start="0" length="0">
      <dxf>
        <font>
          <i/>
          <name val="Times New Roman CYR"/>
          <family val="1"/>
        </font>
      </dxf>
    </rfmt>
    <rfmt sheetId="1" sqref="H237" start="0" length="0">
      <dxf>
        <font>
          <i/>
          <name val="Times New Roman CYR"/>
          <family val="1"/>
        </font>
      </dxf>
    </rfmt>
    <rfmt sheetId="1" sqref="H238" start="0" length="0">
      <dxf>
        <font>
          <i/>
          <name val="Times New Roman CYR"/>
          <family val="1"/>
        </font>
      </dxf>
    </rfmt>
    <rfmt sheetId="1" sqref="H239" start="0" length="0">
      <dxf>
        <font>
          <i/>
          <name val="Times New Roman CYR"/>
          <family val="1"/>
        </font>
      </dxf>
    </rfmt>
    <rfmt sheetId="1" sqref="H240" start="0" length="0">
      <dxf>
        <font>
          <i/>
          <name val="Times New Roman CYR"/>
          <family val="1"/>
        </font>
      </dxf>
    </rfmt>
    <rfmt sheetId="1" sqref="H241" start="0" length="0">
      <dxf>
        <font>
          <i/>
          <name val="Times New Roman CYR"/>
          <family val="1"/>
        </font>
      </dxf>
    </rfmt>
    <rfmt sheetId="1" sqref="H242" start="0" length="0">
      <dxf>
        <font>
          <i/>
          <name val="Times New Roman CYR"/>
          <family val="1"/>
        </font>
      </dxf>
    </rfmt>
    <rfmt sheetId="1" sqref="H243" start="0" length="0">
      <dxf>
        <font>
          <i/>
          <name val="Times New Roman CYR"/>
          <family val="1"/>
        </font>
      </dxf>
    </rfmt>
    <rfmt sheetId="1" sqref="H244" start="0" length="0">
      <dxf>
        <font>
          <i/>
          <name val="Times New Roman CYR"/>
          <family val="1"/>
        </font>
      </dxf>
    </rfmt>
    <rfmt sheetId="1" sqref="H245" start="0" length="0">
      <dxf>
        <font>
          <i/>
          <name val="Times New Roman CYR"/>
          <family val="1"/>
        </font>
      </dxf>
    </rfmt>
    <rfmt sheetId="1" sqref="H246" start="0" length="0">
      <dxf>
        <font>
          <i/>
          <name val="Times New Roman CYR"/>
          <family val="1"/>
        </font>
      </dxf>
    </rfmt>
    <rfmt sheetId="1" sqref="H247" start="0" length="0">
      <dxf>
        <font>
          <i/>
          <name val="Times New Roman CYR"/>
          <family val="1"/>
        </font>
      </dxf>
    </rfmt>
    <rfmt sheetId="1" sqref="H253" start="0" length="0">
      <dxf>
        <font>
          <i/>
          <name val="Times New Roman CYR"/>
          <family val="1"/>
        </font>
      </dxf>
    </rfmt>
    <rfmt sheetId="1" sqref="H254" start="0" length="0">
      <dxf>
        <font>
          <i/>
          <name val="Times New Roman CYR"/>
          <family val="1"/>
        </font>
      </dxf>
    </rfmt>
    <rfmt sheetId="1" sqref="H255" start="0" length="0">
      <dxf>
        <font>
          <i/>
          <name val="Times New Roman CYR"/>
          <family val="1"/>
        </font>
      </dxf>
    </rfmt>
    <rfmt sheetId="1" sqref="H256" start="0" length="0">
      <dxf>
        <font>
          <i/>
          <name val="Times New Roman CYR"/>
          <family val="1"/>
        </font>
      </dxf>
    </rfmt>
    <rfmt sheetId="1" sqref="H257" start="0" length="0">
      <dxf>
        <font>
          <i/>
          <name val="Times New Roman CYR"/>
          <family val="1"/>
        </font>
      </dxf>
    </rfmt>
    <rfmt sheetId="1" sqref="H258" start="0" length="0">
      <dxf>
        <font>
          <i/>
          <name val="Times New Roman CYR"/>
          <family val="1"/>
        </font>
      </dxf>
    </rfmt>
    <rfmt sheetId="1" sqref="H259" start="0" length="0">
      <dxf>
        <font>
          <i/>
          <name val="Times New Roman CYR"/>
          <family val="1"/>
        </font>
      </dxf>
    </rfmt>
    <rfmt sheetId="1" sqref="H261" start="0" length="0">
      <dxf>
        <font>
          <b/>
          <name val="Times New Roman CYR"/>
          <family val="1"/>
        </font>
      </dxf>
    </rfmt>
    <rfmt sheetId="1" sqref="H262" start="0" length="0">
      <dxf>
        <font>
          <i/>
          <name val="Times New Roman CYR"/>
          <family val="1"/>
        </font>
      </dxf>
    </rfmt>
    <rfmt sheetId="1" sqref="H264" start="0" length="0">
      <dxf>
        <font>
          <i/>
          <name val="Times New Roman CYR"/>
          <family val="1"/>
        </font>
      </dxf>
    </rfmt>
    <rfmt sheetId="1" sqref="H265" start="0" length="0">
      <dxf>
        <font>
          <i/>
          <name val="Times New Roman CYR"/>
          <family val="1"/>
        </font>
      </dxf>
    </rfmt>
    <rfmt sheetId="1" sqref="H266" start="0" length="0">
      <dxf>
        <font>
          <i/>
          <name val="Times New Roman CYR"/>
          <family val="1"/>
        </font>
      </dxf>
    </rfmt>
    <rfmt sheetId="1" sqref="H267" start="0" length="0">
      <dxf>
        <font>
          <i/>
          <name val="Times New Roman CYR"/>
          <family val="1"/>
        </font>
      </dxf>
    </rfmt>
    <rfmt sheetId="1" sqref="H268" start="0" length="0">
      <dxf>
        <font>
          <i/>
          <name val="Times New Roman CYR"/>
          <family val="1"/>
        </font>
      </dxf>
    </rfmt>
    <rfmt sheetId="1" sqref="H269" start="0" length="0">
      <dxf>
        <font>
          <i/>
          <name val="Times New Roman CYR"/>
          <family val="1"/>
        </font>
      </dxf>
    </rfmt>
    <rfmt sheetId="1" sqref="H270" start="0" length="0">
      <dxf>
        <font>
          <i/>
          <name val="Times New Roman CYR"/>
          <family val="1"/>
        </font>
      </dxf>
    </rfmt>
    <rfmt sheetId="1" sqref="H271" start="0" length="0">
      <dxf>
        <font>
          <i/>
          <name val="Times New Roman CYR"/>
          <family val="1"/>
        </font>
      </dxf>
    </rfmt>
    <rfmt sheetId="1" sqref="H272" start="0" length="0">
      <dxf>
        <font>
          <i/>
          <name val="Times New Roman CYR"/>
          <family val="1"/>
        </font>
      </dxf>
    </rfmt>
    <rfmt sheetId="1" sqref="H273" start="0" length="0">
      <dxf>
        <font>
          <i/>
          <name val="Times New Roman CYR"/>
          <family val="1"/>
        </font>
      </dxf>
    </rfmt>
    <rfmt sheetId="1" sqref="H274" start="0" length="0">
      <dxf>
        <font>
          <i/>
          <name val="Times New Roman CYR"/>
          <family val="1"/>
        </font>
      </dxf>
    </rfmt>
    <rfmt sheetId="1" sqref="H275" start="0" length="0">
      <dxf>
        <font>
          <i/>
          <name val="Times New Roman CYR"/>
          <family val="1"/>
        </font>
      </dxf>
    </rfmt>
    <rfmt sheetId="1" sqref="H276" start="0" length="0">
      <dxf>
        <font>
          <i/>
          <name val="Times New Roman CYR"/>
          <family val="1"/>
        </font>
      </dxf>
    </rfmt>
    <rfmt sheetId="1" sqref="H277" start="0" length="0">
      <dxf>
        <font>
          <i/>
          <name val="Times New Roman CYR"/>
          <family val="1"/>
        </font>
      </dxf>
    </rfmt>
    <rfmt sheetId="1" sqref="H278" start="0" length="0">
      <dxf>
        <font>
          <i/>
          <name val="Times New Roman CYR"/>
          <family val="1"/>
        </font>
      </dxf>
    </rfmt>
    <rfmt sheetId="1" sqref="H279" start="0" length="0">
      <dxf>
        <font>
          <i/>
          <name val="Times New Roman CYR"/>
          <family val="1"/>
        </font>
      </dxf>
    </rfmt>
    <rfmt sheetId="1" sqref="H280" start="0" length="0">
      <dxf>
        <font>
          <i/>
          <name val="Times New Roman CYR"/>
          <family val="1"/>
        </font>
      </dxf>
    </rfmt>
    <rfmt sheetId="1" sqref="H281" start="0" length="0">
      <dxf>
        <font>
          <i/>
          <name val="Times New Roman CYR"/>
          <family val="1"/>
        </font>
      </dxf>
    </rfmt>
    <rfmt sheetId="1" sqref="H282" start="0" length="0">
      <dxf>
        <font>
          <i/>
          <name val="Times New Roman CYR"/>
          <family val="1"/>
        </font>
      </dxf>
    </rfmt>
    <rfmt sheetId="1" sqref="H283" start="0" length="0">
      <dxf>
        <font>
          <i/>
          <name val="Times New Roman CYR"/>
          <family val="1"/>
        </font>
      </dxf>
    </rfmt>
    <rfmt sheetId="1" sqref="H284" start="0" length="0">
      <dxf>
        <font>
          <i/>
          <name val="Times New Roman CYR"/>
          <family val="1"/>
        </font>
      </dxf>
    </rfmt>
    <rfmt sheetId="1" sqref="H285" start="0" length="0">
      <dxf>
        <font>
          <i/>
          <name val="Times New Roman CYR"/>
          <family val="1"/>
        </font>
      </dxf>
    </rfmt>
    <rfmt sheetId="1" sqref="H286" start="0" length="0">
      <dxf>
        <font>
          <i/>
          <name val="Times New Roman CYR"/>
          <family val="1"/>
        </font>
      </dxf>
    </rfmt>
    <rfmt sheetId="1" sqref="H291" start="0" length="0">
      <dxf>
        <font>
          <i/>
          <name val="Times New Roman CYR"/>
          <family val="1"/>
        </font>
      </dxf>
    </rfmt>
    <rfmt sheetId="1" sqref="H301" start="0" length="0">
      <dxf>
        <font>
          <i/>
          <name val="Times New Roman CYR"/>
          <family val="1"/>
        </font>
      </dxf>
    </rfmt>
    <rfmt sheetId="1" sqref="H304" start="0" length="0">
      <dxf>
        <font>
          <i/>
          <name val="Times New Roman CYR"/>
          <family val="1"/>
        </font>
      </dxf>
    </rfmt>
    <rfmt sheetId="1" sqref="H307" start="0" length="0">
      <dxf>
        <font>
          <i/>
          <name val="Times New Roman CYR"/>
          <family val="1"/>
        </font>
      </dxf>
    </rfmt>
    <rfmt sheetId="1" sqref="H337" start="0" length="0">
      <dxf>
        <font>
          <i/>
          <name val="Times New Roman CYR"/>
          <family val="1"/>
        </font>
      </dxf>
    </rfmt>
    <rfmt sheetId="1" sqref="H339" start="0" length="0">
      <dxf>
        <font>
          <i/>
          <name val="Times New Roman CYR"/>
          <family val="1"/>
        </font>
      </dxf>
    </rfmt>
    <rfmt sheetId="1" sqref="H340" start="0" length="0">
      <dxf>
        <font>
          <b/>
          <name val="Times New Roman CYR"/>
          <family val="1"/>
        </font>
      </dxf>
    </rfmt>
    <rfmt sheetId="1" sqref="H355" start="0" length="0">
      <dxf>
        <font>
          <i/>
          <name val="Times New Roman CYR"/>
          <family val="1"/>
        </font>
      </dxf>
    </rfmt>
    <rfmt sheetId="1" sqref="H368" start="0" length="0">
      <dxf>
        <font>
          <b/>
          <name val="Times New Roman CYR"/>
          <family val="1"/>
        </font>
      </dxf>
    </rfmt>
    <rfmt sheetId="1" sqref="H375" start="0" length="0">
      <dxf>
        <font>
          <i/>
          <name val="Times New Roman CYR"/>
          <family val="1"/>
        </font>
      </dxf>
    </rfmt>
    <rfmt sheetId="1" sqref="H378" start="0" length="0">
      <dxf>
        <font>
          <i/>
          <name val="Times New Roman CYR"/>
          <family val="1"/>
        </font>
      </dxf>
    </rfmt>
    <rfmt sheetId="1" sqref="H386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87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90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91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92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93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94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95" start="0" length="0">
      <dxf>
        <font>
          <b/>
          <name val="Times New Roman CYR"/>
          <family val="1"/>
        </font>
      </dxf>
    </rfmt>
  </rrc>
  <rrc rId="973" sId="1" ref="H1:H1048576" action="deleteCol">
    <undo index="65535" exp="area" ref3D="1" dr="$A$245:$XFD$247" dn="Z_E330F985_0015_4DC4_AAB2_DD1A6292743B_.wvu.Rows" sId="1"/>
    <undo index="65535" exp="area" ref3D="1" dr="$A$245:$XFD$247" dn="Z_E97D42D2_9E10_4ADB_8FB1_0860F6F503F4_.wvu.Rows" sId="1"/>
    <undo index="65535" exp="area" ref3D="1" dr="$A$245:$XFD$247" dn="Z_807263EF_422E_4971_BF65_1CEADE7F6559_.wvu.Rows" sId="1"/>
    <rfmt sheetId="1" xfDxf="1" sqref="H1:H1048576" start="0" length="0">
      <dxf>
        <font>
          <name val="Times New Roman CYR"/>
          <family val="1"/>
        </font>
        <alignment wrapText="1"/>
      </dxf>
    </rfmt>
    <rfmt sheetId="1" sqref="H19" start="0" length="0">
      <dxf>
        <font>
          <b/>
          <name val="Times New Roman CYR"/>
          <family val="1"/>
        </font>
      </dxf>
    </rfmt>
    <rfmt sheetId="1" sqref="H20" start="0" length="0">
      <dxf>
        <font>
          <i/>
          <name val="Times New Roman CYR"/>
          <family val="1"/>
        </font>
      </dxf>
    </rfmt>
    <rfmt sheetId="1" sqref="H25" start="0" length="0">
      <dxf>
        <font>
          <b/>
          <name val="Times New Roman CYR"/>
          <family val="1"/>
        </font>
      </dxf>
    </rfmt>
    <rfmt sheetId="1" sqref="H34" start="0" length="0">
      <dxf>
        <font>
          <b/>
          <name val="Times New Roman CYR"/>
          <family val="1"/>
        </font>
      </dxf>
    </rfmt>
    <rfmt sheetId="1" sqref="H45" start="0" length="0">
      <dxf>
        <font>
          <i/>
          <name val="Times New Roman CYR"/>
          <family val="1"/>
        </font>
      </dxf>
    </rfmt>
    <rfmt sheetId="1" sqref="H46" start="0" length="0">
      <dxf>
        <font>
          <b/>
          <name val="Times New Roman CYR"/>
          <family val="1"/>
        </font>
      </dxf>
    </rfmt>
    <rfmt sheetId="1" sqref="H47" start="0" length="0">
      <dxf>
        <font>
          <i/>
          <name val="Times New Roman CYR"/>
          <family val="1"/>
        </font>
      </dxf>
    </rfmt>
    <rfmt sheetId="1" sqref="H48" start="0" length="0">
      <dxf>
        <font>
          <i/>
          <name val="Times New Roman CYR"/>
          <family val="1"/>
        </font>
      </dxf>
    </rfmt>
    <rfmt sheetId="1" sqref="H51" start="0" length="0">
      <dxf>
        <font>
          <i/>
          <name val="Times New Roman CYR"/>
          <family val="1"/>
        </font>
      </dxf>
    </rfmt>
    <rfmt sheetId="1" sqref="H55" start="0" length="0">
      <dxf>
        <font>
          <b/>
          <name val="Times New Roman CYR"/>
          <family val="1"/>
        </font>
      </dxf>
    </rfmt>
    <rfmt sheetId="1" sqref="H56" start="0" length="0">
      <dxf>
        <font>
          <i/>
          <name val="Times New Roman CYR"/>
          <family val="1"/>
        </font>
      </dxf>
    </rfmt>
    <rfmt sheetId="1" sqref="H59" start="0" length="0">
      <dxf>
        <font>
          <i/>
          <name val="Times New Roman CYR"/>
          <family val="1"/>
        </font>
      </dxf>
    </rfmt>
    <rfmt sheetId="1" sqref="H61" start="0" length="0">
      <dxf>
        <font>
          <b/>
          <name val="Times New Roman CYR"/>
          <family val="1"/>
        </font>
      </dxf>
    </rfmt>
    <rfmt sheetId="1" sqref="H62" start="0" length="0">
      <dxf>
        <font>
          <b/>
          <name val="Times New Roman CYR"/>
          <family val="1"/>
        </font>
      </dxf>
    </rfmt>
    <rfmt sheetId="1" sqref="H63" start="0" length="0">
      <dxf>
        <font>
          <b/>
          <name val="Times New Roman CYR"/>
          <family val="1"/>
        </font>
      </dxf>
    </rfmt>
    <rfmt sheetId="1" sqref="H64" start="0" length="0">
      <dxf>
        <font>
          <b/>
          <name val="Times New Roman CYR"/>
          <family val="1"/>
        </font>
      </dxf>
    </rfmt>
    <rfmt sheetId="1" sqref="H65" start="0" length="0">
      <dxf>
        <font>
          <b/>
          <name val="Times New Roman CYR"/>
          <family val="1"/>
        </font>
      </dxf>
    </rfmt>
    <rfmt sheetId="1" sqref="H66" start="0" length="0">
      <dxf>
        <font>
          <b/>
          <i/>
          <name val="Times New Roman CYR"/>
          <family val="1"/>
        </font>
      </dxf>
    </rfmt>
    <rfmt sheetId="1" sqref="H67" start="0" length="0">
      <dxf>
        <font>
          <b/>
          <name val="Times New Roman CYR"/>
          <family val="1"/>
        </font>
      </dxf>
    </rfmt>
    <rfmt sheetId="1" sqref="H68" start="0" length="0">
      <dxf>
        <font>
          <i/>
          <name val="Times New Roman CYR"/>
          <family val="1"/>
        </font>
      </dxf>
    </rfmt>
    <rfmt sheetId="1" sqref="H69" start="0" length="0">
      <dxf>
        <font>
          <i/>
          <name val="Times New Roman CYR"/>
          <family val="1"/>
        </font>
      </dxf>
    </rfmt>
    <rfmt sheetId="1" sqref="H70" start="0" length="0">
      <dxf>
        <font>
          <i/>
          <name val="Times New Roman CYR"/>
          <family val="1"/>
        </font>
      </dxf>
    </rfmt>
    <rfmt sheetId="1" sqref="H73" start="0" length="0">
      <dxf>
        <font>
          <i/>
          <name val="Times New Roman CYR"/>
          <family val="1"/>
        </font>
      </dxf>
    </rfmt>
    <rfmt sheetId="1" sqref="H79" start="0" length="0">
      <dxf>
        <font>
          <i/>
          <name val="Times New Roman CYR"/>
          <family val="1"/>
        </font>
      </dxf>
    </rfmt>
    <rfmt sheetId="1" sqref="H83" start="0" length="0">
      <dxf>
        <font>
          <i/>
          <name val="Times New Roman CYR"/>
          <family val="1"/>
        </font>
      </dxf>
    </rfmt>
    <rfmt sheetId="1" sqref="H87" start="0" length="0">
      <dxf>
        <font>
          <i/>
          <name val="Times New Roman CYR"/>
          <family val="1"/>
        </font>
      </dxf>
    </rfmt>
    <rfmt sheetId="1" sqref="H97" start="0" length="0">
      <dxf>
        <font>
          <i/>
          <name val="Times New Roman CYR"/>
          <family val="1"/>
        </font>
      </dxf>
    </rfmt>
    <rfmt sheetId="1" sqref="H107" start="0" length="0">
      <dxf>
        <font>
          <i/>
          <name val="Times New Roman CYR"/>
          <family val="1"/>
        </font>
      </dxf>
    </rfmt>
    <rfmt sheetId="1" sqref="H123" start="0" length="0">
      <dxf>
        <font>
          <i/>
          <name val="Times New Roman CYR"/>
          <family val="1"/>
        </font>
      </dxf>
    </rfmt>
    <rfmt sheetId="1" sqref="H124" start="0" length="0">
      <dxf>
        <font>
          <i/>
          <name val="Times New Roman CYR"/>
          <family val="1"/>
        </font>
      </dxf>
    </rfmt>
    <rfmt sheetId="1" sqref="H129" start="0" length="0">
      <dxf>
        <font>
          <i/>
          <name val="Times New Roman CYR"/>
          <family val="1"/>
        </font>
      </dxf>
    </rfmt>
    <rfmt sheetId="1" sqref="H137" start="0" length="0">
      <dxf>
        <font>
          <i/>
          <name val="Times New Roman CYR"/>
          <family val="1"/>
        </font>
      </dxf>
    </rfmt>
    <rfmt sheetId="1" sqref="H138" start="0" length="0">
      <dxf>
        <font>
          <i/>
          <name val="Times New Roman CYR"/>
          <family val="1"/>
        </font>
      </dxf>
    </rfmt>
    <rfmt sheetId="1" sqref="H139" start="0" length="0">
      <dxf>
        <font>
          <i/>
          <name val="Times New Roman CYR"/>
          <family val="1"/>
        </font>
      </dxf>
    </rfmt>
    <rfmt sheetId="1" sqref="H140" start="0" length="0">
      <dxf>
        <font>
          <i/>
          <name val="Times New Roman CYR"/>
          <family val="1"/>
        </font>
      </dxf>
    </rfmt>
    <rfmt sheetId="1" sqref="H141" start="0" length="0">
      <dxf>
        <font>
          <i/>
          <name val="Times New Roman CYR"/>
          <family val="1"/>
        </font>
      </dxf>
    </rfmt>
    <rfmt sheetId="1" sqref="H152" start="0" length="0">
      <dxf>
        <font>
          <b/>
          <i/>
          <name val="Times New Roman CYR"/>
          <family val="1"/>
        </font>
      </dxf>
    </rfmt>
    <rfmt sheetId="1" sqref="H155" start="0" length="0">
      <dxf>
        <font>
          <b/>
          <i/>
          <name val="Times New Roman CYR"/>
          <family val="1"/>
        </font>
      </dxf>
    </rfmt>
    <rfmt sheetId="1" sqref="H164" start="0" length="0">
      <dxf>
        <font>
          <i/>
          <name val="Times New Roman CYR"/>
          <family val="1"/>
        </font>
      </dxf>
    </rfmt>
    <rfmt sheetId="1" sqref="H166" start="0" length="0">
      <dxf>
        <font>
          <i/>
          <name val="Times New Roman CYR"/>
          <family val="1"/>
        </font>
      </dxf>
    </rfmt>
    <rfmt sheetId="1" sqref="H175" start="0" length="0">
      <dxf>
        <font>
          <i/>
          <name val="Times New Roman CYR"/>
          <family val="1"/>
        </font>
      </dxf>
    </rfmt>
    <rfmt sheetId="1" sqref="H178" start="0" length="0">
      <dxf>
        <font>
          <i/>
          <name val="Times New Roman CYR"/>
          <family val="1"/>
        </font>
      </dxf>
    </rfmt>
    <rfmt sheetId="1" sqref="H180" start="0" length="0">
      <dxf>
        <font>
          <i/>
          <name val="Times New Roman CYR"/>
          <family val="1"/>
        </font>
      </dxf>
    </rfmt>
    <rfmt sheetId="1" sqref="H181" start="0" length="0">
      <dxf>
        <font>
          <i/>
          <name val="Times New Roman CYR"/>
          <family val="1"/>
        </font>
      </dxf>
    </rfmt>
    <rfmt sheetId="1" sqref="H182" start="0" length="0">
      <dxf>
        <font>
          <i/>
          <name val="Times New Roman CYR"/>
          <family val="1"/>
        </font>
      </dxf>
    </rfmt>
    <rfmt sheetId="1" sqref="H190" start="0" length="0">
      <dxf>
        <font>
          <b/>
          <name val="Times New Roman CYR"/>
          <family val="1"/>
        </font>
      </dxf>
    </rfmt>
    <rfmt sheetId="1" sqref="H195" start="0" length="0">
      <dxf>
        <font>
          <i/>
          <name val="Times New Roman CYR"/>
          <family val="1"/>
        </font>
      </dxf>
    </rfmt>
    <rfmt sheetId="1" sqref="H201" start="0" length="0">
      <dxf>
        <font>
          <i/>
          <name val="Times New Roman CYR"/>
          <family val="1"/>
        </font>
      </dxf>
    </rfmt>
    <rfmt sheetId="1" sqref="H207" start="0" length="0">
      <dxf>
        <font>
          <i/>
          <name val="Times New Roman CYR"/>
          <family val="1"/>
        </font>
      </dxf>
    </rfmt>
    <rfmt sheetId="1" sqref="H211" start="0" length="0">
      <dxf>
        <font>
          <i/>
          <name val="Times New Roman CYR"/>
          <family val="1"/>
        </font>
      </dxf>
    </rfmt>
    <rfmt sheetId="1" sqref="H212" start="0" length="0">
      <dxf>
        <font>
          <i/>
          <name val="Times New Roman CYR"/>
          <family val="1"/>
        </font>
      </dxf>
    </rfmt>
    <rfmt sheetId="1" sqref="H213" start="0" length="0">
      <dxf>
        <font>
          <i/>
          <name val="Times New Roman CYR"/>
          <family val="1"/>
        </font>
      </dxf>
    </rfmt>
    <rfmt sheetId="1" sqref="H214" start="0" length="0">
      <dxf>
        <font>
          <i/>
          <name val="Times New Roman CYR"/>
          <family val="1"/>
        </font>
      </dxf>
    </rfmt>
    <rfmt sheetId="1" sqref="H219" start="0" length="0">
      <dxf>
        <font>
          <i/>
          <name val="Times New Roman CYR"/>
          <family val="1"/>
        </font>
      </dxf>
    </rfmt>
    <rfmt sheetId="1" sqref="H220" start="0" length="0">
      <dxf>
        <font>
          <i/>
          <name val="Times New Roman CYR"/>
          <family val="1"/>
        </font>
      </dxf>
    </rfmt>
    <rfmt sheetId="1" sqref="H221" start="0" length="0">
      <dxf>
        <font>
          <i/>
          <name val="Times New Roman CYR"/>
          <family val="1"/>
        </font>
      </dxf>
    </rfmt>
    <rfmt sheetId="1" sqref="H222" start="0" length="0">
      <dxf>
        <font>
          <i/>
          <name val="Times New Roman CYR"/>
          <family val="1"/>
        </font>
      </dxf>
    </rfmt>
    <rfmt sheetId="1" sqref="H223" start="0" length="0">
      <dxf>
        <font>
          <i/>
          <name val="Times New Roman CYR"/>
          <family val="1"/>
        </font>
      </dxf>
    </rfmt>
    <rfmt sheetId="1" sqref="H224" start="0" length="0">
      <dxf>
        <font>
          <i/>
          <name val="Times New Roman CYR"/>
          <family val="1"/>
        </font>
      </dxf>
    </rfmt>
    <rfmt sheetId="1" sqref="H225" start="0" length="0">
      <dxf>
        <font>
          <i/>
          <name val="Times New Roman CYR"/>
          <family val="1"/>
        </font>
      </dxf>
    </rfmt>
    <rfmt sheetId="1" sqref="H226" start="0" length="0">
      <dxf>
        <font>
          <i/>
          <name val="Times New Roman CYR"/>
          <family val="1"/>
        </font>
      </dxf>
    </rfmt>
    <rfmt sheetId="1" sqref="H227" start="0" length="0">
      <dxf>
        <font>
          <i/>
          <name val="Times New Roman CYR"/>
          <family val="1"/>
        </font>
      </dxf>
    </rfmt>
    <rfmt sheetId="1" sqref="H228" start="0" length="0">
      <dxf>
        <font>
          <i/>
          <name val="Times New Roman CYR"/>
          <family val="1"/>
        </font>
      </dxf>
    </rfmt>
    <rfmt sheetId="1" sqref="H236" start="0" length="0">
      <dxf>
        <font>
          <i/>
          <name val="Times New Roman CYR"/>
          <family val="1"/>
        </font>
      </dxf>
    </rfmt>
    <rfmt sheetId="1" sqref="H237" start="0" length="0">
      <dxf>
        <font>
          <i/>
          <name val="Times New Roman CYR"/>
          <family val="1"/>
        </font>
      </dxf>
    </rfmt>
    <rfmt sheetId="1" sqref="H238" start="0" length="0">
      <dxf>
        <font>
          <i/>
          <name val="Times New Roman CYR"/>
          <family val="1"/>
        </font>
      </dxf>
    </rfmt>
    <rfmt sheetId="1" sqref="H239" start="0" length="0">
      <dxf>
        <font>
          <i/>
          <name val="Times New Roman CYR"/>
          <family val="1"/>
        </font>
      </dxf>
    </rfmt>
    <rfmt sheetId="1" sqref="H240" start="0" length="0">
      <dxf>
        <font>
          <i/>
          <name val="Times New Roman CYR"/>
          <family val="1"/>
        </font>
      </dxf>
    </rfmt>
    <rfmt sheetId="1" sqref="H241" start="0" length="0">
      <dxf>
        <font>
          <i/>
          <name val="Times New Roman CYR"/>
          <family val="1"/>
        </font>
      </dxf>
    </rfmt>
    <rfmt sheetId="1" sqref="H242" start="0" length="0">
      <dxf>
        <font>
          <i/>
          <name val="Times New Roman CYR"/>
          <family val="1"/>
        </font>
      </dxf>
    </rfmt>
    <rfmt sheetId="1" sqref="H243" start="0" length="0">
      <dxf>
        <font>
          <i/>
          <name val="Times New Roman CYR"/>
          <family val="1"/>
        </font>
      </dxf>
    </rfmt>
    <rfmt sheetId="1" sqref="H244" start="0" length="0">
      <dxf>
        <font>
          <i/>
          <name val="Times New Roman CYR"/>
          <family val="1"/>
        </font>
      </dxf>
    </rfmt>
    <rfmt sheetId="1" sqref="H245" start="0" length="0">
      <dxf>
        <font>
          <i/>
          <name val="Times New Roman CYR"/>
          <family val="1"/>
        </font>
      </dxf>
    </rfmt>
    <rfmt sheetId="1" sqref="H246" start="0" length="0">
      <dxf>
        <font>
          <i/>
          <name val="Times New Roman CYR"/>
          <family val="1"/>
        </font>
      </dxf>
    </rfmt>
    <rfmt sheetId="1" sqref="H247" start="0" length="0">
      <dxf>
        <font>
          <i/>
          <name val="Times New Roman CYR"/>
          <family val="1"/>
        </font>
      </dxf>
    </rfmt>
    <rfmt sheetId="1" sqref="H253" start="0" length="0">
      <dxf>
        <font>
          <i/>
          <name val="Times New Roman CYR"/>
          <family val="1"/>
        </font>
      </dxf>
    </rfmt>
    <rfmt sheetId="1" sqref="H254" start="0" length="0">
      <dxf>
        <font>
          <i/>
          <name val="Times New Roman CYR"/>
          <family val="1"/>
        </font>
      </dxf>
    </rfmt>
    <rfmt sheetId="1" sqref="H255" start="0" length="0">
      <dxf>
        <font>
          <i/>
          <name val="Times New Roman CYR"/>
          <family val="1"/>
        </font>
      </dxf>
    </rfmt>
    <rfmt sheetId="1" sqref="H256" start="0" length="0">
      <dxf>
        <font>
          <i/>
          <name val="Times New Roman CYR"/>
          <family val="1"/>
        </font>
      </dxf>
    </rfmt>
    <rfmt sheetId="1" sqref="H257" start="0" length="0">
      <dxf>
        <font>
          <i/>
          <name val="Times New Roman CYR"/>
          <family val="1"/>
        </font>
      </dxf>
    </rfmt>
    <rfmt sheetId="1" sqref="H258" start="0" length="0">
      <dxf>
        <font>
          <i/>
          <name val="Times New Roman CYR"/>
          <family val="1"/>
        </font>
      </dxf>
    </rfmt>
    <rfmt sheetId="1" sqref="H259" start="0" length="0">
      <dxf>
        <font>
          <i/>
          <name val="Times New Roman CYR"/>
          <family val="1"/>
        </font>
      </dxf>
    </rfmt>
    <rfmt sheetId="1" sqref="H261" start="0" length="0">
      <dxf>
        <font>
          <b/>
          <name val="Times New Roman CYR"/>
          <family val="1"/>
        </font>
      </dxf>
    </rfmt>
    <rfmt sheetId="1" sqref="H262" start="0" length="0">
      <dxf>
        <font>
          <i/>
          <name val="Times New Roman CYR"/>
          <family val="1"/>
        </font>
      </dxf>
    </rfmt>
    <rfmt sheetId="1" sqref="H264" start="0" length="0">
      <dxf>
        <font>
          <i/>
          <name val="Times New Roman CYR"/>
          <family val="1"/>
        </font>
      </dxf>
    </rfmt>
    <rfmt sheetId="1" sqref="H265" start="0" length="0">
      <dxf>
        <font>
          <i/>
          <name val="Times New Roman CYR"/>
          <family val="1"/>
        </font>
      </dxf>
    </rfmt>
    <rfmt sheetId="1" sqref="H266" start="0" length="0">
      <dxf>
        <font>
          <i/>
          <name val="Times New Roman CYR"/>
          <family val="1"/>
        </font>
      </dxf>
    </rfmt>
    <rfmt sheetId="1" sqref="H267" start="0" length="0">
      <dxf>
        <font>
          <i/>
          <name val="Times New Roman CYR"/>
          <family val="1"/>
        </font>
      </dxf>
    </rfmt>
    <rfmt sheetId="1" sqref="H268" start="0" length="0">
      <dxf>
        <font>
          <i/>
          <name val="Times New Roman CYR"/>
          <family val="1"/>
        </font>
      </dxf>
    </rfmt>
    <rfmt sheetId="1" sqref="H269" start="0" length="0">
      <dxf>
        <font>
          <i/>
          <name val="Times New Roman CYR"/>
          <family val="1"/>
        </font>
      </dxf>
    </rfmt>
    <rfmt sheetId="1" sqref="H270" start="0" length="0">
      <dxf>
        <font>
          <i/>
          <name val="Times New Roman CYR"/>
          <family val="1"/>
        </font>
      </dxf>
    </rfmt>
    <rfmt sheetId="1" sqref="H271" start="0" length="0">
      <dxf>
        <font>
          <i/>
          <name val="Times New Roman CYR"/>
          <family val="1"/>
        </font>
      </dxf>
    </rfmt>
    <rfmt sheetId="1" sqref="H272" start="0" length="0">
      <dxf>
        <font>
          <i/>
          <name val="Times New Roman CYR"/>
          <family val="1"/>
        </font>
      </dxf>
    </rfmt>
    <rfmt sheetId="1" sqref="H273" start="0" length="0">
      <dxf>
        <font>
          <i/>
          <name val="Times New Roman CYR"/>
          <family val="1"/>
        </font>
      </dxf>
    </rfmt>
    <rfmt sheetId="1" sqref="H274" start="0" length="0">
      <dxf>
        <font>
          <i/>
          <name val="Times New Roman CYR"/>
          <family val="1"/>
        </font>
      </dxf>
    </rfmt>
    <rfmt sheetId="1" sqref="H275" start="0" length="0">
      <dxf>
        <font>
          <i/>
          <name val="Times New Roman CYR"/>
          <family val="1"/>
        </font>
      </dxf>
    </rfmt>
    <rfmt sheetId="1" sqref="H276" start="0" length="0">
      <dxf>
        <font>
          <i/>
          <name val="Times New Roman CYR"/>
          <family val="1"/>
        </font>
      </dxf>
    </rfmt>
    <rfmt sheetId="1" sqref="H277" start="0" length="0">
      <dxf>
        <font>
          <i/>
          <name val="Times New Roman CYR"/>
          <family val="1"/>
        </font>
      </dxf>
    </rfmt>
    <rfmt sheetId="1" sqref="H278" start="0" length="0">
      <dxf>
        <font>
          <i/>
          <name val="Times New Roman CYR"/>
          <family val="1"/>
        </font>
      </dxf>
    </rfmt>
    <rfmt sheetId="1" sqref="H279" start="0" length="0">
      <dxf>
        <font>
          <i/>
          <name val="Times New Roman CYR"/>
          <family val="1"/>
        </font>
      </dxf>
    </rfmt>
    <rfmt sheetId="1" sqref="H280" start="0" length="0">
      <dxf>
        <font>
          <i/>
          <name val="Times New Roman CYR"/>
          <family val="1"/>
        </font>
      </dxf>
    </rfmt>
    <rfmt sheetId="1" sqref="H281" start="0" length="0">
      <dxf>
        <font>
          <i/>
          <name val="Times New Roman CYR"/>
          <family val="1"/>
        </font>
      </dxf>
    </rfmt>
    <rfmt sheetId="1" sqref="H282" start="0" length="0">
      <dxf>
        <font>
          <i/>
          <name val="Times New Roman CYR"/>
          <family val="1"/>
        </font>
      </dxf>
    </rfmt>
    <rfmt sheetId="1" sqref="H283" start="0" length="0">
      <dxf>
        <font>
          <i/>
          <name val="Times New Roman CYR"/>
          <family val="1"/>
        </font>
      </dxf>
    </rfmt>
    <rfmt sheetId="1" sqref="H284" start="0" length="0">
      <dxf>
        <font>
          <i/>
          <name val="Times New Roman CYR"/>
          <family val="1"/>
        </font>
      </dxf>
    </rfmt>
    <rfmt sheetId="1" sqref="H285" start="0" length="0">
      <dxf>
        <font>
          <i/>
          <name val="Times New Roman CYR"/>
          <family val="1"/>
        </font>
      </dxf>
    </rfmt>
    <rfmt sheetId="1" sqref="H286" start="0" length="0">
      <dxf>
        <font>
          <i/>
          <name val="Times New Roman CYR"/>
          <family val="1"/>
        </font>
      </dxf>
    </rfmt>
    <rfmt sheetId="1" sqref="H291" start="0" length="0">
      <dxf>
        <font>
          <i/>
          <name val="Times New Roman CYR"/>
          <family val="1"/>
        </font>
      </dxf>
    </rfmt>
    <rfmt sheetId="1" sqref="H301" start="0" length="0">
      <dxf>
        <font>
          <i/>
          <name val="Times New Roman CYR"/>
          <family val="1"/>
        </font>
      </dxf>
    </rfmt>
    <rfmt sheetId="1" sqref="H304" start="0" length="0">
      <dxf>
        <font>
          <i/>
          <name val="Times New Roman CYR"/>
          <family val="1"/>
        </font>
      </dxf>
    </rfmt>
    <rfmt sheetId="1" sqref="H307" start="0" length="0">
      <dxf>
        <font>
          <i/>
          <name val="Times New Roman CYR"/>
          <family val="1"/>
        </font>
      </dxf>
    </rfmt>
    <rfmt sheetId="1" sqref="H337" start="0" length="0">
      <dxf>
        <font>
          <i/>
          <name val="Times New Roman CYR"/>
          <family val="1"/>
        </font>
      </dxf>
    </rfmt>
    <rfmt sheetId="1" sqref="H339" start="0" length="0">
      <dxf>
        <font>
          <i/>
          <name val="Times New Roman CYR"/>
          <family val="1"/>
        </font>
      </dxf>
    </rfmt>
    <rfmt sheetId="1" sqref="H340" start="0" length="0">
      <dxf>
        <font>
          <b/>
          <name val="Times New Roman CYR"/>
          <family val="1"/>
        </font>
      </dxf>
    </rfmt>
    <rfmt sheetId="1" sqref="H355" start="0" length="0">
      <dxf>
        <font>
          <i/>
          <name val="Times New Roman CYR"/>
          <family val="1"/>
        </font>
      </dxf>
    </rfmt>
    <rfmt sheetId="1" sqref="H368" start="0" length="0">
      <dxf>
        <font>
          <b/>
          <name val="Times New Roman CYR"/>
          <family val="1"/>
        </font>
      </dxf>
    </rfmt>
    <rfmt sheetId="1" sqref="H375" start="0" length="0">
      <dxf>
        <font>
          <i/>
          <name val="Times New Roman CYR"/>
          <family val="1"/>
        </font>
      </dxf>
    </rfmt>
    <rfmt sheetId="1" sqref="H378" start="0" length="0">
      <dxf>
        <font>
          <i/>
          <name val="Times New Roman CYR"/>
          <family val="1"/>
        </font>
      </dxf>
    </rfmt>
    <rfmt sheetId="1" sqref="H386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87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90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91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92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93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94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95" start="0" length="0">
      <dxf>
        <font>
          <b/>
          <name val="Times New Roman CYR"/>
          <family val="1"/>
        </font>
      </dxf>
    </rfmt>
  </rrc>
  <rrc rId="974" sId="1" ref="H1:H1048576" action="deleteCol">
    <undo index="65535" exp="area" ref3D="1" dr="$A$245:$XFD$247" dn="Z_E330F985_0015_4DC4_AAB2_DD1A6292743B_.wvu.Rows" sId="1"/>
    <undo index="65535" exp="area" ref3D="1" dr="$A$245:$XFD$247" dn="Z_E97D42D2_9E10_4ADB_8FB1_0860F6F503F4_.wvu.Rows" sId="1"/>
    <undo index="65535" exp="area" ref3D="1" dr="$A$245:$XFD$247" dn="Z_807263EF_422E_4971_BF65_1CEADE7F6559_.wvu.Rows" sId="1"/>
    <rfmt sheetId="1" xfDxf="1" sqref="H1:H1048576" start="0" length="0">
      <dxf>
        <font>
          <name val="Times New Roman CYR"/>
          <family val="1"/>
        </font>
        <alignment wrapText="1"/>
      </dxf>
    </rfmt>
    <rfmt sheetId="1" sqref="H19" start="0" length="0">
      <dxf>
        <font>
          <b/>
          <name val="Times New Roman CYR"/>
          <family val="1"/>
        </font>
      </dxf>
    </rfmt>
    <rfmt sheetId="1" sqref="H20" start="0" length="0">
      <dxf>
        <font>
          <i/>
          <name val="Times New Roman CYR"/>
          <family val="1"/>
        </font>
      </dxf>
    </rfmt>
    <rfmt sheetId="1" sqref="H25" start="0" length="0">
      <dxf>
        <font>
          <b/>
          <name val="Times New Roman CYR"/>
          <family val="1"/>
        </font>
      </dxf>
    </rfmt>
    <rfmt sheetId="1" sqref="H34" start="0" length="0">
      <dxf>
        <font>
          <b/>
          <name val="Times New Roman CYR"/>
          <family val="1"/>
        </font>
      </dxf>
    </rfmt>
    <rfmt sheetId="1" sqref="H45" start="0" length="0">
      <dxf>
        <font>
          <i/>
          <name val="Times New Roman CYR"/>
          <family val="1"/>
        </font>
      </dxf>
    </rfmt>
    <rfmt sheetId="1" sqref="H46" start="0" length="0">
      <dxf>
        <font>
          <b/>
          <name val="Times New Roman CYR"/>
          <family val="1"/>
        </font>
      </dxf>
    </rfmt>
    <rfmt sheetId="1" sqref="H47" start="0" length="0">
      <dxf>
        <font>
          <i/>
          <name val="Times New Roman CYR"/>
          <family val="1"/>
        </font>
      </dxf>
    </rfmt>
    <rfmt sheetId="1" sqref="H48" start="0" length="0">
      <dxf>
        <font>
          <i/>
          <name val="Times New Roman CYR"/>
          <family val="1"/>
        </font>
      </dxf>
    </rfmt>
    <rfmt sheetId="1" sqref="H51" start="0" length="0">
      <dxf>
        <font>
          <i/>
          <name val="Times New Roman CYR"/>
          <family val="1"/>
        </font>
      </dxf>
    </rfmt>
    <rfmt sheetId="1" sqref="H55" start="0" length="0">
      <dxf>
        <font>
          <b/>
          <name val="Times New Roman CYR"/>
          <family val="1"/>
        </font>
      </dxf>
    </rfmt>
    <rfmt sheetId="1" sqref="H56" start="0" length="0">
      <dxf>
        <font>
          <i/>
          <name val="Times New Roman CYR"/>
          <family val="1"/>
        </font>
      </dxf>
    </rfmt>
    <rfmt sheetId="1" sqref="H59" start="0" length="0">
      <dxf>
        <font>
          <i/>
          <name val="Times New Roman CYR"/>
          <family val="1"/>
        </font>
      </dxf>
    </rfmt>
    <rfmt sheetId="1" sqref="H61" start="0" length="0">
      <dxf>
        <font>
          <b/>
          <name val="Times New Roman CYR"/>
          <family val="1"/>
        </font>
      </dxf>
    </rfmt>
    <rfmt sheetId="1" sqref="H62" start="0" length="0">
      <dxf>
        <font>
          <b/>
          <name val="Times New Roman CYR"/>
          <family val="1"/>
        </font>
      </dxf>
    </rfmt>
    <rfmt sheetId="1" sqref="H63" start="0" length="0">
      <dxf>
        <font>
          <b/>
          <name val="Times New Roman CYR"/>
          <family val="1"/>
        </font>
      </dxf>
    </rfmt>
    <rfmt sheetId="1" sqref="H64" start="0" length="0">
      <dxf>
        <font>
          <b/>
          <name val="Times New Roman CYR"/>
          <family val="1"/>
        </font>
      </dxf>
    </rfmt>
    <rfmt sheetId="1" sqref="H65" start="0" length="0">
      <dxf>
        <font>
          <b/>
          <name val="Times New Roman CYR"/>
          <family val="1"/>
        </font>
      </dxf>
    </rfmt>
    <rfmt sheetId="1" sqref="H66" start="0" length="0">
      <dxf>
        <font>
          <b/>
          <i/>
          <name val="Times New Roman CYR"/>
          <family val="1"/>
        </font>
      </dxf>
    </rfmt>
    <rfmt sheetId="1" sqref="H67" start="0" length="0">
      <dxf>
        <font>
          <b/>
          <name val="Times New Roman CYR"/>
          <family val="1"/>
        </font>
      </dxf>
    </rfmt>
    <rfmt sheetId="1" sqref="H68" start="0" length="0">
      <dxf>
        <font>
          <i/>
          <name val="Times New Roman CYR"/>
          <family val="1"/>
        </font>
      </dxf>
    </rfmt>
    <rfmt sheetId="1" sqref="H69" start="0" length="0">
      <dxf>
        <font>
          <i/>
          <name val="Times New Roman CYR"/>
          <family val="1"/>
        </font>
      </dxf>
    </rfmt>
    <rfmt sheetId="1" sqref="H70" start="0" length="0">
      <dxf>
        <font>
          <i/>
          <name val="Times New Roman CYR"/>
          <family val="1"/>
        </font>
      </dxf>
    </rfmt>
    <rfmt sheetId="1" sqref="H73" start="0" length="0">
      <dxf>
        <font>
          <i/>
          <name val="Times New Roman CYR"/>
          <family val="1"/>
        </font>
      </dxf>
    </rfmt>
    <rfmt sheetId="1" sqref="H79" start="0" length="0">
      <dxf>
        <font>
          <i/>
          <name val="Times New Roman CYR"/>
          <family val="1"/>
        </font>
      </dxf>
    </rfmt>
    <rfmt sheetId="1" sqref="H83" start="0" length="0">
      <dxf>
        <font>
          <i/>
          <name val="Times New Roman CYR"/>
          <family val="1"/>
        </font>
      </dxf>
    </rfmt>
    <rfmt sheetId="1" sqref="H87" start="0" length="0">
      <dxf>
        <font>
          <i/>
          <name val="Times New Roman CYR"/>
          <family val="1"/>
        </font>
      </dxf>
    </rfmt>
    <rfmt sheetId="1" sqref="H97" start="0" length="0">
      <dxf>
        <font>
          <i/>
          <name val="Times New Roman CYR"/>
          <family val="1"/>
        </font>
      </dxf>
    </rfmt>
    <rfmt sheetId="1" sqref="H107" start="0" length="0">
      <dxf>
        <font>
          <i/>
          <name val="Times New Roman CYR"/>
          <family val="1"/>
        </font>
      </dxf>
    </rfmt>
    <rfmt sheetId="1" sqref="H123" start="0" length="0">
      <dxf>
        <font>
          <i/>
          <name val="Times New Roman CYR"/>
          <family val="1"/>
        </font>
      </dxf>
    </rfmt>
    <rfmt sheetId="1" sqref="H124" start="0" length="0">
      <dxf>
        <font>
          <i/>
          <name val="Times New Roman CYR"/>
          <family val="1"/>
        </font>
      </dxf>
    </rfmt>
    <rfmt sheetId="1" sqref="H129" start="0" length="0">
      <dxf>
        <font>
          <i/>
          <name val="Times New Roman CYR"/>
          <family val="1"/>
        </font>
      </dxf>
    </rfmt>
    <rfmt sheetId="1" sqref="H137" start="0" length="0">
      <dxf>
        <font>
          <i/>
          <name val="Times New Roman CYR"/>
          <family val="1"/>
        </font>
      </dxf>
    </rfmt>
    <rfmt sheetId="1" sqref="H138" start="0" length="0">
      <dxf>
        <font>
          <i/>
          <name val="Times New Roman CYR"/>
          <family val="1"/>
        </font>
      </dxf>
    </rfmt>
    <rfmt sheetId="1" sqref="H139" start="0" length="0">
      <dxf>
        <font>
          <i/>
          <name val="Times New Roman CYR"/>
          <family val="1"/>
        </font>
      </dxf>
    </rfmt>
    <rfmt sheetId="1" sqref="H140" start="0" length="0">
      <dxf>
        <font>
          <i/>
          <name val="Times New Roman CYR"/>
          <family val="1"/>
        </font>
      </dxf>
    </rfmt>
    <rfmt sheetId="1" sqref="H141" start="0" length="0">
      <dxf>
        <font>
          <i/>
          <name val="Times New Roman CYR"/>
          <family val="1"/>
        </font>
      </dxf>
    </rfmt>
    <rfmt sheetId="1" sqref="H152" start="0" length="0">
      <dxf>
        <font>
          <b/>
          <i/>
          <name val="Times New Roman CYR"/>
          <family val="1"/>
        </font>
      </dxf>
    </rfmt>
    <rfmt sheetId="1" sqref="H155" start="0" length="0">
      <dxf>
        <font>
          <b/>
          <i/>
          <name val="Times New Roman CYR"/>
          <family val="1"/>
        </font>
      </dxf>
    </rfmt>
    <rfmt sheetId="1" sqref="H164" start="0" length="0">
      <dxf>
        <font>
          <i/>
          <name val="Times New Roman CYR"/>
          <family val="1"/>
        </font>
      </dxf>
    </rfmt>
    <rfmt sheetId="1" sqref="H166" start="0" length="0">
      <dxf>
        <font>
          <i/>
          <name val="Times New Roman CYR"/>
          <family val="1"/>
        </font>
      </dxf>
    </rfmt>
    <rfmt sheetId="1" sqref="H175" start="0" length="0">
      <dxf>
        <font>
          <i/>
          <name val="Times New Roman CYR"/>
          <family val="1"/>
        </font>
      </dxf>
    </rfmt>
    <rfmt sheetId="1" sqref="H178" start="0" length="0">
      <dxf>
        <font>
          <i/>
          <name val="Times New Roman CYR"/>
          <family val="1"/>
        </font>
      </dxf>
    </rfmt>
    <rfmt sheetId="1" sqref="H180" start="0" length="0">
      <dxf>
        <font>
          <i/>
          <name val="Times New Roman CYR"/>
          <family val="1"/>
        </font>
      </dxf>
    </rfmt>
    <rfmt sheetId="1" sqref="H181" start="0" length="0">
      <dxf>
        <font>
          <i/>
          <name val="Times New Roman CYR"/>
          <family val="1"/>
        </font>
      </dxf>
    </rfmt>
    <rfmt sheetId="1" sqref="H182" start="0" length="0">
      <dxf>
        <font>
          <i/>
          <name val="Times New Roman CYR"/>
          <family val="1"/>
        </font>
      </dxf>
    </rfmt>
    <rfmt sheetId="1" sqref="H190" start="0" length="0">
      <dxf>
        <font>
          <b/>
          <name val="Times New Roman CYR"/>
          <family val="1"/>
        </font>
      </dxf>
    </rfmt>
    <rfmt sheetId="1" sqref="H195" start="0" length="0">
      <dxf>
        <font>
          <i/>
          <name val="Times New Roman CYR"/>
          <family val="1"/>
        </font>
      </dxf>
    </rfmt>
    <rfmt sheetId="1" sqref="H201" start="0" length="0">
      <dxf>
        <font>
          <i/>
          <name val="Times New Roman CYR"/>
          <family val="1"/>
        </font>
      </dxf>
    </rfmt>
    <rfmt sheetId="1" sqref="H207" start="0" length="0">
      <dxf>
        <font>
          <i/>
          <name val="Times New Roman CYR"/>
          <family val="1"/>
        </font>
      </dxf>
    </rfmt>
    <rfmt sheetId="1" sqref="H211" start="0" length="0">
      <dxf>
        <font>
          <i/>
          <name val="Times New Roman CYR"/>
          <family val="1"/>
        </font>
      </dxf>
    </rfmt>
    <rfmt sheetId="1" sqref="H212" start="0" length="0">
      <dxf>
        <font>
          <i/>
          <name val="Times New Roman CYR"/>
          <family val="1"/>
        </font>
      </dxf>
    </rfmt>
    <rfmt sheetId="1" sqref="H213" start="0" length="0">
      <dxf>
        <font>
          <i/>
          <name val="Times New Roman CYR"/>
          <family val="1"/>
        </font>
      </dxf>
    </rfmt>
    <rfmt sheetId="1" sqref="H214" start="0" length="0">
      <dxf>
        <font>
          <i/>
          <name val="Times New Roman CYR"/>
          <family val="1"/>
        </font>
      </dxf>
    </rfmt>
    <rfmt sheetId="1" sqref="H219" start="0" length="0">
      <dxf>
        <font>
          <i/>
          <name val="Times New Roman CYR"/>
          <family val="1"/>
        </font>
      </dxf>
    </rfmt>
    <rfmt sheetId="1" sqref="H220" start="0" length="0">
      <dxf>
        <font>
          <i/>
          <name val="Times New Roman CYR"/>
          <family val="1"/>
        </font>
      </dxf>
    </rfmt>
    <rfmt sheetId="1" sqref="H221" start="0" length="0">
      <dxf>
        <font>
          <i/>
          <name val="Times New Roman CYR"/>
          <family val="1"/>
        </font>
      </dxf>
    </rfmt>
    <rfmt sheetId="1" sqref="H222" start="0" length="0">
      <dxf>
        <font>
          <i/>
          <name val="Times New Roman CYR"/>
          <family val="1"/>
        </font>
      </dxf>
    </rfmt>
    <rfmt sheetId="1" sqref="H223" start="0" length="0">
      <dxf>
        <font>
          <i/>
          <name val="Times New Roman CYR"/>
          <family val="1"/>
        </font>
      </dxf>
    </rfmt>
    <rfmt sheetId="1" sqref="H224" start="0" length="0">
      <dxf>
        <font>
          <i/>
          <name val="Times New Roman CYR"/>
          <family val="1"/>
        </font>
      </dxf>
    </rfmt>
    <rfmt sheetId="1" sqref="H225" start="0" length="0">
      <dxf>
        <font>
          <i/>
          <name val="Times New Roman CYR"/>
          <family val="1"/>
        </font>
      </dxf>
    </rfmt>
    <rfmt sheetId="1" sqref="H226" start="0" length="0">
      <dxf>
        <font>
          <i/>
          <name val="Times New Roman CYR"/>
          <family val="1"/>
        </font>
      </dxf>
    </rfmt>
    <rfmt sheetId="1" sqref="H227" start="0" length="0">
      <dxf>
        <font>
          <i/>
          <name val="Times New Roman CYR"/>
          <family val="1"/>
        </font>
      </dxf>
    </rfmt>
    <rfmt sheetId="1" sqref="H228" start="0" length="0">
      <dxf>
        <font>
          <i/>
          <name val="Times New Roman CYR"/>
          <family val="1"/>
        </font>
      </dxf>
    </rfmt>
    <rfmt sheetId="1" sqref="H236" start="0" length="0">
      <dxf>
        <font>
          <i/>
          <name val="Times New Roman CYR"/>
          <family val="1"/>
        </font>
      </dxf>
    </rfmt>
    <rfmt sheetId="1" sqref="H237" start="0" length="0">
      <dxf>
        <font>
          <i/>
          <name val="Times New Roman CYR"/>
          <family val="1"/>
        </font>
      </dxf>
    </rfmt>
    <rfmt sheetId="1" sqref="H238" start="0" length="0">
      <dxf>
        <font>
          <i/>
          <name val="Times New Roman CYR"/>
          <family val="1"/>
        </font>
      </dxf>
    </rfmt>
    <rfmt sheetId="1" sqref="H239" start="0" length="0">
      <dxf>
        <font>
          <i/>
          <name val="Times New Roman CYR"/>
          <family val="1"/>
        </font>
      </dxf>
    </rfmt>
    <rfmt sheetId="1" sqref="H240" start="0" length="0">
      <dxf>
        <font>
          <i/>
          <name val="Times New Roman CYR"/>
          <family val="1"/>
        </font>
      </dxf>
    </rfmt>
    <rfmt sheetId="1" sqref="H241" start="0" length="0">
      <dxf>
        <font>
          <i/>
          <name val="Times New Roman CYR"/>
          <family val="1"/>
        </font>
      </dxf>
    </rfmt>
    <rfmt sheetId="1" sqref="H242" start="0" length="0">
      <dxf>
        <font>
          <i/>
          <name val="Times New Roman CYR"/>
          <family val="1"/>
        </font>
      </dxf>
    </rfmt>
    <rfmt sheetId="1" sqref="H243" start="0" length="0">
      <dxf>
        <font>
          <i/>
          <name val="Times New Roman CYR"/>
          <family val="1"/>
        </font>
      </dxf>
    </rfmt>
    <rfmt sheetId="1" sqref="H244" start="0" length="0">
      <dxf>
        <font>
          <i/>
          <name val="Times New Roman CYR"/>
          <family val="1"/>
        </font>
      </dxf>
    </rfmt>
    <rfmt sheetId="1" sqref="H245" start="0" length="0">
      <dxf>
        <font>
          <i/>
          <name val="Times New Roman CYR"/>
          <family val="1"/>
        </font>
      </dxf>
    </rfmt>
    <rfmt sheetId="1" sqref="H246" start="0" length="0">
      <dxf>
        <font>
          <i/>
          <name val="Times New Roman CYR"/>
          <family val="1"/>
        </font>
      </dxf>
    </rfmt>
    <rfmt sheetId="1" sqref="H247" start="0" length="0">
      <dxf>
        <font>
          <i/>
          <name val="Times New Roman CYR"/>
          <family val="1"/>
        </font>
      </dxf>
    </rfmt>
    <rfmt sheetId="1" sqref="H253" start="0" length="0">
      <dxf>
        <font>
          <i/>
          <name val="Times New Roman CYR"/>
          <family val="1"/>
        </font>
      </dxf>
    </rfmt>
    <rfmt sheetId="1" sqref="H254" start="0" length="0">
      <dxf>
        <font>
          <i/>
          <name val="Times New Roman CYR"/>
          <family val="1"/>
        </font>
      </dxf>
    </rfmt>
    <rfmt sheetId="1" sqref="H255" start="0" length="0">
      <dxf>
        <font>
          <i/>
          <name val="Times New Roman CYR"/>
          <family val="1"/>
        </font>
      </dxf>
    </rfmt>
    <rfmt sheetId="1" sqref="H256" start="0" length="0">
      <dxf>
        <font>
          <i/>
          <name val="Times New Roman CYR"/>
          <family val="1"/>
        </font>
      </dxf>
    </rfmt>
    <rfmt sheetId="1" sqref="H257" start="0" length="0">
      <dxf>
        <font>
          <i/>
          <name val="Times New Roman CYR"/>
          <family val="1"/>
        </font>
      </dxf>
    </rfmt>
    <rfmt sheetId="1" sqref="H258" start="0" length="0">
      <dxf>
        <font>
          <i/>
          <name val="Times New Roman CYR"/>
          <family val="1"/>
        </font>
      </dxf>
    </rfmt>
    <rfmt sheetId="1" sqref="H259" start="0" length="0">
      <dxf>
        <font>
          <i/>
          <name val="Times New Roman CYR"/>
          <family val="1"/>
        </font>
      </dxf>
    </rfmt>
    <rfmt sheetId="1" sqref="H261" start="0" length="0">
      <dxf>
        <font>
          <b/>
          <name val="Times New Roman CYR"/>
          <family val="1"/>
        </font>
      </dxf>
    </rfmt>
    <rfmt sheetId="1" sqref="H262" start="0" length="0">
      <dxf>
        <font>
          <i/>
          <name val="Times New Roman CYR"/>
          <family val="1"/>
        </font>
      </dxf>
    </rfmt>
    <rfmt sheetId="1" sqref="H264" start="0" length="0">
      <dxf>
        <font>
          <i/>
          <name val="Times New Roman CYR"/>
          <family val="1"/>
        </font>
      </dxf>
    </rfmt>
    <rfmt sheetId="1" sqref="H265" start="0" length="0">
      <dxf>
        <font>
          <i/>
          <name val="Times New Roman CYR"/>
          <family val="1"/>
        </font>
      </dxf>
    </rfmt>
    <rfmt sheetId="1" sqref="H266" start="0" length="0">
      <dxf>
        <font>
          <i/>
          <name val="Times New Roman CYR"/>
          <family val="1"/>
        </font>
      </dxf>
    </rfmt>
    <rfmt sheetId="1" sqref="H267" start="0" length="0">
      <dxf>
        <font>
          <i/>
          <name val="Times New Roman CYR"/>
          <family val="1"/>
        </font>
      </dxf>
    </rfmt>
    <rfmt sheetId="1" sqref="H268" start="0" length="0">
      <dxf>
        <font>
          <i/>
          <name val="Times New Roman CYR"/>
          <family val="1"/>
        </font>
      </dxf>
    </rfmt>
    <rfmt sheetId="1" sqref="H269" start="0" length="0">
      <dxf>
        <font>
          <i/>
          <name val="Times New Roman CYR"/>
          <family val="1"/>
        </font>
      </dxf>
    </rfmt>
    <rfmt sheetId="1" sqref="H270" start="0" length="0">
      <dxf>
        <font>
          <i/>
          <name val="Times New Roman CYR"/>
          <family val="1"/>
        </font>
      </dxf>
    </rfmt>
    <rfmt sheetId="1" sqref="H271" start="0" length="0">
      <dxf>
        <font>
          <i/>
          <name val="Times New Roman CYR"/>
          <family val="1"/>
        </font>
      </dxf>
    </rfmt>
    <rfmt sheetId="1" sqref="H272" start="0" length="0">
      <dxf>
        <font>
          <i/>
          <name val="Times New Roman CYR"/>
          <family val="1"/>
        </font>
      </dxf>
    </rfmt>
    <rfmt sheetId="1" sqref="H273" start="0" length="0">
      <dxf>
        <font>
          <i/>
          <name val="Times New Roman CYR"/>
          <family val="1"/>
        </font>
      </dxf>
    </rfmt>
    <rfmt sheetId="1" sqref="H274" start="0" length="0">
      <dxf>
        <font>
          <i/>
          <name val="Times New Roman CYR"/>
          <family val="1"/>
        </font>
      </dxf>
    </rfmt>
    <rfmt sheetId="1" sqref="H275" start="0" length="0">
      <dxf>
        <font>
          <i/>
          <name val="Times New Roman CYR"/>
          <family val="1"/>
        </font>
      </dxf>
    </rfmt>
    <rfmt sheetId="1" sqref="H276" start="0" length="0">
      <dxf>
        <font>
          <i/>
          <name val="Times New Roman CYR"/>
          <family val="1"/>
        </font>
      </dxf>
    </rfmt>
    <rfmt sheetId="1" sqref="H277" start="0" length="0">
      <dxf>
        <font>
          <i/>
          <name val="Times New Roman CYR"/>
          <family val="1"/>
        </font>
      </dxf>
    </rfmt>
    <rfmt sheetId="1" sqref="H278" start="0" length="0">
      <dxf>
        <font>
          <i/>
          <name val="Times New Roman CYR"/>
          <family val="1"/>
        </font>
      </dxf>
    </rfmt>
    <rfmt sheetId="1" sqref="H279" start="0" length="0">
      <dxf>
        <font>
          <i/>
          <name val="Times New Roman CYR"/>
          <family val="1"/>
        </font>
      </dxf>
    </rfmt>
    <rfmt sheetId="1" sqref="H280" start="0" length="0">
      <dxf>
        <font>
          <i/>
          <name val="Times New Roman CYR"/>
          <family val="1"/>
        </font>
      </dxf>
    </rfmt>
    <rfmt sheetId="1" sqref="H281" start="0" length="0">
      <dxf>
        <font>
          <i/>
          <name val="Times New Roman CYR"/>
          <family val="1"/>
        </font>
      </dxf>
    </rfmt>
    <rfmt sheetId="1" sqref="H282" start="0" length="0">
      <dxf>
        <font>
          <i/>
          <name val="Times New Roman CYR"/>
          <family val="1"/>
        </font>
      </dxf>
    </rfmt>
    <rfmt sheetId="1" sqref="H283" start="0" length="0">
      <dxf>
        <font>
          <i/>
          <name val="Times New Roman CYR"/>
          <family val="1"/>
        </font>
      </dxf>
    </rfmt>
    <rfmt sheetId="1" sqref="H284" start="0" length="0">
      <dxf>
        <font>
          <i/>
          <name val="Times New Roman CYR"/>
          <family val="1"/>
        </font>
      </dxf>
    </rfmt>
    <rfmt sheetId="1" sqref="H285" start="0" length="0">
      <dxf>
        <font>
          <i/>
          <name val="Times New Roman CYR"/>
          <family val="1"/>
        </font>
      </dxf>
    </rfmt>
    <rfmt sheetId="1" sqref="H286" start="0" length="0">
      <dxf>
        <font>
          <i/>
          <name val="Times New Roman CYR"/>
          <family val="1"/>
        </font>
      </dxf>
    </rfmt>
    <rfmt sheetId="1" sqref="H291" start="0" length="0">
      <dxf>
        <font>
          <i/>
          <name val="Times New Roman CYR"/>
          <family val="1"/>
        </font>
      </dxf>
    </rfmt>
    <rfmt sheetId="1" sqref="H301" start="0" length="0">
      <dxf>
        <font>
          <i/>
          <name val="Times New Roman CYR"/>
          <family val="1"/>
        </font>
      </dxf>
    </rfmt>
    <rfmt sheetId="1" sqref="H304" start="0" length="0">
      <dxf>
        <font>
          <i/>
          <name val="Times New Roman CYR"/>
          <family val="1"/>
        </font>
      </dxf>
    </rfmt>
    <rfmt sheetId="1" sqref="H307" start="0" length="0">
      <dxf>
        <font>
          <i/>
          <name val="Times New Roman CYR"/>
          <family val="1"/>
        </font>
      </dxf>
    </rfmt>
    <rfmt sheetId="1" sqref="H337" start="0" length="0">
      <dxf>
        <font>
          <i/>
          <name val="Times New Roman CYR"/>
          <family val="1"/>
        </font>
      </dxf>
    </rfmt>
    <rfmt sheetId="1" sqref="H339" start="0" length="0">
      <dxf>
        <font>
          <i/>
          <name val="Times New Roman CYR"/>
          <family val="1"/>
        </font>
      </dxf>
    </rfmt>
    <rfmt sheetId="1" sqref="H340" start="0" length="0">
      <dxf>
        <font>
          <b/>
          <name val="Times New Roman CYR"/>
          <family val="1"/>
        </font>
      </dxf>
    </rfmt>
    <rfmt sheetId="1" sqref="H355" start="0" length="0">
      <dxf>
        <font>
          <i/>
          <name val="Times New Roman CYR"/>
          <family val="1"/>
        </font>
      </dxf>
    </rfmt>
    <rfmt sheetId="1" sqref="H368" start="0" length="0">
      <dxf>
        <font>
          <b/>
          <name val="Times New Roman CYR"/>
          <family val="1"/>
        </font>
      </dxf>
    </rfmt>
    <rfmt sheetId="1" sqref="H375" start="0" length="0">
      <dxf>
        <font>
          <i/>
          <name val="Times New Roman CYR"/>
          <family val="1"/>
        </font>
      </dxf>
    </rfmt>
    <rfmt sheetId="1" sqref="H378" start="0" length="0">
      <dxf>
        <font>
          <i/>
          <name val="Times New Roman CYR"/>
          <family val="1"/>
        </font>
      </dxf>
    </rfmt>
    <rfmt sheetId="1" sqref="H386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87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90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91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92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93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94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95" start="0" length="0">
      <dxf>
        <font>
          <b/>
          <name val="Times New Roman CYR"/>
          <family val="1"/>
        </font>
      </dxf>
    </rfmt>
  </rrc>
  <rrc rId="975" sId="1" ref="H1:H1048576" action="deleteCol">
    <undo index="65535" exp="area" ref3D="1" dr="$A$245:$XFD$247" dn="Z_E330F985_0015_4DC4_AAB2_DD1A6292743B_.wvu.Rows" sId="1"/>
    <undo index="65535" exp="area" ref3D="1" dr="$A$245:$XFD$247" dn="Z_E97D42D2_9E10_4ADB_8FB1_0860F6F503F4_.wvu.Rows" sId="1"/>
    <undo index="65535" exp="area" ref3D="1" dr="$A$245:$XFD$247" dn="Z_807263EF_422E_4971_BF65_1CEADE7F6559_.wvu.Rows" sId="1"/>
    <rfmt sheetId="1" xfDxf="1" sqref="H1:H1048576" start="0" length="0">
      <dxf>
        <font>
          <name val="Times New Roman CYR"/>
          <family val="1"/>
        </font>
        <alignment wrapText="1"/>
      </dxf>
    </rfmt>
    <rfmt sheetId="1" sqref="H19" start="0" length="0">
      <dxf>
        <font>
          <b/>
          <name val="Times New Roman CYR"/>
          <family val="1"/>
        </font>
      </dxf>
    </rfmt>
    <rfmt sheetId="1" sqref="H20" start="0" length="0">
      <dxf>
        <font>
          <i/>
          <name val="Times New Roman CYR"/>
          <family val="1"/>
        </font>
      </dxf>
    </rfmt>
    <rfmt sheetId="1" sqref="H25" start="0" length="0">
      <dxf>
        <font>
          <b/>
          <name val="Times New Roman CYR"/>
          <family val="1"/>
        </font>
      </dxf>
    </rfmt>
    <rfmt sheetId="1" sqref="H34" start="0" length="0">
      <dxf>
        <font>
          <b/>
          <name val="Times New Roman CYR"/>
          <family val="1"/>
        </font>
      </dxf>
    </rfmt>
    <rfmt sheetId="1" sqref="H45" start="0" length="0">
      <dxf>
        <font>
          <i/>
          <name val="Times New Roman CYR"/>
          <family val="1"/>
        </font>
      </dxf>
    </rfmt>
    <rfmt sheetId="1" sqref="H46" start="0" length="0">
      <dxf>
        <font>
          <b/>
          <name val="Times New Roman CYR"/>
          <family val="1"/>
        </font>
      </dxf>
    </rfmt>
    <rfmt sheetId="1" sqref="H47" start="0" length="0">
      <dxf>
        <font>
          <i/>
          <name val="Times New Roman CYR"/>
          <family val="1"/>
        </font>
      </dxf>
    </rfmt>
    <rfmt sheetId="1" sqref="H48" start="0" length="0">
      <dxf>
        <font>
          <i/>
          <name val="Times New Roman CYR"/>
          <family val="1"/>
        </font>
      </dxf>
    </rfmt>
    <rfmt sheetId="1" sqref="H51" start="0" length="0">
      <dxf>
        <font>
          <i/>
          <name val="Times New Roman CYR"/>
          <family val="1"/>
        </font>
      </dxf>
    </rfmt>
    <rfmt sheetId="1" sqref="H55" start="0" length="0">
      <dxf>
        <font>
          <b/>
          <name val="Times New Roman CYR"/>
          <family val="1"/>
        </font>
      </dxf>
    </rfmt>
    <rfmt sheetId="1" sqref="H56" start="0" length="0">
      <dxf>
        <font>
          <i/>
          <name val="Times New Roman CYR"/>
          <family val="1"/>
        </font>
      </dxf>
    </rfmt>
    <rfmt sheetId="1" sqref="H59" start="0" length="0">
      <dxf>
        <font>
          <i/>
          <name val="Times New Roman CYR"/>
          <family val="1"/>
        </font>
      </dxf>
    </rfmt>
    <rfmt sheetId="1" sqref="H61" start="0" length="0">
      <dxf>
        <font>
          <b/>
          <name val="Times New Roman CYR"/>
          <family val="1"/>
        </font>
      </dxf>
    </rfmt>
    <rfmt sheetId="1" sqref="H62" start="0" length="0">
      <dxf>
        <font>
          <b/>
          <name val="Times New Roman CYR"/>
          <family val="1"/>
        </font>
      </dxf>
    </rfmt>
    <rfmt sheetId="1" sqref="H63" start="0" length="0">
      <dxf>
        <font>
          <b/>
          <name val="Times New Roman CYR"/>
          <family val="1"/>
        </font>
      </dxf>
    </rfmt>
    <rfmt sheetId="1" sqref="H64" start="0" length="0">
      <dxf>
        <font>
          <b/>
          <name val="Times New Roman CYR"/>
          <family val="1"/>
        </font>
      </dxf>
    </rfmt>
    <rfmt sheetId="1" sqref="H65" start="0" length="0">
      <dxf>
        <font>
          <b/>
          <name val="Times New Roman CYR"/>
          <family val="1"/>
        </font>
      </dxf>
    </rfmt>
    <rfmt sheetId="1" sqref="H66" start="0" length="0">
      <dxf>
        <font>
          <b/>
          <i/>
          <name val="Times New Roman CYR"/>
          <family val="1"/>
        </font>
      </dxf>
    </rfmt>
    <rfmt sheetId="1" sqref="H67" start="0" length="0">
      <dxf>
        <font>
          <b/>
          <name val="Times New Roman CYR"/>
          <family val="1"/>
        </font>
      </dxf>
    </rfmt>
    <rfmt sheetId="1" sqref="H68" start="0" length="0">
      <dxf>
        <font>
          <i/>
          <name val="Times New Roman CYR"/>
          <family val="1"/>
        </font>
      </dxf>
    </rfmt>
    <rfmt sheetId="1" sqref="H69" start="0" length="0">
      <dxf>
        <font>
          <i/>
          <name val="Times New Roman CYR"/>
          <family val="1"/>
        </font>
      </dxf>
    </rfmt>
    <rfmt sheetId="1" sqref="H70" start="0" length="0">
      <dxf>
        <font>
          <i/>
          <name val="Times New Roman CYR"/>
          <family val="1"/>
        </font>
      </dxf>
    </rfmt>
    <rfmt sheetId="1" sqref="H73" start="0" length="0">
      <dxf>
        <font>
          <i/>
          <name val="Times New Roman CYR"/>
          <family val="1"/>
        </font>
      </dxf>
    </rfmt>
    <rfmt sheetId="1" sqref="H79" start="0" length="0">
      <dxf>
        <font>
          <i/>
          <name val="Times New Roman CYR"/>
          <family val="1"/>
        </font>
      </dxf>
    </rfmt>
    <rfmt sheetId="1" sqref="H83" start="0" length="0">
      <dxf>
        <font>
          <i/>
          <name val="Times New Roman CYR"/>
          <family val="1"/>
        </font>
      </dxf>
    </rfmt>
    <rfmt sheetId="1" sqref="H87" start="0" length="0">
      <dxf>
        <font>
          <i/>
          <name val="Times New Roman CYR"/>
          <family val="1"/>
        </font>
      </dxf>
    </rfmt>
    <rfmt sheetId="1" sqref="H97" start="0" length="0">
      <dxf>
        <font>
          <i/>
          <name val="Times New Roman CYR"/>
          <family val="1"/>
        </font>
      </dxf>
    </rfmt>
    <rfmt sheetId="1" sqref="H107" start="0" length="0">
      <dxf>
        <font>
          <i/>
          <name val="Times New Roman CYR"/>
          <family val="1"/>
        </font>
      </dxf>
    </rfmt>
    <rfmt sheetId="1" sqref="H123" start="0" length="0">
      <dxf>
        <font>
          <i/>
          <name val="Times New Roman CYR"/>
          <family val="1"/>
        </font>
      </dxf>
    </rfmt>
    <rfmt sheetId="1" sqref="H124" start="0" length="0">
      <dxf>
        <font>
          <i/>
          <name val="Times New Roman CYR"/>
          <family val="1"/>
        </font>
      </dxf>
    </rfmt>
    <rfmt sheetId="1" sqref="H129" start="0" length="0">
      <dxf>
        <font>
          <i/>
          <name val="Times New Roman CYR"/>
          <family val="1"/>
        </font>
      </dxf>
    </rfmt>
    <rfmt sheetId="1" sqref="H137" start="0" length="0">
      <dxf>
        <font>
          <i/>
          <name val="Times New Roman CYR"/>
          <family val="1"/>
        </font>
      </dxf>
    </rfmt>
    <rfmt sheetId="1" sqref="H138" start="0" length="0">
      <dxf>
        <font>
          <i/>
          <name val="Times New Roman CYR"/>
          <family val="1"/>
        </font>
      </dxf>
    </rfmt>
    <rfmt sheetId="1" sqref="H139" start="0" length="0">
      <dxf>
        <font>
          <i/>
          <name val="Times New Roman CYR"/>
          <family val="1"/>
        </font>
      </dxf>
    </rfmt>
    <rfmt sheetId="1" sqref="H140" start="0" length="0">
      <dxf>
        <font>
          <i/>
          <name val="Times New Roman CYR"/>
          <family val="1"/>
        </font>
      </dxf>
    </rfmt>
    <rfmt sheetId="1" sqref="H141" start="0" length="0">
      <dxf>
        <font>
          <i/>
          <name val="Times New Roman CYR"/>
          <family val="1"/>
        </font>
      </dxf>
    </rfmt>
    <rfmt sheetId="1" sqref="H152" start="0" length="0">
      <dxf>
        <font>
          <b/>
          <i/>
          <name val="Times New Roman CYR"/>
          <family val="1"/>
        </font>
      </dxf>
    </rfmt>
    <rfmt sheetId="1" sqref="H155" start="0" length="0">
      <dxf>
        <font>
          <b/>
          <i/>
          <name val="Times New Roman CYR"/>
          <family val="1"/>
        </font>
      </dxf>
    </rfmt>
    <rfmt sheetId="1" sqref="H164" start="0" length="0">
      <dxf>
        <font>
          <i/>
          <name val="Times New Roman CYR"/>
          <family val="1"/>
        </font>
      </dxf>
    </rfmt>
    <rfmt sheetId="1" sqref="H166" start="0" length="0">
      <dxf>
        <font>
          <i/>
          <name val="Times New Roman CYR"/>
          <family val="1"/>
        </font>
      </dxf>
    </rfmt>
    <rfmt sheetId="1" sqref="H175" start="0" length="0">
      <dxf>
        <font>
          <i/>
          <name val="Times New Roman CYR"/>
          <family val="1"/>
        </font>
      </dxf>
    </rfmt>
    <rfmt sheetId="1" sqref="H178" start="0" length="0">
      <dxf>
        <font>
          <i/>
          <name val="Times New Roman CYR"/>
          <family val="1"/>
        </font>
      </dxf>
    </rfmt>
    <rfmt sheetId="1" sqref="H180" start="0" length="0">
      <dxf>
        <font>
          <i/>
          <name val="Times New Roman CYR"/>
          <family val="1"/>
        </font>
      </dxf>
    </rfmt>
    <rfmt sheetId="1" sqref="H181" start="0" length="0">
      <dxf>
        <font>
          <i/>
          <name val="Times New Roman CYR"/>
          <family val="1"/>
        </font>
      </dxf>
    </rfmt>
    <rfmt sheetId="1" sqref="H182" start="0" length="0">
      <dxf>
        <font>
          <i/>
          <name val="Times New Roman CYR"/>
          <family val="1"/>
        </font>
      </dxf>
    </rfmt>
    <rfmt sheetId="1" sqref="H190" start="0" length="0">
      <dxf>
        <font>
          <b/>
          <name val="Times New Roman CYR"/>
          <family val="1"/>
        </font>
      </dxf>
    </rfmt>
    <rfmt sheetId="1" sqref="H195" start="0" length="0">
      <dxf>
        <font>
          <i/>
          <name val="Times New Roman CYR"/>
          <family val="1"/>
        </font>
      </dxf>
    </rfmt>
    <rfmt sheetId="1" sqref="H201" start="0" length="0">
      <dxf>
        <font>
          <i/>
          <name val="Times New Roman CYR"/>
          <family val="1"/>
        </font>
      </dxf>
    </rfmt>
    <rfmt sheetId="1" sqref="H207" start="0" length="0">
      <dxf>
        <font>
          <i/>
          <name val="Times New Roman CYR"/>
          <family val="1"/>
        </font>
      </dxf>
    </rfmt>
    <rfmt sheetId="1" sqref="H211" start="0" length="0">
      <dxf>
        <font>
          <i/>
          <name val="Times New Roman CYR"/>
          <family val="1"/>
        </font>
      </dxf>
    </rfmt>
    <rfmt sheetId="1" sqref="H212" start="0" length="0">
      <dxf>
        <font>
          <i/>
          <name val="Times New Roman CYR"/>
          <family val="1"/>
        </font>
      </dxf>
    </rfmt>
    <rfmt sheetId="1" sqref="H213" start="0" length="0">
      <dxf>
        <font>
          <i/>
          <name val="Times New Roman CYR"/>
          <family val="1"/>
        </font>
      </dxf>
    </rfmt>
    <rfmt sheetId="1" sqref="H214" start="0" length="0">
      <dxf>
        <font>
          <i/>
          <name val="Times New Roman CYR"/>
          <family val="1"/>
        </font>
      </dxf>
    </rfmt>
    <rfmt sheetId="1" sqref="H219" start="0" length="0">
      <dxf>
        <font>
          <i/>
          <name val="Times New Roman CYR"/>
          <family val="1"/>
        </font>
      </dxf>
    </rfmt>
    <rfmt sheetId="1" sqref="H220" start="0" length="0">
      <dxf>
        <font>
          <i/>
          <name val="Times New Roman CYR"/>
          <family val="1"/>
        </font>
      </dxf>
    </rfmt>
    <rfmt sheetId="1" sqref="H221" start="0" length="0">
      <dxf>
        <font>
          <i/>
          <name val="Times New Roman CYR"/>
          <family val="1"/>
        </font>
      </dxf>
    </rfmt>
    <rfmt sheetId="1" sqref="H222" start="0" length="0">
      <dxf>
        <font>
          <i/>
          <name val="Times New Roman CYR"/>
          <family val="1"/>
        </font>
      </dxf>
    </rfmt>
    <rfmt sheetId="1" sqref="H223" start="0" length="0">
      <dxf>
        <font>
          <i/>
          <name val="Times New Roman CYR"/>
          <family val="1"/>
        </font>
      </dxf>
    </rfmt>
    <rfmt sheetId="1" sqref="H224" start="0" length="0">
      <dxf>
        <font>
          <i/>
          <name val="Times New Roman CYR"/>
          <family val="1"/>
        </font>
      </dxf>
    </rfmt>
    <rfmt sheetId="1" sqref="H225" start="0" length="0">
      <dxf>
        <font>
          <i/>
          <name val="Times New Roman CYR"/>
          <family val="1"/>
        </font>
      </dxf>
    </rfmt>
    <rfmt sheetId="1" sqref="H226" start="0" length="0">
      <dxf>
        <font>
          <i/>
          <name val="Times New Roman CYR"/>
          <family val="1"/>
        </font>
      </dxf>
    </rfmt>
    <rfmt sheetId="1" sqref="H227" start="0" length="0">
      <dxf>
        <font>
          <i/>
          <name val="Times New Roman CYR"/>
          <family val="1"/>
        </font>
      </dxf>
    </rfmt>
    <rfmt sheetId="1" sqref="H228" start="0" length="0">
      <dxf>
        <font>
          <i/>
          <name val="Times New Roman CYR"/>
          <family val="1"/>
        </font>
      </dxf>
    </rfmt>
    <rfmt sheetId="1" sqref="H236" start="0" length="0">
      <dxf>
        <font>
          <i/>
          <name val="Times New Roman CYR"/>
          <family val="1"/>
        </font>
      </dxf>
    </rfmt>
    <rfmt sheetId="1" sqref="H237" start="0" length="0">
      <dxf>
        <font>
          <i/>
          <name val="Times New Roman CYR"/>
          <family val="1"/>
        </font>
      </dxf>
    </rfmt>
    <rfmt sheetId="1" sqref="H238" start="0" length="0">
      <dxf>
        <font>
          <i/>
          <name val="Times New Roman CYR"/>
          <family val="1"/>
        </font>
      </dxf>
    </rfmt>
    <rfmt sheetId="1" sqref="H239" start="0" length="0">
      <dxf>
        <font>
          <i/>
          <name val="Times New Roman CYR"/>
          <family val="1"/>
        </font>
      </dxf>
    </rfmt>
    <rfmt sheetId="1" sqref="H240" start="0" length="0">
      <dxf>
        <font>
          <i/>
          <name val="Times New Roman CYR"/>
          <family val="1"/>
        </font>
      </dxf>
    </rfmt>
    <rfmt sheetId="1" sqref="H241" start="0" length="0">
      <dxf>
        <font>
          <i/>
          <name val="Times New Roman CYR"/>
          <family val="1"/>
        </font>
      </dxf>
    </rfmt>
    <rfmt sheetId="1" sqref="H242" start="0" length="0">
      <dxf>
        <font>
          <i/>
          <name val="Times New Roman CYR"/>
          <family val="1"/>
        </font>
      </dxf>
    </rfmt>
    <rfmt sheetId="1" sqref="H243" start="0" length="0">
      <dxf>
        <font>
          <i/>
          <name val="Times New Roman CYR"/>
          <family val="1"/>
        </font>
      </dxf>
    </rfmt>
    <rfmt sheetId="1" sqref="H244" start="0" length="0">
      <dxf>
        <font>
          <i/>
          <name val="Times New Roman CYR"/>
          <family val="1"/>
        </font>
      </dxf>
    </rfmt>
    <rfmt sheetId="1" sqref="H245" start="0" length="0">
      <dxf>
        <font>
          <i/>
          <name val="Times New Roman CYR"/>
          <family val="1"/>
        </font>
      </dxf>
    </rfmt>
    <rfmt sheetId="1" sqref="H246" start="0" length="0">
      <dxf>
        <font>
          <i/>
          <name val="Times New Roman CYR"/>
          <family val="1"/>
        </font>
      </dxf>
    </rfmt>
    <rfmt sheetId="1" sqref="H247" start="0" length="0">
      <dxf>
        <font>
          <i/>
          <name val="Times New Roman CYR"/>
          <family val="1"/>
        </font>
      </dxf>
    </rfmt>
    <rfmt sheetId="1" sqref="H253" start="0" length="0">
      <dxf>
        <font>
          <i/>
          <name val="Times New Roman CYR"/>
          <family val="1"/>
        </font>
      </dxf>
    </rfmt>
    <rfmt sheetId="1" sqref="H254" start="0" length="0">
      <dxf>
        <font>
          <i/>
          <name val="Times New Roman CYR"/>
          <family val="1"/>
        </font>
      </dxf>
    </rfmt>
    <rfmt sheetId="1" sqref="H255" start="0" length="0">
      <dxf>
        <font>
          <i/>
          <name val="Times New Roman CYR"/>
          <family val="1"/>
        </font>
      </dxf>
    </rfmt>
    <rfmt sheetId="1" sqref="H256" start="0" length="0">
      <dxf>
        <font>
          <i/>
          <name val="Times New Roman CYR"/>
          <family val="1"/>
        </font>
      </dxf>
    </rfmt>
    <rfmt sheetId="1" sqref="H257" start="0" length="0">
      <dxf>
        <font>
          <i/>
          <name val="Times New Roman CYR"/>
          <family val="1"/>
        </font>
      </dxf>
    </rfmt>
    <rfmt sheetId="1" sqref="H258" start="0" length="0">
      <dxf>
        <font>
          <i/>
          <name val="Times New Roman CYR"/>
          <family val="1"/>
        </font>
      </dxf>
    </rfmt>
    <rfmt sheetId="1" sqref="H259" start="0" length="0">
      <dxf>
        <font>
          <i/>
          <name val="Times New Roman CYR"/>
          <family val="1"/>
        </font>
      </dxf>
    </rfmt>
    <rfmt sheetId="1" sqref="H261" start="0" length="0">
      <dxf>
        <font>
          <b/>
          <name val="Times New Roman CYR"/>
          <family val="1"/>
        </font>
      </dxf>
    </rfmt>
    <rfmt sheetId="1" sqref="H262" start="0" length="0">
      <dxf>
        <font>
          <i/>
          <name val="Times New Roman CYR"/>
          <family val="1"/>
        </font>
      </dxf>
    </rfmt>
    <rfmt sheetId="1" sqref="H264" start="0" length="0">
      <dxf>
        <font>
          <i/>
          <name val="Times New Roman CYR"/>
          <family val="1"/>
        </font>
      </dxf>
    </rfmt>
    <rfmt sheetId="1" sqref="H265" start="0" length="0">
      <dxf>
        <font>
          <i/>
          <name val="Times New Roman CYR"/>
          <family val="1"/>
        </font>
      </dxf>
    </rfmt>
    <rfmt sheetId="1" sqref="H266" start="0" length="0">
      <dxf>
        <font>
          <i/>
          <name val="Times New Roman CYR"/>
          <family val="1"/>
        </font>
      </dxf>
    </rfmt>
    <rfmt sheetId="1" sqref="H267" start="0" length="0">
      <dxf>
        <font>
          <i/>
          <name val="Times New Roman CYR"/>
          <family val="1"/>
        </font>
      </dxf>
    </rfmt>
    <rfmt sheetId="1" sqref="H268" start="0" length="0">
      <dxf>
        <font>
          <i/>
          <name val="Times New Roman CYR"/>
          <family val="1"/>
        </font>
      </dxf>
    </rfmt>
    <rfmt sheetId="1" sqref="H269" start="0" length="0">
      <dxf>
        <font>
          <i/>
          <name val="Times New Roman CYR"/>
          <family val="1"/>
        </font>
      </dxf>
    </rfmt>
    <rfmt sheetId="1" sqref="H270" start="0" length="0">
      <dxf>
        <font>
          <i/>
          <name val="Times New Roman CYR"/>
          <family val="1"/>
        </font>
      </dxf>
    </rfmt>
    <rfmt sheetId="1" sqref="H271" start="0" length="0">
      <dxf>
        <font>
          <i/>
          <name val="Times New Roman CYR"/>
          <family val="1"/>
        </font>
      </dxf>
    </rfmt>
    <rfmt sheetId="1" sqref="H272" start="0" length="0">
      <dxf>
        <font>
          <i/>
          <name val="Times New Roman CYR"/>
          <family val="1"/>
        </font>
      </dxf>
    </rfmt>
    <rfmt sheetId="1" sqref="H273" start="0" length="0">
      <dxf>
        <font>
          <i/>
          <name val="Times New Roman CYR"/>
          <family val="1"/>
        </font>
      </dxf>
    </rfmt>
    <rfmt sheetId="1" sqref="H274" start="0" length="0">
      <dxf>
        <font>
          <i/>
          <name val="Times New Roman CYR"/>
          <family val="1"/>
        </font>
      </dxf>
    </rfmt>
    <rfmt sheetId="1" sqref="H275" start="0" length="0">
      <dxf>
        <font>
          <i/>
          <name val="Times New Roman CYR"/>
          <family val="1"/>
        </font>
      </dxf>
    </rfmt>
    <rfmt sheetId="1" sqref="H276" start="0" length="0">
      <dxf>
        <font>
          <i/>
          <name val="Times New Roman CYR"/>
          <family val="1"/>
        </font>
      </dxf>
    </rfmt>
    <rfmt sheetId="1" sqref="H277" start="0" length="0">
      <dxf>
        <font>
          <i/>
          <name val="Times New Roman CYR"/>
          <family val="1"/>
        </font>
      </dxf>
    </rfmt>
    <rfmt sheetId="1" sqref="H278" start="0" length="0">
      <dxf>
        <font>
          <i/>
          <name val="Times New Roman CYR"/>
          <family val="1"/>
        </font>
      </dxf>
    </rfmt>
    <rfmt sheetId="1" sqref="H279" start="0" length="0">
      <dxf>
        <font>
          <i/>
          <name val="Times New Roman CYR"/>
          <family val="1"/>
        </font>
      </dxf>
    </rfmt>
    <rfmt sheetId="1" sqref="H280" start="0" length="0">
      <dxf>
        <font>
          <i/>
          <name val="Times New Roman CYR"/>
          <family val="1"/>
        </font>
      </dxf>
    </rfmt>
    <rfmt sheetId="1" sqref="H281" start="0" length="0">
      <dxf>
        <font>
          <i/>
          <name val="Times New Roman CYR"/>
          <family val="1"/>
        </font>
      </dxf>
    </rfmt>
    <rfmt sheetId="1" sqref="H282" start="0" length="0">
      <dxf>
        <font>
          <i/>
          <name val="Times New Roman CYR"/>
          <family val="1"/>
        </font>
      </dxf>
    </rfmt>
    <rfmt sheetId="1" sqref="H283" start="0" length="0">
      <dxf>
        <font>
          <i/>
          <name val="Times New Roman CYR"/>
          <family val="1"/>
        </font>
      </dxf>
    </rfmt>
    <rfmt sheetId="1" sqref="H284" start="0" length="0">
      <dxf>
        <font>
          <i/>
          <name val="Times New Roman CYR"/>
          <family val="1"/>
        </font>
      </dxf>
    </rfmt>
    <rfmt sheetId="1" sqref="H285" start="0" length="0">
      <dxf>
        <font>
          <i/>
          <name val="Times New Roman CYR"/>
          <family val="1"/>
        </font>
      </dxf>
    </rfmt>
    <rfmt sheetId="1" sqref="H286" start="0" length="0">
      <dxf>
        <font>
          <i/>
          <name val="Times New Roman CYR"/>
          <family val="1"/>
        </font>
      </dxf>
    </rfmt>
    <rfmt sheetId="1" sqref="H291" start="0" length="0">
      <dxf>
        <font>
          <i/>
          <name val="Times New Roman CYR"/>
          <family val="1"/>
        </font>
      </dxf>
    </rfmt>
    <rfmt sheetId="1" sqref="H301" start="0" length="0">
      <dxf>
        <font>
          <i/>
          <name val="Times New Roman CYR"/>
          <family val="1"/>
        </font>
      </dxf>
    </rfmt>
    <rfmt sheetId="1" sqref="H304" start="0" length="0">
      <dxf>
        <font>
          <i/>
          <name val="Times New Roman CYR"/>
          <family val="1"/>
        </font>
      </dxf>
    </rfmt>
    <rfmt sheetId="1" sqref="H307" start="0" length="0">
      <dxf>
        <font>
          <i/>
          <name val="Times New Roman CYR"/>
          <family val="1"/>
        </font>
      </dxf>
    </rfmt>
    <rfmt sheetId="1" sqref="H337" start="0" length="0">
      <dxf>
        <font>
          <i/>
          <name val="Times New Roman CYR"/>
          <family val="1"/>
        </font>
      </dxf>
    </rfmt>
    <rfmt sheetId="1" sqref="H339" start="0" length="0">
      <dxf>
        <font>
          <i/>
          <name val="Times New Roman CYR"/>
          <family val="1"/>
        </font>
      </dxf>
    </rfmt>
    <rfmt sheetId="1" sqref="H340" start="0" length="0">
      <dxf>
        <font>
          <b/>
          <name val="Times New Roman CYR"/>
          <family val="1"/>
        </font>
      </dxf>
    </rfmt>
    <rfmt sheetId="1" sqref="H355" start="0" length="0">
      <dxf>
        <font>
          <i/>
          <name val="Times New Roman CYR"/>
          <family val="1"/>
        </font>
      </dxf>
    </rfmt>
    <rfmt sheetId="1" sqref="H368" start="0" length="0">
      <dxf>
        <font>
          <b/>
          <name val="Times New Roman CYR"/>
          <family val="1"/>
        </font>
      </dxf>
    </rfmt>
    <rfmt sheetId="1" sqref="H375" start="0" length="0">
      <dxf>
        <font>
          <i/>
          <name val="Times New Roman CYR"/>
          <family val="1"/>
        </font>
      </dxf>
    </rfmt>
    <rfmt sheetId="1" sqref="H378" start="0" length="0">
      <dxf>
        <font>
          <i/>
          <name val="Times New Roman CYR"/>
          <family val="1"/>
        </font>
      </dxf>
    </rfmt>
    <rfmt sheetId="1" sqref="H386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87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90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91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92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93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94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95" start="0" length="0">
      <dxf>
        <font>
          <b/>
          <name val="Times New Roman CYR"/>
          <family val="1"/>
        </font>
      </dxf>
    </rfmt>
  </rrc>
  <rrc rId="976" sId="1" ref="H1:H1048576" action="deleteCol">
    <undo index="65535" exp="area" ref3D="1" dr="$A$245:$XFD$247" dn="Z_E330F985_0015_4DC4_AAB2_DD1A6292743B_.wvu.Rows" sId="1"/>
    <undo index="65535" exp="area" ref3D="1" dr="$A$245:$XFD$247" dn="Z_E97D42D2_9E10_4ADB_8FB1_0860F6F503F4_.wvu.Rows" sId="1"/>
    <undo index="65535" exp="area" ref3D="1" dr="$A$15:$H$405" dn="Z_E97D42D2_9E10_4ADB_8FB1_0860F6F503F4_.wvu.FilterData" sId="1"/>
    <undo index="65535" exp="area" ref3D="1" dr="$A$245:$XFD$247" dn="Z_807263EF_422E_4971_BF65_1CEADE7F6559_.wvu.Rows" sId="1"/>
    <undo index="65535" exp="area" ref3D="1" dr="$A$15:$H$405" dn="Z_83811ABF_8EC5_43B5_84AF_A4221CF4962C_.wvu.FilterData" sId="1"/>
    <undo index="65535" exp="area" ref3D="1" dr="$A$15:$H$405" dn="Z_E330F985_0015_4DC4_AAB2_DD1A6292743B_.wvu.FilterData" sId="1"/>
    <undo index="65535" exp="area" ref3D="1" dr="$A$15:$H$405" dn="Z_E28A75F1_964C_42CF_8876_DAF36F038C80_.wvu.FilterData" sId="1"/>
    <undo index="65535" exp="area" ref3D="1" dr="$A$15:$H$396" dn="Z_B0AF3BEC_DA40_4DB3_8860_82C2A231005B_.wvu.FilterData" sId="1"/>
    <undo index="65535" exp="area" ref3D="1" dr="$A$15:$H$405" dn="Z_A885D026_EBCE_444E_B866_32ADA1F64482_.wvu.FilterData" sId="1"/>
    <undo index="65535" exp="area" ref3D="1" dr="$A$15:$H$405" dn="Z_981F873F_E376_4EA1_AA6D_14FB28176FB3_.wvu.FilterData" sId="1"/>
    <undo index="65535" exp="area" ref3D="1" dr="$A$15:$H$405" dn="Z_2A2ECC92_3F44_4A00_B633_AB973A7BB2F5_.wvu.FilterData" sId="1"/>
    <undo index="65535" exp="area" ref3D="1" dr="$A$15:$H$405" dn="Z_807263EF_422E_4971_BF65_1CEADE7F6559_.wvu.FilterData" sId="1"/>
    <undo index="65535" exp="area" ref3D="1" dr="$A$15:$H$396" dn="Z_57D7701F_09F8_49E5_8857_D5FABC293125_.wvu.FilterData" sId="1"/>
    <undo index="65535" exp="area" ref3D="1" dr="$A$15:$H$405" dn="_ФильтрБазыДанных" sId="1"/>
    <rfmt sheetId="1" xfDxf="1" sqref="H1:H1048576" start="0" length="0">
      <dxf>
        <font>
          <name val="Times New Roman CYR"/>
          <family val="1"/>
        </font>
        <alignment wrapText="1"/>
      </dxf>
    </rfmt>
    <rfmt sheetId="1" sqref="H19" start="0" length="0">
      <dxf>
        <font>
          <b/>
          <name val="Times New Roman CYR"/>
          <family val="1"/>
        </font>
      </dxf>
    </rfmt>
    <rfmt sheetId="1" sqref="H20" start="0" length="0">
      <dxf>
        <font>
          <i/>
          <name val="Times New Roman CYR"/>
          <family val="1"/>
        </font>
      </dxf>
    </rfmt>
    <rfmt sheetId="1" sqref="H25" start="0" length="0">
      <dxf>
        <font>
          <b/>
          <name val="Times New Roman CYR"/>
          <family val="1"/>
        </font>
      </dxf>
    </rfmt>
    <rfmt sheetId="1" sqref="H34" start="0" length="0">
      <dxf>
        <font>
          <b/>
          <name val="Times New Roman CYR"/>
          <family val="1"/>
        </font>
      </dxf>
    </rfmt>
    <rfmt sheetId="1" sqref="H45" start="0" length="0">
      <dxf>
        <font>
          <i/>
          <name val="Times New Roman CYR"/>
          <family val="1"/>
        </font>
      </dxf>
    </rfmt>
    <rfmt sheetId="1" sqref="H46" start="0" length="0">
      <dxf>
        <font>
          <b/>
          <name val="Times New Roman CYR"/>
          <family val="1"/>
        </font>
      </dxf>
    </rfmt>
    <rfmt sheetId="1" sqref="H47" start="0" length="0">
      <dxf>
        <font>
          <i/>
          <name val="Times New Roman CYR"/>
          <family val="1"/>
        </font>
      </dxf>
    </rfmt>
    <rfmt sheetId="1" sqref="H48" start="0" length="0">
      <dxf>
        <font>
          <i/>
          <name val="Times New Roman CYR"/>
          <family val="1"/>
        </font>
      </dxf>
    </rfmt>
    <rfmt sheetId="1" sqref="H51" start="0" length="0">
      <dxf>
        <font>
          <i/>
          <name val="Times New Roman CYR"/>
          <family val="1"/>
        </font>
      </dxf>
    </rfmt>
    <rfmt sheetId="1" sqref="H55" start="0" length="0">
      <dxf>
        <font>
          <b/>
          <name val="Times New Roman CYR"/>
          <family val="1"/>
        </font>
      </dxf>
    </rfmt>
    <rfmt sheetId="1" sqref="H56" start="0" length="0">
      <dxf>
        <font>
          <i/>
          <name val="Times New Roman CYR"/>
          <family val="1"/>
        </font>
      </dxf>
    </rfmt>
    <rfmt sheetId="1" sqref="H59" start="0" length="0">
      <dxf>
        <font>
          <i/>
          <name val="Times New Roman CYR"/>
          <family val="1"/>
        </font>
      </dxf>
    </rfmt>
    <rfmt sheetId="1" sqref="H61" start="0" length="0">
      <dxf>
        <font>
          <b/>
          <name val="Times New Roman CYR"/>
          <family val="1"/>
        </font>
      </dxf>
    </rfmt>
    <rfmt sheetId="1" sqref="H62" start="0" length="0">
      <dxf>
        <font>
          <b/>
          <name val="Times New Roman CYR"/>
          <family val="1"/>
        </font>
      </dxf>
    </rfmt>
    <rfmt sheetId="1" sqref="H63" start="0" length="0">
      <dxf>
        <font>
          <b/>
          <name val="Times New Roman CYR"/>
          <family val="1"/>
        </font>
      </dxf>
    </rfmt>
    <rfmt sheetId="1" sqref="H64" start="0" length="0">
      <dxf>
        <font>
          <b/>
          <name val="Times New Roman CYR"/>
          <family val="1"/>
        </font>
      </dxf>
    </rfmt>
    <rfmt sheetId="1" sqref="H65" start="0" length="0">
      <dxf>
        <font>
          <b/>
          <name val="Times New Roman CYR"/>
          <family val="1"/>
        </font>
      </dxf>
    </rfmt>
    <rfmt sheetId="1" sqref="H66" start="0" length="0">
      <dxf>
        <font>
          <b/>
          <i/>
          <name val="Times New Roman CYR"/>
          <family val="1"/>
        </font>
      </dxf>
    </rfmt>
    <rfmt sheetId="1" sqref="H67" start="0" length="0">
      <dxf>
        <font>
          <b/>
          <name val="Times New Roman CYR"/>
          <family val="1"/>
        </font>
      </dxf>
    </rfmt>
    <rfmt sheetId="1" sqref="H68" start="0" length="0">
      <dxf>
        <font>
          <i/>
          <name val="Times New Roman CYR"/>
          <family val="1"/>
        </font>
      </dxf>
    </rfmt>
    <rfmt sheetId="1" sqref="H69" start="0" length="0">
      <dxf>
        <font>
          <i/>
          <name val="Times New Roman CYR"/>
          <family val="1"/>
        </font>
      </dxf>
    </rfmt>
    <rfmt sheetId="1" sqref="H70" start="0" length="0">
      <dxf>
        <font>
          <i/>
          <name val="Times New Roman CYR"/>
          <family val="1"/>
        </font>
      </dxf>
    </rfmt>
    <rfmt sheetId="1" sqref="H73" start="0" length="0">
      <dxf>
        <font>
          <i/>
          <name val="Times New Roman CYR"/>
          <family val="1"/>
        </font>
      </dxf>
    </rfmt>
    <rfmt sheetId="1" sqref="H79" start="0" length="0">
      <dxf>
        <font>
          <i/>
          <name val="Times New Roman CYR"/>
          <family val="1"/>
        </font>
      </dxf>
    </rfmt>
    <rfmt sheetId="1" sqref="H83" start="0" length="0">
      <dxf>
        <font>
          <i/>
          <name val="Times New Roman CYR"/>
          <family val="1"/>
        </font>
      </dxf>
    </rfmt>
    <rfmt sheetId="1" sqref="H87" start="0" length="0">
      <dxf>
        <font>
          <i/>
          <name val="Times New Roman CYR"/>
          <family val="1"/>
        </font>
      </dxf>
    </rfmt>
    <rfmt sheetId="1" sqref="H97" start="0" length="0">
      <dxf>
        <font>
          <i/>
          <name val="Times New Roman CYR"/>
          <family val="1"/>
        </font>
      </dxf>
    </rfmt>
    <rfmt sheetId="1" sqref="H107" start="0" length="0">
      <dxf>
        <font>
          <i/>
          <name val="Times New Roman CYR"/>
          <family val="1"/>
        </font>
      </dxf>
    </rfmt>
    <rfmt sheetId="1" sqref="H123" start="0" length="0">
      <dxf>
        <font>
          <i/>
          <name val="Times New Roman CYR"/>
          <family val="1"/>
        </font>
      </dxf>
    </rfmt>
    <rfmt sheetId="1" sqref="H124" start="0" length="0">
      <dxf>
        <font>
          <i/>
          <name val="Times New Roman CYR"/>
          <family val="1"/>
        </font>
      </dxf>
    </rfmt>
    <rfmt sheetId="1" sqref="H129" start="0" length="0">
      <dxf>
        <font>
          <i/>
          <name val="Times New Roman CYR"/>
          <family val="1"/>
        </font>
      </dxf>
    </rfmt>
    <rfmt sheetId="1" sqref="H137" start="0" length="0">
      <dxf>
        <font>
          <i/>
          <name val="Times New Roman CYR"/>
          <family val="1"/>
        </font>
      </dxf>
    </rfmt>
    <rfmt sheetId="1" sqref="H138" start="0" length="0">
      <dxf>
        <font>
          <i/>
          <name val="Times New Roman CYR"/>
          <family val="1"/>
        </font>
      </dxf>
    </rfmt>
    <rfmt sheetId="1" sqref="H139" start="0" length="0">
      <dxf>
        <font>
          <i/>
          <name val="Times New Roman CYR"/>
          <family val="1"/>
        </font>
      </dxf>
    </rfmt>
    <rfmt sheetId="1" sqref="H140" start="0" length="0">
      <dxf>
        <font>
          <i/>
          <name val="Times New Roman CYR"/>
          <family val="1"/>
        </font>
      </dxf>
    </rfmt>
    <rfmt sheetId="1" sqref="H141" start="0" length="0">
      <dxf>
        <font>
          <i/>
          <name val="Times New Roman CYR"/>
          <family val="1"/>
        </font>
      </dxf>
    </rfmt>
    <rfmt sheetId="1" sqref="H152" start="0" length="0">
      <dxf>
        <font>
          <b/>
          <i/>
          <name val="Times New Roman CYR"/>
          <family val="1"/>
        </font>
      </dxf>
    </rfmt>
    <rfmt sheetId="1" sqref="H155" start="0" length="0">
      <dxf>
        <font>
          <b/>
          <i/>
          <name val="Times New Roman CYR"/>
          <family val="1"/>
        </font>
      </dxf>
    </rfmt>
    <rfmt sheetId="1" sqref="H164" start="0" length="0">
      <dxf>
        <font>
          <i/>
          <name val="Times New Roman CYR"/>
          <family val="1"/>
        </font>
      </dxf>
    </rfmt>
    <rfmt sheetId="1" sqref="H166" start="0" length="0">
      <dxf>
        <font>
          <i/>
          <name val="Times New Roman CYR"/>
          <family val="1"/>
        </font>
      </dxf>
    </rfmt>
    <rfmt sheetId="1" sqref="H175" start="0" length="0">
      <dxf>
        <font>
          <i/>
          <name val="Times New Roman CYR"/>
          <family val="1"/>
        </font>
      </dxf>
    </rfmt>
    <rfmt sheetId="1" sqref="H178" start="0" length="0">
      <dxf>
        <font>
          <i/>
          <name val="Times New Roman CYR"/>
          <family val="1"/>
        </font>
      </dxf>
    </rfmt>
    <rfmt sheetId="1" sqref="H180" start="0" length="0">
      <dxf>
        <font>
          <i/>
          <name val="Times New Roman CYR"/>
          <family val="1"/>
        </font>
      </dxf>
    </rfmt>
    <rfmt sheetId="1" sqref="H181" start="0" length="0">
      <dxf>
        <font>
          <i/>
          <name val="Times New Roman CYR"/>
          <family val="1"/>
        </font>
      </dxf>
    </rfmt>
    <rfmt sheetId="1" sqref="H182" start="0" length="0">
      <dxf>
        <font>
          <i/>
          <name val="Times New Roman CYR"/>
          <family val="1"/>
        </font>
      </dxf>
    </rfmt>
    <rfmt sheetId="1" sqref="H190" start="0" length="0">
      <dxf>
        <font>
          <b/>
          <name val="Times New Roman CYR"/>
          <family val="1"/>
        </font>
      </dxf>
    </rfmt>
    <rfmt sheetId="1" sqref="H195" start="0" length="0">
      <dxf>
        <font>
          <i/>
          <name val="Times New Roman CYR"/>
          <family val="1"/>
        </font>
      </dxf>
    </rfmt>
    <rfmt sheetId="1" sqref="H201" start="0" length="0">
      <dxf>
        <font>
          <i/>
          <name val="Times New Roman CYR"/>
          <family val="1"/>
        </font>
      </dxf>
    </rfmt>
    <rfmt sheetId="1" sqref="H207" start="0" length="0">
      <dxf>
        <font>
          <i/>
          <name val="Times New Roman CYR"/>
          <family val="1"/>
        </font>
      </dxf>
    </rfmt>
    <rfmt sheetId="1" sqref="H211" start="0" length="0">
      <dxf>
        <font>
          <i/>
          <name val="Times New Roman CYR"/>
          <family val="1"/>
        </font>
      </dxf>
    </rfmt>
    <rfmt sheetId="1" sqref="H212" start="0" length="0">
      <dxf>
        <font>
          <i/>
          <name val="Times New Roman CYR"/>
          <family val="1"/>
        </font>
      </dxf>
    </rfmt>
    <rfmt sheetId="1" sqref="H213" start="0" length="0">
      <dxf>
        <font>
          <i/>
          <name val="Times New Roman CYR"/>
          <family val="1"/>
        </font>
      </dxf>
    </rfmt>
    <rfmt sheetId="1" sqref="H214" start="0" length="0">
      <dxf>
        <font>
          <i/>
          <name val="Times New Roman CYR"/>
          <family val="1"/>
        </font>
      </dxf>
    </rfmt>
    <rfmt sheetId="1" sqref="H219" start="0" length="0">
      <dxf>
        <font>
          <i/>
          <name val="Times New Roman CYR"/>
          <family val="1"/>
        </font>
      </dxf>
    </rfmt>
    <rfmt sheetId="1" sqref="H220" start="0" length="0">
      <dxf>
        <font>
          <i/>
          <name val="Times New Roman CYR"/>
          <family val="1"/>
        </font>
      </dxf>
    </rfmt>
    <rfmt sheetId="1" sqref="H221" start="0" length="0">
      <dxf>
        <font>
          <i/>
          <name val="Times New Roman CYR"/>
          <family val="1"/>
        </font>
      </dxf>
    </rfmt>
    <rfmt sheetId="1" sqref="H222" start="0" length="0">
      <dxf>
        <font>
          <i/>
          <name val="Times New Roman CYR"/>
          <family val="1"/>
        </font>
      </dxf>
    </rfmt>
    <rfmt sheetId="1" sqref="H223" start="0" length="0">
      <dxf>
        <font>
          <i/>
          <name val="Times New Roman CYR"/>
          <family val="1"/>
        </font>
      </dxf>
    </rfmt>
    <rfmt sheetId="1" sqref="H224" start="0" length="0">
      <dxf>
        <font>
          <i/>
          <name val="Times New Roman CYR"/>
          <family val="1"/>
        </font>
      </dxf>
    </rfmt>
    <rfmt sheetId="1" sqref="H225" start="0" length="0">
      <dxf>
        <font>
          <i/>
          <name val="Times New Roman CYR"/>
          <family val="1"/>
        </font>
      </dxf>
    </rfmt>
    <rfmt sheetId="1" sqref="H226" start="0" length="0">
      <dxf>
        <font>
          <i/>
          <name val="Times New Roman CYR"/>
          <family val="1"/>
        </font>
      </dxf>
    </rfmt>
    <rfmt sheetId="1" sqref="H227" start="0" length="0">
      <dxf>
        <font>
          <i/>
          <name val="Times New Roman CYR"/>
          <family val="1"/>
        </font>
      </dxf>
    </rfmt>
    <rfmt sheetId="1" sqref="H228" start="0" length="0">
      <dxf>
        <font>
          <i/>
          <name val="Times New Roman CYR"/>
          <family val="1"/>
        </font>
      </dxf>
    </rfmt>
    <rfmt sheetId="1" sqref="H236" start="0" length="0">
      <dxf>
        <font>
          <i/>
          <name val="Times New Roman CYR"/>
          <family val="1"/>
        </font>
      </dxf>
    </rfmt>
    <rfmt sheetId="1" sqref="H237" start="0" length="0">
      <dxf>
        <font>
          <i/>
          <name val="Times New Roman CYR"/>
          <family val="1"/>
        </font>
      </dxf>
    </rfmt>
    <rfmt sheetId="1" sqref="H238" start="0" length="0">
      <dxf>
        <font>
          <i/>
          <name val="Times New Roman CYR"/>
          <family val="1"/>
        </font>
      </dxf>
    </rfmt>
    <rfmt sheetId="1" sqref="H239" start="0" length="0">
      <dxf>
        <font>
          <i/>
          <name val="Times New Roman CYR"/>
          <family val="1"/>
        </font>
      </dxf>
    </rfmt>
    <rfmt sheetId="1" sqref="H240" start="0" length="0">
      <dxf>
        <font>
          <i/>
          <name val="Times New Roman CYR"/>
          <family val="1"/>
        </font>
      </dxf>
    </rfmt>
    <rfmt sheetId="1" sqref="H241" start="0" length="0">
      <dxf>
        <font>
          <i/>
          <name val="Times New Roman CYR"/>
          <family val="1"/>
        </font>
      </dxf>
    </rfmt>
    <rfmt sheetId="1" sqref="H242" start="0" length="0">
      <dxf>
        <font>
          <i/>
          <name val="Times New Roman CYR"/>
          <family val="1"/>
        </font>
      </dxf>
    </rfmt>
    <rfmt sheetId="1" sqref="H243" start="0" length="0">
      <dxf>
        <font>
          <i/>
          <name val="Times New Roman CYR"/>
          <family val="1"/>
        </font>
      </dxf>
    </rfmt>
    <rfmt sheetId="1" sqref="H244" start="0" length="0">
      <dxf>
        <font>
          <i/>
          <name val="Times New Roman CYR"/>
          <family val="1"/>
        </font>
      </dxf>
    </rfmt>
    <rfmt sheetId="1" sqref="H245" start="0" length="0">
      <dxf>
        <font>
          <i/>
          <name val="Times New Roman CYR"/>
          <family val="1"/>
        </font>
      </dxf>
    </rfmt>
    <rfmt sheetId="1" sqref="H246" start="0" length="0">
      <dxf>
        <font>
          <i/>
          <name val="Times New Roman CYR"/>
          <family val="1"/>
        </font>
      </dxf>
    </rfmt>
    <rfmt sheetId="1" sqref="H247" start="0" length="0">
      <dxf>
        <font>
          <i/>
          <name val="Times New Roman CYR"/>
          <family val="1"/>
        </font>
      </dxf>
    </rfmt>
    <rfmt sheetId="1" sqref="H253" start="0" length="0">
      <dxf>
        <font>
          <i/>
          <name val="Times New Roman CYR"/>
          <family val="1"/>
        </font>
      </dxf>
    </rfmt>
    <rfmt sheetId="1" sqref="H254" start="0" length="0">
      <dxf>
        <font>
          <i/>
          <name val="Times New Roman CYR"/>
          <family val="1"/>
        </font>
      </dxf>
    </rfmt>
    <rfmt sheetId="1" sqref="H255" start="0" length="0">
      <dxf>
        <font>
          <i/>
          <name val="Times New Roman CYR"/>
          <family val="1"/>
        </font>
      </dxf>
    </rfmt>
    <rfmt sheetId="1" sqref="H256" start="0" length="0">
      <dxf>
        <font>
          <i/>
          <name val="Times New Roman CYR"/>
          <family val="1"/>
        </font>
      </dxf>
    </rfmt>
    <rfmt sheetId="1" sqref="H257" start="0" length="0">
      <dxf>
        <font>
          <i/>
          <name val="Times New Roman CYR"/>
          <family val="1"/>
        </font>
      </dxf>
    </rfmt>
    <rfmt sheetId="1" sqref="H258" start="0" length="0">
      <dxf>
        <font>
          <i/>
          <name val="Times New Roman CYR"/>
          <family val="1"/>
        </font>
      </dxf>
    </rfmt>
    <rfmt sheetId="1" sqref="H259" start="0" length="0">
      <dxf>
        <font>
          <i/>
          <name val="Times New Roman CYR"/>
          <family val="1"/>
        </font>
      </dxf>
    </rfmt>
    <rfmt sheetId="1" sqref="H261" start="0" length="0">
      <dxf>
        <font>
          <b/>
          <name val="Times New Roman CYR"/>
          <family val="1"/>
        </font>
      </dxf>
    </rfmt>
    <rfmt sheetId="1" sqref="H262" start="0" length="0">
      <dxf>
        <font>
          <i/>
          <name val="Times New Roman CYR"/>
          <family val="1"/>
        </font>
      </dxf>
    </rfmt>
    <rfmt sheetId="1" sqref="H264" start="0" length="0">
      <dxf>
        <font>
          <i/>
          <name val="Times New Roman CYR"/>
          <family val="1"/>
        </font>
      </dxf>
    </rfmt>
    <rfmt sheetId="1" sqref="H265" start="0" length="0">
      <dxf>
        <font>
          <i/>
          <name val="Times New Roman CYR"/>
          <family val="1"/>
        </font>
      </dxf>
    </rfmt>
    <rfmt sheetId="1" sqref="H266" start="0" length="0">
      <dxf>
        <font>
          <i/>
          <name val="Times New Roman CYR"/>
          <family val="1"/>
        </font>
      </dxf>
    </rfmt>
    <rfmt sheetId="1" sqref="H267" start="0" length="0">
      <dxf>
        <font>
          <i/>
          <name val="Times New Roman CYR"/>
          <family val="1"/>
        </font>
      </dxf>
    </rfmt>
    <rfmt sheetId="1" sqref="H268" start="0" length="0">
      <dxf>
        <font>
          <i/>
          <name val="Times New Roman CYR"/>
          <family val="1"/>
        </font>
      </dxf>
    </rfmt>
    <rfmt sheetId="1" sqref="H269" start="0" length="0">
      <dxf>
        <font>
          <i/>
          <name val="Times New Roman CYR"/>
          <family val="1"/>
        </font>
      </dxf>
    </rfmt>
    <rfmt sheetId="1" sqref="H270" start="0" length="0">
      <dxf>
        <font>
          <i/>
          <name val="Times New Roman CYR"/>
          <family val="1"/>
        </font>
      </dxf>
    </rfmt>
    <rfmt sheetId="1" sqref="H271" start="0" length="0">
      <dxf>
        <font>
          <i/>
          <name val="Times New Roman CYR"/>
          <family val="1"/>
        </font>
      </dxf>
    </rfmt>
    <rfmt sheetId="1" sqref="H272" start="0" length="0">
      <dxf>
        <font>
          <i/>
          <name val="Times New Roman CYR"/>
          <family val="1"/>
        </font>
      </dxf>
    </rfmt>
    <rfmt sheetId="1" sqref="H273" start="0" length="0">
      <dxf>
        <font>
          <i/>
          <name val="Times New Roman CYR"/>
          <family val="1"/>
        </font>
      </dxf>
    </rfmt>
    <rfmt sheetId="1" sqref="H274" start="0" length="0">
      <dxf>
        <font>
          <i/>
          <name val="Times New Roman CYR"/>
          <family val="1"/>
        </font>
      </dxf>
    </rfmt>
    <rfmt sheetId="1" sqref="H275" start="0" length="0">
      <dxf>
        <font>
          <i/>
          <name val="Times New Roman CYR"/>
          <family val="1"/>
        </font>
      </dxf>
    </rfmt>
    <rfmt sheetId="1" sqref="H276" start="0" length="0">
      <dxf>
        <font>
          <i/>
          <name val="Times New Roman CYR"/>
          <family val="1"/>
        </font>
      </dxf>
    </rfmt>
    <rfmt sheetId="1" sqref="H277" start="0" length="0">
      <dxf>
        <font>
          <i/>
          <name val="Times New Roman CYR"/>
          <family val="1"/>
        </font>
      </dxf>
    </rfmt>
    <rfmt sheetId="1" sqref="H278" start="0" length="0">
      <dxf>
        <font>
          <i/>
          <name val="Times New Roman CYR"/>
          <family val="1"/>
        </font>
      </dxf>
    </rfmt>
    <rfmt sheetId="1" sqref="H279" start="0" length="0">
      <dxf>
        <font>
          <i/>
          <name val="Times New Roman CYR"/>
          <family val="1"/>
        </font>
      </dxf>
    </rfmt>
    <rfmt sheetId="1" sqref="H280" start="0" length="0">
      <dxf>
        <font>
          <i/>
          <name val="Times New Roman CYR"/>
          <family val="1"/>
        </font>
      </dxf>
    </rfmt>
    <rfmt sheetId="1" sqref="H281" start="0" length="0">
      <dxf>
        <font>
          <i/>
          <name val="Times New Roman CYR"/>
          <family val="1"/>
        </font>
      </dxf>
    </rfmt>
    <rfmt sheetId="1" sqref="H282" start="0" length="0">
      <dxf>
        <font>
          <i/>
          <name val="Times New Roman CYR"/>
          <family val="1"/>
        </font>
      </dxf>
    </rfmt>
    <rfmt sheetId="1" sqref="H283" start="0" length="0">
      <dxf>
        <font>
          <i/>
          <name val="Times New Roman CYR"/>
          <family val="1"/>
        </font>
      </dxf>
    </rfmt>
    <rfmt sheetId="1" sqref="H284" start="0" length="0">
      <dxf>
        <font>
          <i/>
          <name val="Times New Roman CYR"/>
          <family val="1"/>
        </font>
      </dxf>
    </rfmt>
    <rfmt sheetId="1" sqref="H285" start="0" length="0">
      <dxf>
        <font>
          <i/>
          <name val="Times New Roman CYR"/>
          <family val="1"/>
        </font>
      </dxf>
    </rfmt>
    <rfmt sheetId="1" sqref="H286" start="0" length="0">
      <dxf>
        <font>
          <i/>
          <name val="Times New Roman CYR"/>
          <family val="1"/>
        </font>
      </dxf>
    </rfmt>
    <rfmt sheetId="1" sqref="H291" start="0" length="0">
      <dxf>
        <font>
          <i/>
          <name val="Times New Roman CYR"/>
          <family val="1"/>
        </font>
      </dxf>
    </rfmt>
    <rfmt sheetId="1" sqref="H301" start="0" length="0">
      <dxf>
        <font>
          <i/>
          <name val="Times New Roman CYR"/>
          <family val="1"/>
        </font>
      </dxf>
    </rfmt>
    <rfmt sheetId="1" sqref="H304" start="0" length="0">
      <dxf>
        <font>
          <i/>
          <name val="Times New Roman CYR"/>
          <family val="1"/>
        </font>
      </dxf>
    </rfmt>
    <rfmt sheetId="1" sqref="H307" start="0" length="0">
      <dxf>
        <font>
          <i/>
          <name val="Times New Roman CYR"/>
          <family val="1"/>
        </font>
      </dxf>
    </rfmt>
    <rfmt sheetId="1" sqref="H337" start="0" length="0">
      <dxf>
        <font>
          <i/>
          <name val="Times New Roman CYR"/>
          <family val="1"/>
        </font>
      </dxf>
    </rfmt>
    <rfmt sheetId="1" sqref="H339" start="0" length="0">
      <dxf>
        <font>
          <i/>
          <name val="Times New Roman CYR"/>
          <family val="1"/>
        </font>
      </dxf>
    </rfmt>
    <rfmt sheetId="1" sqref="H340" start="0" length="0">
      <dxf>
        <font>
          <b/>
          <name val="Times New Roman CYR"/>
          <family val="1"/>
        </font>
      </dxf>
    </rfmt>
    <rfmt sheetId="1" sqref="H355" start="0" length="0">
      <dxf>
        <font>
          <i/>
          <name val="Times New Roman CYR"/>
          <family val="1"/>
        </font>
      </dxf>
    </rfmt>
    <rfmt sheetId="1" sqref="H368" start="0" length="0">
      <dxf>
        <font>
          <b/>
          <name val="Times New Roman CYR"/>
          <family val="1"/>
        </font>
      </dxf>
    </rfmt>
    <rfmt sheetId="1" sqref="H375" start="0" length="0">
      <dxf>
        <font>
          <i/>
          <name val="Times New Roman CYR"/>
          <family val="1"/>
        </font>
      </dxf>
    </rfmt>
    <rfmt sheetId="1" sqref="H378" start="0" length="0">
      <dxf>
        <font>
          <i/>
          <name val="Times New Roman CYR"/>
          <family val="1"/>
        </font>
      </dxf>
    </rfmt>
    <rfmt sheetId="1" sqref="H386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87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90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91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92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93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94" start="0" length="0">
      <dxf>
        <font>
          <i/>
          <name val="Times New Roman CYR"/>
          <family val="1"/>
        </font>
        <fill>
          <patternFill patternType="solid">
            <bgColor indexed="45"/>
          </patternFill>
        </fill>
      </dxf>
    </rfmt>
    <rfmt sheetId="1" sqref="H395" start="0" length="0">
      <dxf>
        <font>
          <b/>
          <name val="Times New Roman CYR"/>
          <family val="1"/>
        </font>
      </dxf>
    </rfmt>
  </rrc>
</revisions>
</file>

<file path=xl/revisions/revisionLog1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14" sId="1">
    <oc r="A438" t="inlineStr">
      <is>
        <t>Муниципальная Программа «Развитие физической культуры, спорта и молодежной политики в Селенгинском районе на  2020 – 2024 годы»</t>
      </is>
    </oc>
    <nc r="A438" t="inlineStr">
      <is>
        <t>Муниципальная Программа «Развитие физической культуры, спорта и молодежной политики в Селенгинском районе на  2020 – 2025 годы»</t>
      </is>
    </nc>
  </rcc>
  <rcc rId="3315" sId="1">
    <oc r="A446" t="inlineStr">
      <is>
        <t>Муниципальная Программа «Развитие физической культуры, спорта и молодежной политики в Селенгинском районе на  2020 – 2024 годы»</t>
      </is>
    </oc>
    <nc r="A446" t="inlineStr">
      <is>
        <t>Муниципальная Программа «Развитие физической культуры, спорта и молодежной политики в Селенгинском районе на  2020 – 2025 годы»</t>
      </is>
    </nc>
  </rcc>
  <rcc rId="3316" sId="1">
    <oc r="A458" t="inlineStr">
      <is>
        <t>Муниципальная Программа «Управление муниципальными финансами и муниципальным долгом на 2020-2024 годы</t>
      </is>
    </oc>
    <nc r="A458" t="inlineStr">
      <is>
        <t>Муниципальная Программа «Управление муниципальными финансами и муниципальным долгом на 2020-2025 годы</t>
      </is>
    </nc>
  </rcc>
</revisions>
</file>

<file path=xl/revisions/revisionLog1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17" sId="1">
    <oc r="F17">
      <v>2024</v>
    </oc>
    <nc r="F17">
      <v>2025</v>
    </nc>
  </rcc>
  <rcc rId="3318" sId="1">
    <oc r="G17">
      <v>2025</v>
    </oc>
    <nc r="G17">
      <v>2026</v>
    </nc>
  </rcc>
  <rcc rId="3319" sId="1">
    <oc r="A14" t="inlineStr">
      <is>
        <t>Распределение бюджетных ассигнований по разделам, подразделам, целевым статьям, группам и подгруппам видов расходов классификации расходов бюджетов на 2024-2025 годы</t>
      </is>
    </oc>
    <nc r="A14" t="inlineStr">
      <is>
        <t>Распределение бюджетных ассигнований по разделам, подразделам, целевым статьям, группам и подгруппам видов расходов классификации расходов бюджетов на 2025-2026 годы</t>
      </is>
    </nc>
  </rcc>
  <rcv guid="{E97D42D2-9E10-4ADB-8FB1-0860F6F503F4}" action="delete"/>
  <rdn rId="0" localSheetId="1" customView="1" name="Z_E97D42D2_9E10_4ADB_8FB1_0860F6F503F4_.wvu.PrintArea" hidden="1" oldHidden="1">
    <formula>Ведом.структура!$A$5:$G$466</formula>
    <oldFormula>Ведом.структура!$A$5:$G$466</oldFormula>
  </rdn>
  <rdn rId="0" localSheetId="1" customView="1" name="Z_E97D42D2_9E10_4ADB_8FB1_0860F6F503F4_.wvu.FilterData" hidden="1" oldHidden="1">
    <formula>Ведом.структура!$A$17:$G$475</formula>
    <oldFormula>Ведом.структура!$A$17:$G$475</oldFormula>
  </rdn>
  <rcv guid="{E97D42D2-9E10-4ADB-8FB1-0860F6F503F4}" action="add"/>
</revisions>
</file>

<file path=xl/revisions/revisionLog1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22" sId="1" numFmtId="4">
    <oc r="F23">
      <v>2599.5</v>
    </oc>
    <nc r="F23">
      <v>2051.3000000000002</v>
    </nc>
  </rcc>
  <rcc rId="3323" sId="1" numFmtId="4">
    <oc r="G23">
      <v>2599.5</v>
    </oc>
    <nc r="G23">
      <v>2051.3000000000002</v>
    </nc>
  </rcc>
  <rcc rId="3324" sId="1" numFmtId="4">
    <oc r="F24">
      <v>785</v>
    </oc>
    <nc r="F24">
      <v>619.5</v>
    </nc>
  </rcc>
  <rcc rId="3325" sId="1" numFmtId="4">
    <oc r="G24">
      <v>785</v>
    </oc>
    <nc r="G24">
      <v>619.5</v>
    </nc>
  </rcc>
  <rcc rId="3326" sId="1" odxf="1" dxf="1" numFmtId="4">
    <oc r="F29">
      <v>1355.6</v>
    </oc>
    <nc r="F29">
      <v>1062.8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327" sId="1" odxf="1" dxf="1" numFmtId="4">
    <oc r="G29">
      <v>1355.6</v>
    </oc>
    <nc r="G29">
      <v>1062.8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328" sId="1" odxf="1" dxf="1" numFmtId="4">
    <oc r="F30">
      <v>409.4</v>
    </oc>
    <nc r="F30">
      <v>321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329" sId="1" odxf="1" dxf="1" numFmtId="4">
    <oc r="G30">
      <v>409.4</v>
    </oc>
    <nc r="G30">
      <v>321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330" sId="1">
    <oc r="F31">
      <f>SUM(F32:F33)</f>
    </oc>
    <nc r="F31">
      <f>SUM(F32:F33)</f>
    </nc>
  </rcc>
  <rcc rId="3331" sId="1">
    <oc r="G31">
      <f>SUM(G32:G33)</f>
    </oc>
    <nc r="G31">
      <f>SUM(G32:G33)</f>
    </nc>
  </rcc>
  <rcc rId="3332" sId="1" numFmtId="4">
    <oc r="F32">
      <v>2079.6999999999998</v>
    </oc>
    <nc r="F32">
      <v>1641.1</v>
    </nc>
  </rcc>
  <rcc rId="3333" sId="1" numFmtId="4">
    <oc r="G32">
      <v>2079.6999999999998</v>
    </oc>
    <nc r="G32">
      <v>1641.1</v>
    </nc>
  </rcc>
  <rcc rId="3334" sId="1" numFmtId="4">
    <oc r="F33">
      <v>628.1</v>
    </oc>
    <nc r="F33">
      <v>495.6</v>
    </nc>
  </rcc>
  <rcc rId="3335" sId="1" numFmtId="4">
    <oc r="G33">
      <v>628.1</v>
    </oc>
    <nc r="G33">
      <v>495.6</v>
    </nc>
  </rcc>
  <rcc rId="3336" sId="1" numFmtId="4">
    <oc r="F38">
      <v>13845.8</v>
    </oc>
    <nc r="F38">
      <v>10863.4</v>
    </nc>
  </rcc>
  <rcc rId="3337" sId="1" numFmtId="4">
    <oc r="G38">
      <v>8225.5</v>
    </oc>
    <nc r="G38">
      <v>10863.4</v>
    </nc>
  </rcc>
  <rcc rId="3338" sId="1" numFmtId="4">
    <oc r="F39">
      <v>4181.3999999999996</v>
    </oc>
    <nc r="F39">
      <v>3280.7</v>
    </nc>
  </rcc>
  <rcc rId="3339" sId="1" numFmtId="4">
    <oc r="G39">
      <v>2484.0520000000001</v>
    </oc>
    <nc r="G39">
      <v>3280.7</v>
    </nc>
  </rcc>
  <rcc rId="3340" sId="1" numFmtId="4">
    <oc r="F49">
      <v>6560.8</v>
    </oc>
    <nc r="F49">
      <v>5064.6000000000004</v>
    </nc>
  </rcc>
  <rcc rId="3341" sId="1" numFmtId="4">
    <oc r="G49">
      <v>6560.8</v>
    </oc>
    <nc r="G49">
      <v>5064.6000000000004</v>
    </nc>
  </rcc>
  <rcc rId="3342" sId="1" numFmtId="4">
    <oc r="F50">
      <v>1981.4</v>
    </oc>
    <nc r="F50">
      <v>1529.5</v>
    </nc>
  </rcc>
  <rcc rId="3343" sId="1" numFmtId="4">
    <oc r="G50">
      <v>1981.4</v>
    </oc>
    <nc r="G50">
      <v>1529.5</v>
    </nc>
  </rcc>
  <rcc rId="3344" sId="1" numFmtId="4">
    <oc r="F54">
      <v>400</v>
    </oc>
    <nc r="F54">
      <v>500</v>
    </nc>
  </rcc>
  <rcc rId="3345" sId="1" numFmtId="4">
    <oc r="G54">
      <v>400</v>
    </oc>
    <nc r="G54">
      <v>500</v>
    </nc>
  </rcc>
  <rcc rId="3346" sId="1" numFmtId="4">
    <oc r="F74">
      <f>5718.62+269.67</f>
    </oc>
    <nc r="F74">
      <v>4503.8</v>
    </nc>
  </rcc>
  <rcc rId="3347" sId="1" numFmtId="4">
    <oc r="G74">
      <v>5719.6</v>
    </oc>
    <nc r="G74">
      <v>4503.8</v>
    </nc>
  </rcc>
  <rcc rId="3348" sId="1" numFmtId="4">
    <oc r="F75">
      <v>1727.3</v>
    </oc>
    <nc r="F75">
      <v>1360.2</v>
    </nc>
  </rcc>
  <rcc rId="3349" sId="1" numFmtId="4">
    <oc r="G75">
      <v>1727.3</v>
    </oc>
    <nc r="G75">
      <v>1360.2</v>
    </nc>
  </rcc>
  <rcc rId="3350" sId="1" numFmtId="4">
    <oc r="F90">
      <v>200</v>
    </oc>
    <nc r="F90">
      <v>250</v>
    </nc>
  </rcc>
  <rcc rId="3351" sId="1" numFmtId="4">
    <oc r="G90">
      <v>200</v>
    </oc>
    <nc r="G90">
      <v>250</v>
    </nc>
  </rcc>
  <rcc rId="3352" sId="1" numFmtId="4">
    <oc r="F94">
      <v>330</v>
    </oc>
    <nc r="F94">
      <v>350</v>
    </nc>
  </rcc>
  <rcc rId="3353" sId="1" numFmtId="4">
    <oc r="G94">
      <v>350</v>
    </oc>
    <nc r="G94">
      <v>370</v>
    </nc>
  </rcc>
  <rcc rId="3354" sId="1" numFmtId="4">
    <oc r="F115">
      <f>18344.5-1580.8</f>
    </oc>
    <nc r="F115">
      <v>15644.7</v>
    </nc>
  </rcc>
  <rcc rId="3355" sId="1" numFmtId="4">
    <oc r="G115">
      <v>8344.5</v>
    </oc>
    <nc r="G115">
      <v>15644.7</v>
    </nc>
  </rcc>
  <rcc rId="3356" sId="1" numFmtId="4">
    <oc r="F116">
      <f>5540-477.475</f>
    </oc>
    <nc r="F116">
      <v>4724.7</v>
    </nc>
  </rcc>
  <rcc rId="3357" sId="1" numFmtId="4">
    <oc r="G116">
      <v>2540</v>
    </oc>
    <nc r="G116">
      <v>4724.7</v>
    </nc>
  </rcc>
  <rcc rId="3358" sId="1" numFmtId="4">
    <oc r="F117">
      <f>99.9831+30</f>
    </oc>
    <nc r="F117">
      <v>65</v>
    </nc>
  </rcc>
  <rcc rId="3359" sId="1" numFmtId="4">
    <oc r="G117">
      <v>130</v>
    </oc>
    <nc r="G117">
      <v>65</v>
    </nc>
  </rcc>
  <rcc rId="3360" sId="1" numFmtId="4">
    <oc r="F118">
      <f>2110-492.965</f>
    </oc>
    <nc r="F118">
      <v>2247.5</v>
    </nc>
  </rcc>
  <rcc rId="3361" sId="1" numFmtId="4">
    <oc r="G118">
      <f>2110-512.37</f>
    </oc>
    <nc r="G118">
      <v>2247.5</v>
    </nc>
  </rcc>
  <rcc rId="3362" sId="1" numFmtId="4">
    <oc r="F119">
      <v>20</v>
    </oc>
    <nc r="F119">
      <v>90</v>
    </nc>
  </rcc>
  <rcc rId="3363" sId="1" numFmtId="4">
    <oc r="G119">
      <v>20</v>
    </oc>
    <nc r="G119">
      <v>90</v>
    </nc>
  </rcc>
  <rcc rId="3364" sId="1" numFmtId="4">
    <oc r="F122">
      <v>12076.7</v>
    </oc>
    <nc r="F122">
      <f>10869+543.5</f>
    </nc>
  </rcc>
  <rcc rId="3365" sId="1" numFmtId="4">
    <oc r="G122">
      <v>12076.7</v>
    </oc>
    <nc r="G122">
      <v>0</v>
    </nc>
  </rcc>
  <rcc rId="3366" sId="1" numFmtId="4">
    <oc r="F153">
      <v>1839</v>
    </oc>
    <nc r="F153">
      <v>2607.9</v>
    </nc>
  </rcc>
  <rcc rId="3367" sId="1" numFmtId="4">
    <oc r="G153">
      <v>1839</v>
    </oc>
    <nc r="G153">
      <v>2607.9</v>
    </nc>
  </rcc>
  <rcc rId="3368" sId="1" numFmtId="4">
    <oc r="F154">
      <v>555.4</v>
    </oc>
    <nc r="F154">
      <v>787.6</v>
    </nc>
  </rcc>
  <rcc rId="3369" sId="1" numFmtId="4">
    <oc r="G154">
      <v>555.4</v>
    </oc>
    <nc r="G154">
      <v>787.6</v>
    </nc>
  </rcc>
  <rcc rId="3370" sId="1" numFmtId="4">
    <oc r="F161">
      <v>12013.404</v>
    </oc>
    <nc r="F161">
      <v>17764.599999999999</v>
    </nc>
  </rcc>
  <rcc rId="3371" sId="1" numFmtId="4">
    <oc r="G161">
      <v>12595.35</v>
    </oc>
    <nc r="G161">
      <v>17764.599999999999</v>
    </nc>
  </rcc>
  <rcc rId="3372" sId="1" numFmtId="4">
    <oc r="F160">
      <v>3685.0059999999999</v>
    </oc>
    <nc r="F160"/>
  </rcc>
  <rcc rId="3373" sId="1" numFmtId="4">
    <oc r="G160">
      <v>4134.22</v>
    </oc>
    <nc r="G160"/>
  </rcc>
  <rrc rId="3374" sId="1" ref="A160:XFD160" action="deleteRow">
    <undo index="65535" exp="area" dr="G160:G161" r="G159" sId="1"/>
    <undo index="65535" exp="area" dr="F160:F161" r="F159" sId="1"/>
    <rfmt sheetId="1" xfDxf="1" sqref="A160:XFD160" start="0" length="0">
      <dxf>
        <font>
          <name val="Times New Roman CYR"/>
          <family val="1"/>
        </font>
        <alignment wrapText="1"/>
      </dxf>
    </rfmt>
    <rcc rId="0" sId="1" dxf="1">
      <nc r="A160" t="inlineStr">
        <is>
          <t>Прочие закупки товаров, работ и услуг для государственных (муниципальных) нужд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60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0" t="inlineStr">
        <is>
          <t>09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60" t="inlineStr">
        <is>
          <t>04304 82200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60" t="inlineStr">
        <is>
          <t>244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60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60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3375" sId="1">
    <oc r="F162">
      <f>138906.1</f>
    </oc>
    <nc r="F162"/>
  </rcc>
  <rcc rId="3376" sId="1" numFmtId="4">
    <oc r="G162">
      <v>0</v>
    </oc>
    <nc r="G162"/>
  </rcc>
  <rrc rId="3377" sId="1" ref="A161:XFD161" action="deleteRow">
    <rfmt sheetId="1" xfDxf="1" sqref="A161:XFD161" start="0" length="0">
      <dxf>
        <font>
          <name val="Times New Roman CYR"/>
          <family val="1"/>
        </font>
        <alignment wrapText="1"/>
      </dxf>
    </rfmt>
    <rcc rId="0" sId="1" dxf="1">
      <nc r="A161" t="inlineStr">
        <is>
          <t>Развитие транспортной инфраструктуры на сельских территориях</t>
        </is>
      </nc>
      <ndxf>
        <font>
          <i/>
          <name val="Times New Roman"/>
          <family val="1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61" t="inlineStr">
        <is>
          <t>04</t>
        </is>
      </nc>
      <ndxf>
        <font>
          <i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1" t="inlineStr">
        <is>
          <t>09</t>
        </is>
      </nc>
      <ndxf>
        <font>
          <i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61" t="inlineStr">
        <is>
          <t>04304 R3720</t>
        </is>
      </nc>
      <ndxf>
        <font>
          <i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61" start="0" length="0">
      <dxf>
        <font>
          <i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161">
        <f>F162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61">
        <f>G162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378" sId="1" ref="A161:XFD161" action="deleteRow">
    <undo index="65535" exp="ref" v="1" dr="G161" r="G158" sId="1"/>
    <undo index="65535" exp="ref" v="1" dr="F161" r="F158" sId="1"/>
    <rfmt sheetId="1" xfDxf="1" sqref="A161:XFD161" start="0" length="0">
      <dxf>
        <font>
          <name val="Times New Roman CYR"/>
          <family val="1"/>
        </font>
        <alignment wrapText="1"/>
      </dxf>
    </rfmt>
    <rcc rId="0" sId="1" dxf="1">
      <nc r="A161" t="inlineStr">
        <is>
          <t>Прочие закупки товаров, работ и услуг для государственных (муниципальных) нужд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61" t="inlineStr">
        <is>
          <t>04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1" t="inlineStr">
        <is>
          <t>09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61" t="inlineStr">
        <is>
          <t>04304 R3720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61" t="inlineStr">
        <is>
          <t>244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61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61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3379" sId="1">
    <oc r="F158">
      <f>F159+F161+F165+#REF!</f>
    </oc>
    <nc r="F158">
      <f>F159+F161+F165</f>
    </nc>
  </rcc>
  <rcc rId="3380" sId="1">
    <oc r="G158">
      <f>G159+G161+G165+#REF!</f>
    </oc>
    <nc r="G158">
      <f>G159+G161+G165</f>
    </nc>
  </rcc>
  <rcc rId="3381" sId="1" numFmtId="4">
    <oc r="F162">
      <v>728.47</v>
    </oc>
    <nc r="F162"/>
  </rcc>
  <rcc rId="3382" sId="1" numFmtId="4">
    <oc r="G162">
      <v>728.47</v>
    </oc>
    <nc r="G162"/>
  </rcc>
  <rcc rId="3383" sId="1" numFmtId="4">
    <oc r="F163">
      <v>50000</v>
    </oc>
    <nc r="F163"/>
  </rcc>
  <rcc rId="3384" sId="1" numFmtId="4">
    <oc r="G163">
      <v>0</v>
    </oc>
    <nc r="G163"/>
  </rcc>
  <rcc rId="3385" sId="1" numFmtId="4">
    <oc r="F164">
      <v>51020.41</v>
    </oc>
    <nc r="F164">
      <v>112975.6</v>
    </nc>
  </rcc>
  <rcc rId="3386" sId="1" numFmtId="4">
    <oc r="G164">
      <v>141763.05900000001</v>
    </oc>
    <nc r="G164">
      <v>713.9</v>
    </nc>
  </rcc>
  <rrc rId="3387" sId="1" ref="A162:XFD162" action="deleteRow">
    <undo index="65535" exp="area" dr="G162:G164" r="G161" sId="1"/>
    <undo index="65535" exp="area" dr="F162:F164" r="F161" sId="1"/>
    <rfmt sheetId="1" xfDxf="1" sqref="A162:XFD162" start="0" length="0">
      <dxf>
        <font>
          <name val="Times New Roman CYR"/>
          <family val="1"/>
        </font>
        <alignment wrapText="1"/>
      </dxf>
    </rfmt>
    <rcc rId="0" sId="1" dxf="1">
      <nc r="A162" t="inlineStr">
        <is>
          <t>Иные межбюджетные трансферты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62" t="inlineStr">
        <is>
          <t>04</t>
        </is>
      </nc>
      <ndxf>
        <font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2" t="inlineStr">
        <is>
          <t>09</t>
        </is>
      </nc>
      <ndxf>
        <font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62" t="inlineStr">
        <is>
          <t>04304 S21Д0</t>
        </is>
      </nc>
      <ndxf>
        <font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62" t="inlineStr">
        <is>
          <t>540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62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62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388" sId="1" ref="A162:XFD162" action="deleteRow">
    <undo index="65535" exp="area" dr="G162:G163" r="G161" sId="1"/>
    <undo index="65535" exp="area" dr="F162:F163" r="F161" sId="1"/>
    <rfmt sheetId="1" xfDxf="1" sqref="A162:XFD162" start="0" length="0">
      <dxf>
        <font>
          <name val="Times New Roman CYR"/>
          <family val="1"/>
        </font>
        <alignment wrapText="1"/>
      </dxf>
    </rfmt>
    <rcc rId="0" sId="1" dxf="1">
      <nc r="A162" t="inlineStr">
        <is>
          <t>Иные межбюджетные трансферты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62" t="inlineStr">
        <is>
          <t>04</t>
        </is>
      </nc>
      <ndxf>
        <font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2" t="inlineStr">
        <is>
          <t>09</t>
        </is>
      </nc>
      <ndxf>
        <font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62" t="inlineStr">
        <is>
          <t>04304 S21Д0</t>
        </is>
      </nc>
      <ndxf>
        <font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62" t="inlineStr">
        <is>
          <t>540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62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62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3389" sId="1" numFmtId="4">
    <oc r="F164">
      <v>0</v>
    </oc>
    <nc r="F164">
      <v>100000</v>
    </nc>
  </rcc>
  <rcc rId="3390" sId="1">
    <oc r="F159">
      <f>SUM(F160:F160)</f>
    </oc>
    <nc r="F159">
      <f>SUM(F160:F160)</f>
    </nc>
  </rcc>
  <rcc rId="3391" sId="1">
    <oc r="F157">
      <f>F158</f>
    </oc>
    <nc r="F157">
      <f>F158</f>
    </nc>
  </rcc>
  <rcc rId="3392" sId="1">
    <oc r="F156">
      <f>F157</f>
    </oc>
    <nc r="F156">
      <f>F157</f>
    </nc>
  </rcc>
  <rcc rId="3393" sId="1">
    <oc r="F155">
      <f>F156</f>
    </oc>
    <nc r="F155">
      <f>F156</f>
    </nc>
  </rcc>
</revisions>
</file>

<file path=xl/revisions/revisionLog18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94" sId="1">
    <oc r="G170">
      <f>608+38.8+0.02553+32.3</f>
    </oc>
    <nc r="G170"/>
  </rcc>
  <rrc rId="3395" sId="1" ref="A169:XFD169" action="deleteRow">
    <undo index="65535" exp="ref" v="1" dr="G169" r="G168" sId="1"/>
    <undo index="65535" exp="ref" v="1" dr="F169" r="F168" sId="1"/>
    <rfmt sheetId="1" xfDxf="1" sqref="A169:XFD169" start="0" length="0">
      <dxf>
        <font>
          <name val="Times New Roman CYR"/>
          <family val="1"/>
        </font>
        <alignment wrapText="1"/>
      </dxf>
    </rfmt>
    <rcc rId="0" sId="1" dxf="1">
      <nc r="A169" t="inlineStr">
        <is>
          <t>Проведение комплексных кадастровых работ в рамках федеральной целевой программы "Развитие единой государсвенной системы регистрации прав и кадастрового учета недвижимости"</t>
        </is>
      </nc>
      <ndxf>
        <font>
          <i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69" t="inlineStr">
        <is>
          <t>04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9" t="inlineStr">
        <is>
          <t>12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69" t="inlineStr">
        <is>
          <t>04103 L5110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69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169">
        <f>F170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69">
        <f>G170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396" sId="1" ref="A169:XFD169" action="deleteRow">
    <rfmt sheetId="1" xfDxf="1" sqref="A169:XFD169" start="0" length="0">
      <dxf>
        <font>
          <name val="Times New Roman CYR"/>
          <family val="1"/>
        </font>
        <alignment wrapText="1"/>
      </dxf>
    </rfmt>
    <rcc rId="0" sId="1" dxf="1">
      <nc r="A169" t="inlineStr">
        <is>
          <t>Прочие закупки товаров, работ и услуг для государственных (муниципальных) нужд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69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9" t="inlineStr">
        <is>
          <t>12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69" t="inlineStr">
        <is>
          <t>04103 L5110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69" t="inlineStr">
        <is>
          <t>244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69">
        <v>0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69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H169" t="inlineStr">
        <is>
          <t>мб</t>
        </is>
      </nc>
      <ndxf>
        <alignment horizontal="right"/>
      </ndxf>
    </rcc>
  </rrc>
  <rcc rId="3397" sId="1">
    <oc r="F168">
      <f>F169+#REF!</f>
    </oc>
    <nc r="F168">
      <f>F169</f>
    </nc>
  </rcc>
  <rcc rId="3398" sId="1">
    <oc r="G168">
      <f>G169+#REF!</f>
    </oc>
    <nc r="G168">
      <f>G169</f>
    </nc>
  </rcc>
  <rcc rId="3399" sId="1" numFmtId="4">
    <oc r="F192">
      <v>48032.75</v>
    </oc>
    <nc r="F192"/>
  </rcc>
  <rcc rId="3400" sId="1" numFmtId="4">
    <oc r="F193">
      <v>56365.029000000002</v>
    </oc>
    <nc r="F193"/>
  </rcc>
  <rcc rId="3401" sId="1">
    <oc r="F196">
      <f>492.965+492.965</f>
    </oc>
    <nc r="F196">
      <f>512.4+512.4</f>
    </nc>
  </rcc>
  <rcc rId="3402" sId="1" numFmtId="4">
    <oc r="G196">
      <f>512.37+512.37</f>
    </oc>
    <nc r="G196">
      <v>0</v>
    </nc>
  </rcc>
  <rrc rId="3403" sId="1" ref="A188:XFD188" action="deleteRow">
    <undo index="0" exp="ref" v="1" dr="G188" r="G187" sId="1"/>
    <undo index="0" exp="ref" v="1" dr="F188" r="F187" sId="1"/>
    <rfmt sheetId="1" xfDxf="1" sqref="A188:XFD188" start="0" length="0">
      <dxf>
        <font>
          <i/>
          <name val="Times New Roman CYR"/>
          <family val="1"/>
        </font>
        <alignment wrapText="1"/>
      </dxf>
    </rfmt>
    <rcc rId="0" sId="1" dxf="1">
      <nc r="A188" t="inlineStr">
        <is>
          <t>Муниципальная программа «Комплексное развитие сельских территорий в Селенгинском районе на 2023-2025 годы»</t>
        </is>
      </nc>
      <ndxf>
        <font>
          <b/>
          <i val="0"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88" t="inlineStr">
        <is>
          <t>05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88" t="inlineStr">
        <is>
          <t>02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88" t="inlineStr">
        <is>
          <t>06000 00000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88" start="0" length="0">
      <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188">
        <f>F189</f>
      </nc>
      <ndxf>
        <font>
          <b/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88">
        <f>G189</f>
      </nc>
      <ndxf>
        <font>
          <b/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404" sId="1" ref="A188:XFD188" action="deleteRow">
    <rfmt sheetId="1" xfDxf="1" sqref="A188:XFD188" start="0" length="0">
      <dxf>
        <font>
          <i/>
          <name val="Times New Roman CYR"/>
          <family val="1"/>
        </font>
        <alignment wrapText="1"/>
      </dxf>
    </rfmt>
    <rcc rId="0" sId="1" dxf="1">
      <nc r="A188" t="inlineStr">
        <is>
          <t>Основное мероприятие "Реализация мероприятий ведомственной целевой программы "Современный облик сельских территорий" государственной программы "Комплексное развитие сельских территорий""</t>
        </is>
      </nc>
      <ndxf>
        <font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88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88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88" t="inlineStr">
        <is>
          <t>06030 00000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88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188">
        <f>F189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88">
        <f>G189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405" sId="1" ref="A188:XFD188" action="deleteRow">
    <rfmt sheetId="1" xfDxf="1" sqref="A188:XFD188" start="0" length="0">
      <dxf>
        <font>
          <i/>
          <name val="Times New Roman CYR"/>
          <family val="1"/>
        </font>
        <alignment wrapText="1"/>
      </dxf>
    </rfmt>
    <rcc rId="0" sId="1" dxf="1">
      <nc r="A188" t="inlineStr">
        <is>
          <t>Обеспечение комплексного развития сельских территорий (Капитальный ремонт сетей водоснабжения г.Гусиноозерск)</t>
        </is>
      </nc>
      <ndxf>
        <font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88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88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88" t="inlineStr">
        <is>
          <t>06036 00000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88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188">
        <f>F189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88">
        <f>G189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406" sId="1" ref="A188:XFD188" action="deleteRow">
    <rfmt sheetId="1" xfDxf="1" sqref="A188:XFD188" start="0" length="0">
      <dxf>
        <font>
          <i/>
          <name val="Times New Roman CYR"/>
          <family val="1"/>
        </font>
        <alignment wrapText="1"/>
      </dxf>
    </rfmt>
    <rcc rId="0" sId="1" dxf="1">
      <nc r="A188" t="inlineStr">
        <is>
          <t>Обеспечение комплексного развития сельских территорий</t>
        </is>
      </nc>
      <ndxf>
        <font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88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88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88" t="inlineStr">
        <is>
          <t>06036 L5760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88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188">
        <f>SUM(F189:F190)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88">
        <f>SUM(G189:G190)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407" sId="1" ref="A188:XFD188" action="deleteRow">
    <rfmt sheetId="1" xfDxf="1" sqref="A188:XFD188" start="0" length="0">
      <dxf>
        <font>
          <i/>
          <name val="Times New Roman CYR"/>
          <family val="1"/>
        </font>
        <alignment wrapText="1"/>
      </dxf>
    </rfmt>
    <rcc rId="0" sId="1" dxf="1">
      <nc r="A188" t="inlineStr">
        <is>
          <t>Иные межбюджетные трансферты</t>
        </is>
      </nc>
      <ndxf>
        <font>
          <i val="0"/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88" t="inlineStr">
        <is>
          <t>05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88" t="inlineStr">
        <is>
          <t>02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88" t="inlineStr">
        <is>
          <t>06036 L5760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88" t="inlineStr">
        <is>
          <t>540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88" start="0" length="0">
      <dxf>
        <font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G188">
        <v>0</v>
      </nc>
      <ndxf>
        <font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408" sId="1" ref="A188:XFD188" action="deleteRow">
    <rfmt sheetId="1" xfDxf="1" sqref="A188:XFD188" start="0" length="0">
      <dxf>
        <font>
          <i/>
          <name val="Times New Roman CYR"/>
          <family val="1"/>
        </font>
        <alignment wrapText="1"/>
      </dxf>
    </rfmt>
    <rcc rId="0" sId="1" dxf="1">
      <nc r="A188" t="inlineStr">
        <is>
          <t>Субсидии автономным учреждениям на иные цели</t>
        </is>
      </nc>
      <ndxf>
        <font>
          <i val="0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88" t="inlineStr">
        <is>
          <t>05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88" t="inlineStr">
        <is>
          <t>02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88" t="inlineStr">
        <is>
          <t>06036 L5760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88" t="inlineStr">
        <is>
          <t>622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88" start="0" length="0">
      <dxf>
        <font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G188">
        <v>0</v>
      </nc>
      <ndxf>
        <font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3409" sId="1">
    <oc r="F187">
      <f>#REF!+F188</f>
    </oc>
    <nc r="F187">
      <f>F188</f>
    </nc>
  </rcc>
  <rcc rId="3410" sId="1">
    <oc r="G187">
      <f>#REF!+G188</f>
    </oc>
    <nc r="G187">
      <f>G188</f>
    </nc>
  </rcc>
  <rcc rId="3411" sId="1" odxf="1" dxf="1" numFmtId="4">
    <oc r="F199">
      <v>11465.36</v>
    </oc>
    <nc r="F199">
      <f>16327.6-350-130</f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3412" sId="1" odxf="1" dxf="1" numFmtId="4">
    <oc r="G199">
      <v>11435.36</v>
    </oc>
    <nc r="G199">
      <f>16327.6-100-370</f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3413" sId="1" numFmtId="4">
    <oc r="F202">
      <v>120</v>
    </oc>
    <nc r="F202">
      <v>130</v>
    </nc>
  </rcc>
  <rcc rId="3414" sId="1" numFmtId="4">
    <oc r="G202">
      <v>130</v>
    </oc>
    <nc r="G202">
      <v>100</v>
    </nc>
  </rcc>
  <rcc rId="3415" sId="1" numFmtId="4">
    <oc r="F195">
      <v>16874.197090000001</v>
    </oc>
    <nc r="F195"/>
  </rcc>
  <rcc rId="3416" sId="1" numFmtId="4">
    <oc r="G195">
      <v>0</v>
    </oc>
    <nc r="G195"/>
  </rcc>
  <rrc rId="3417" sId="1" ref="A192:XFD192" action="deleteRow">
    <undo index="0" exp="ref" v="1" dr="G192" r="G191" sId="1"/>
    <undo index="0" exp="ref" v="1" dr="F192" r="F191" sId="1"/>
    <rfmt sheetId="1" xfDxf="1" sqref="A192:XFD192" start="0" length="0">
      <dxf>
        <font>
          <name val="Times New Roman CYR"/>
          <family val="1"/>
        </font>
        <alignment wrapText="1"/>
      </dxf>
    </rfmt>
    <rcc rId="0" sId="1" dxf="1">
      <nc r="A192" t="inlineStr">
        <is>
          <t>Муниципальная программа "Формирование комфортной городской среды на территории муниципального образования "Селенгинский район" на 2020-2025 годы</t>
        </is>
      </nc>
      <ndxf>
        <font>
          <b/>
          <name val="Times New Roman"/>
          <family val="1"/>
        </font>
      </ndxf>
    </rcc>
    <rcc rId="0" sId="1" dxf="1">
      <nc r="B192" t="inlineStr">
        <is>
          <t>05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2" t="inlineStr">
        <is>
          <t>03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92" t="inlineStr">
        <is>
          <t>16000 00000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92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192">
        <f>F193</f>
      </nc>
      <n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92">
        <f>G193</f>
      </nc>
      <n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418" sId="1" ref="A192:XFD192" action="deleteRow">
    <rfmt sheetId="1" xfDxf="1" sqref="A192:XFD192" start="0" length="0">
      <dxf>
        <font>
          <name val="Times New Roman CYR"/>
          <family val="1"/>
        </font>
        <alignment wrapText="1"/>
      </dxf>
    </rfmt>
    <rcc rId="0" sId="1" dxf="1">
      <nc r="A192" t="inlineStr">
        <is>
          <t>Основное мероприятие "Благоустройство дворовых и общественных территорий "</t>
        </is>
      </nc>
      <ndxf>
        <font>
          <i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92" t="inlineStr">
        <is>
          <t>05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2" t="inlineStr">
        <is>
          <t>03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92" t="inlineStr">
        <is>
          <t>160F2 00000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92" start="0" length="0">
      <dxf>
        <font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192">
        <f>F193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92">
        <f>G193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419" sId="1" ref="A192:XFD192" action="deleteRow">
    <rfmt sheetId="1" xfDxf="1" sqref="A192:XFD192" start="0" length="0">
      <dxf>
        <font>
          <name val="Times New Roman CYR"/>
          <family val="1"/>
        </font>
        <alignment wrapText="1"/>
      </dxf>
    </rfmt>
    <rcc rId="0" sId="1" dxf="1">
      <nc r="A192" t="inlineStr">
        <is>
          <t>На поддержку государственных программ субъектов Российской Федерации и муниципальных программ формирования современной городской среды</t>
        </is>
      </nc>
      <ndxf>
        <font>
          <i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92" t="inlineStr">
        <is>
          <t>05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2" t="inlineStr">
        <is>
          <t>03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92" t="inlineStr">
        <is>
          <t>160F2 55550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92" start="0" length="0">
      <dxf>
        <font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192">
        <f>F193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92">
        <f>G193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420" sId="1" ref="A192:XFD192" action="deleteRow">
    <rfmt sheetId="1" xfDxf="1" sqref="A192:XFD192" start="0" length="0">
      <dxf>
        <font>
          <name val="Times New Roman CYR"/>
          <family val="1"/>
        </font>
        <alignment wrapText="1"/>
      </dxf>
    </rfmt>
    <rcc rId="0" sId="1" dxf="1">
      <nc r="A192" t="inlineStr">
        <is>
          <t>Иные межбюджетные трансферты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92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2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92" t="inlineStr">
        <is>
          <t>160F2 55550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92" t="inlineStr">
        <is>
          <t>540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92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92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3421" sId="1">
    <oc r="F191">
      <f>#REF!+F192</f>
    </oc>
    <nc r="F191">
      <f>F192</f>
    </nc>
  </rcc>
  <rcc rId="3422" sId="1">
    <oc r="G191">
      <f>#REF!+G192</f>
    </oc>
    <nc r="G191">
      <f>G192</f>
    </nc>
  </rcc>
  <rcc rId="3423" sId="1" numFmtId="4">
    <oc r="F203">
      <v>288059.21999999997</v>
    </oc>
    <nc r="F203"/>
  </rcc>
  <rrc rId="3424" sId="1" ref="A199:XFD199" action="deleteRow">
    <undo index="65535" exp="ref" v="1" dr="G199" r="G186" sId="1"/>
    <undo index="65535" exp="ref" v="1" dr="F199" r="F186" sId="1"/>
    <rfmt sheetId="1" xfDxf="1" sqref="A199:XFD199" start="0" length="0">
      <dxf>
        <font>
          <name val="Times New Roman CYR"/>
          <family val="1"/>
        </font>
        <alignment wrapText="1"/>
      </dxf>
    </rfmt>
    <rcc rId="0" sId="1" dxf="1">
      <nc r="A199" t="inlineStr">
        <is>
          <t>Другие вопросы в области жилищно-коммунального хозяйства</t>
        </is>
      </nc>
      <ndxf>
        <font>
          <b/>
          <name val="Times New Roman"/>
          <family val="1"/>
        </font>
        <fill>
          <patternFill patternType="solid">
            <bgColor indexed="41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99" t="inlineStr">
        <is>
          <t>05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9" t="inlineStr">
        <is>
          <t>05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99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99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199">
        <f>F200</f>
      </nc>
      <ndxf>
        <font>
          <b/>
          <name val="Times New Roman"/>
          <family val="1"/>
        </font>
        <numFmt numFmtId="165" formatCode="0.00000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99">
        <f>G200</f>
      </nc>
      <ndxf>
        <font>
          <b/>
          <name val="Times New Roman"/>
          <family val="1"/>
        </font>
        <numFmt numFmtId="165" formatCode="0.00000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425" sId="1" ref="A199:XFD199" action="deleteRow">
    <rfmt sheetId="1" xfDxf="1" sqref="A199:XFD199" start="0" length="0">
      <dxf>
        <font>
          <name val="Times New Roman CYR"/>
          <family val="1"/>
        </font>
        <alignment wrapText="1"/>
      </dxf>
    </rfmt>
    <rcc rId="0" sId="1" dxf="1">
      <nc r="A199" t="inlineStr">
        <is>
          <t>Муниципальная программа "Чистая вода на 2020-2025 годы"</t>
        </is>
      </nc>
      <n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99" t="inlineStr">
        <is>
          <t>05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9" t="inlineStr">
        <is>
          <t>05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99" t="inlineStr">
        <is>
          <t>17000 00000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99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199">
        <f>F200</f>
      </nc>
      <n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99">
        <f>G200</f>
      </nc>
      <n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426" sId="1" ref="A199:XFD199" action="deleteRow">
    <rfmt sheetId="1" xfDxf="1" sqref="A199:XFD199" start="0" length="0">
      <dxf>
        <font>
          <name val="Times New Roman CYR"/>
          <family val="1"/>
        </font>
        <alignment wrapText="1"/>
      </dxf>
    </rfmt>
    <rcc rId="0" sId="1" dxf="1">
      <nc r="A199" t="inlineStr">
        <is>
          <t>Основное мероприятие "Улучшение качества питьевой воды"</t>
        </is>
      </nc>
      <ndxf>
        <font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99" t="inlineStr">
        <is>
          <t>05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9" t="inlineStr">
        <is>
          <t>05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99" t="inlineStr">
        <is>
          <t>170F5 00000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99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199">
        <f>F200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99">
        <f>G200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427" sId="1" ref="A199:XFD199" action="deleteRow">
    <rfmt sheetId="1" xfDxf="1" sqref="A199:XFD199" start="0" length="0">
      <dxf>
        <font>
          <name val="Times New Roman CYR"/>
          <family val="1"/>
        </font>
        <alignment wrapText="1"/>
      </dxf>
    </rfmt>
    <rcc rId="0" sId="1" dxf="1">
      <nc r="A199" t="inlineStr">
        <is>
          <t>Cтроительство и реконструкция (модернизация) объектов питьевого водоснабжения</t>
        </is>
      </nc>
      <ndxf>
        <font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99" t="inlineStr">
        <is>
          <t>05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9" t="inlineStr">
        <is>
          <t>05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99" t="inlineStr">
        <is>
          <t>170F5 52430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99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199">
        <f>F200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99">
        <f>G200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428" sId="1" ref="A199:XFD199" action="deleteRow">
    <rfmt sheetId="1" xfDxf="1" sqref="A199:XFD199" start="0" length="0">
      <dxf>
        <font>
          <name val="Times New Roman CYR"/>
          <family val="1"/>
        </font>
        <alignment wrapText="1"/>
      </dxf>
    </rfmt>
    <rcc rId="0" sId="1" dxf="1">
      <nc r="A199" t="inlineStr">
        <is>
          <t>Бюджетные инвестиции в объекты капитального строительства государственной (муниципальной) собственности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99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9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99" t="inlineStr">
        <is>
          <t>170F5 52430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99" t="inlineStr">
        <is>
          <t>414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99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G199">
        <v>0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3429" sId="1">
    <oc r="F186">
      <f>F191+#REF!+F187</f>
    </oc>
    <nc r="F186">
      <f>F191+F187</f>
    </nc>
  </rcc>
  <rcc rId="3430" sId="1">
    <oc r="G186">
      <f>G191+#REF!+G187</f>
    </oc>
    <nc r="G186">
      <f>G191+G187</f>
    </nc>
  </rcc>
</revisions>
</file>

<file path=xl/revisions/revisionLog18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31" sId="1" numFmtId="4">
    <oc r="F205">
      <v>131777.20000000001</v>
    </oc>
    <nc r="F205">
      <v>132003.5</v>
    </nc>
  </rcc>
  <rcc rId="3432" sId="1" numFmtId="4">
    <oc r="G205">
      <v>131045.1</v>
    </oc>
    <nc r="G205">
      <v>132003.5</v>
    </nc>
  </rcc>
  <rcc rId="3433" sId="1" numFmtId="4">
    <oc r="F209">
      <v>22258.6</v>
    </oc>
    <nc r="F209">
      <f>80336.9-18626.92</f>
    </nc>
  </rcc>
  <rcc rId="3434" sId="1" numFmtId="4">
    <oc r="G209">
      <v>7258.6</v>
    </oc>
    <nc r="G209">
      <f>80336.9-24369.815</f>
    </nc>
  </rcc>
  <rcc rId="3435" sId="1" numFmtId="4">
    <oc r="F211">
      <v>81458</v>
    </oc>
    <nc r="F211"/>
  </rcc>
  <rcc rId="3436" sId="1" numFmtId="4">
    <oc r="G211">
      <v>81458</v>
    </oc>
    <nc r="G211"/>
  </rcc>
  <rrc rId="3437" sId="1" ref="A210:XFD210" action="deleteRow">
    <undo index="65535" exp="ref" v="1" dr="G210" r="G203" sId="1"/>
    <undo index="65535" exp="ref" v="1" dr="F210" r="F203" sId="1"/>
    <rfmt sheetId="1" xfDxf="1" sqref="A210:XFD210" start="0" length="0">
      <dxf>
        <font>
          <name val="Times New Roman CYR"/>
          <family val="1"/>
        </font>
        <alignment wrapText="1"/>
      </dxf>
    </rfmt>
    <rcc rId="0" sId="1" dxf="1">
      <nc r="A210" t="inlineStr">
        <is>
          <t>Софинансирование расходных обязательств муниципальных районов (городских округов)</t>
        </is>
      </nc>
      <ndxf>
        <font>
          <i/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10" t="inlineStr">
        <is>
          <t>07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10" t="inlineStr">
        <is>
          <t>01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10" t="inlineStr">
        <is>
          <t>10101 S2160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10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10">
        <f>F211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10">
        <f>G211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438" sId="1" ref="A210:XFD210" action="deleteRow">
    <rfmt sheetId="1" xfDxf="1" sqref="A210:XFD210" start="0" length="0">
      <dxf>
        <font>
          <name val="Times New Roman CYR"/>
          <family val="1"/>
        </font>
        <alignment wrapText="1"/>
      </dxf>
    </rfmt>
    <rcc rId="0" sId="1" dxf="1">
      <nc r="A210" t="inlineStr">
        <is>
  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  </is>
      </nc>
      <ndxf>
        <font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10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10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10" t="inlineStr">
        <is>
          <t>10101 S2160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10" t="inlineStr">
        <is>
          <t>611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10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10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3439" sId="1">
    <oc r="F203">
      <f>F204+F208+F206+#REF!</f>
    </oc>
    <nc r="F203">
      <f>F204+F208+F206</f>
    </nc>
  </rcc>
  <rcc rId="3440" sId="1">
    <oc r="G203">
      <f>G204+G208+G206+#REF!</f>
    </oc>
    <nc r="G203">
      <f>G204+G208+G206</f>
    </nc>
  </rcc>
  <rcc rId="3441" sId="1" numFmtId="4">
    <oc r="G215">
      <v>31012</v>
    </oc>
    <nc r="G215">
      <v>0</v>
    </nc>
  </rcc>
  <rcc rId="3442" sId="1">
    <oc r="F216">
      <f>F217</f>
    </oc>
    <nc r="F216">
      <f>F217</f>
    </nc>
  </rcc>
  <rcc rId="3443" sId="1">
    <oc r="G216">
      <f>G217</f>
    </oc>
    <nc r="G216">
      <f>G217</f>
    </nc>
  </rcc>
  <rcc rId="3444" sId="1" numFmtId="4">
    <oc r="F217">
      <v>266218.90000000002</v>
    </oc>
    <nc r="F217">
      <v>256178</v>
    </nc>
  </rcc>
  <rcc rId="3445" sId="1" numFmtId="4">
    <oc r="G217">
      <v>266218.90000000002</v>
    </oc>
    <nc r="G217">
      <v>256178</v>
    </nc>
  </rcc>
  <rcc rId="3446" sId="1">
    <oc r="F218">
      <f>F219</f>
    </oc>
    <nc r="F218">
      <f>F219</f>
    </nc>
  </rcc>
  <rcc rId="3447" sId="1">
    <oc r="G218">
      <f>G219</f>
    </oc>
    <nc r="G218">
      <f>G219</f>
    </nc>
  </rcc>
  <rcc rId="3448" sId="1" numFmtId="4">
    <oc r="F219">
      <v>5608.9</v>
    </oc>
    <nc r="F219">
      <v>5565.8</v>
    </nc>
  </rcc>
  <rcc rId="3449" sId="1" numFmtId="4">
    <oc r="G219">
      <v>5468</v>
    </oc>
    <nc r="G219">
      <v>5565.8</v>
    </nc>
  </rcc>
  <rcc rId="3450" sId="1" numFmtId="4">
    <oc r="F221">
      <v>20568.672999999999</v>
    </oc>
    <nc r="F221">
      <v>4000</v>
    </nc>
  </rcc>
  <rcc rId="3451" sId="1" numFmtId="4">
    <oc r="G221">
      <v>10143.672</v>
    </oc>
    <nc r="G221">
      <v>4000</v>
    </nc>
  </rcc>
  <rcc rId="3452" sId="1">
    <oc r="F223">
      <f>28457.8+287.5</f>
    </oc>
    <nc r="F223">
      <f>27282+275.6</f>
    </nc>
  </rcc>
  <rcc rId="3453" sId="1" numFmtId="4">
    <oc r="G223">
      <f>28280.1+285.7</f>
    </oc>
    <nc r="G223">
      <v>0</v>
    </nc>
  </rcc>
  <rcc rId="3454" sId="1" numFmtId="4">
    <oc r="F225">
      <v>122150.8</v>
    </oc>
    <nc r="F225">
      <f>116435+15410</f>
    </nc>
  </rcc>
  <rcc rId="3455" sId="1" numFmtId="4">
    <oc r="G225">
      <v>122150.8</v>
    </oc>
    <nc r="G225">
      <f>116435+15410</f>
    </nc>
  </rcc>
  <rcc rId="3456" sId="1">
    <oc r="F226">
      <f>F227</f>
    </oc>
    <nc r="F226">
      <f>F227</f>
    </nc>
  </rcc>
  <rcc rId="3457" sId="1">
    <oc r="G226">
      <f>G227</f>
    </oc>
    <nc r="G226">
      <f>G227</f>
    </nc>
  </rcc>
  <rcc rId="3458" sId="1">
    <oc r="F227">
      <f>12253.1+12253.1</f>
    </oc>
    <nc r="F227">
      <f>10584.6+10584.6</f>
    </nc>
  </rcc>
  <rcc rId="3459" sId="1">
    <oc r="G227">
      <f>12415.2+12415.2</f>
    </oc>
    <nc r="G227">
      <f>10584.6+10584.6</f>
    </nc>
  </rcc>
  <rcc rId="3460" sId="1" numFmtId="4">
    <oc r="F229">
      <v>8.6999999999999993</v>
    </oc>
    <nc r="F229"/>
  </rcc>
  <rcc rId="3461" sId="1" numFmtId="4">
    <oc r="G229">
      <v>8.1999999999999993</v>
    </oc>
    <nc r="G229"/>
  </rcc>
  <rrc rId="3462" sId="1" ref="A228:XFD228" action="deleteRow">
    <undo index="65535" exp="ref" v="1" dr="G228" r="G213" sId="1"/>
    <undo index="65535" exp="ref" v="1" dr="F228" r="F213" sId="1"/>
    <rfmt sheetId="1" xfDxf="1" sqref="A228:XFD228" start="0" length="0">
      <dxf>
        <font>
          <i/>
          <name val="Times New Roman CYR"/>
          <family val="1"/>
        </font>
        <alignment wrapText="1"/>
      </dxf>
    </rfmt>
    <rcc rId="0" sId="1" dxf="1">
      <nc r="A228" t="inlineStr">
        <is>
          <t>Обеспечение компенсации питания родителям (законным представителям) обучающихся в муниципальных общеобразовательных организациях, имеющих статус обучающихся с ограниченными возможностями здоровья, обучение которых организовано на дому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28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28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28" t="inlineStr">
        <is>
          <t>10201 S2Л40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28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28">
        <f>F229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28">
        <f>G229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463" sId="1" ref="A228:XFD228" action="deleteRow">
    <rfmt sheetId="1" xfDxf="1" sqref="A228:XFD228" start="0" length="0">
      <dxf>
        <font>
          <i/>
          <name val="Times New Roman CYR"/>
          <family val="1"/>
        </font>
        <alignment wrapText="1"/>
      </dxf>
    </rfmt>
    <rcc rId="0" sId="1" dxf="1">
      <nc r="A228" t="inlineStr">
        <is>
          <t>Субсидии бюджетным учреждениям на иные цели</t>
        </is>
      </nc>
      <n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28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28" t="inlineStr">
        <is>
          <t>02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28" t="inlineStr">
        <is>
          <t>10201 S2Л40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28" t="inlineStr">
        <is>
          <t>612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28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28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3464" sId="1">
    <oc r="F213">
      <f>F216+F218+F220+#REF!+F226+F222+F214+F236+F224+F228</f>
    </oc>
    <nc r="F213">
      <f>F216+F218+F220+F226+F222+F214+F236+F224+F228</f>
    </nc>
  </rcc>
  <rcc rId="3465" sId="1">
    <oc r="G213">
      <f>G216+G218+G220+#REF!+G226+G222+G214+G236+G224+G228</f>
    </oc>
    <nc r="G213">
      <f>G216+G218+G220+G226+G222+G214+G236+G224+G228</f>
    </nc>
  </rcc>
  <rcc rId="3466" sId="1" numFmtId="4">
    <oc r="F229">
      <v>1408.367</v>
    </oc>
    <nc r="F229">
      <f>1380.2+28.2</f>
    </nc>
  </rcc>
  <rcc rId="3467" sId="1" numFmtId="4">
    <oc r="G229">
      <v>1408.367</v>
    </oc>
    <nc r="G229">
      <f>1380.2+28.2</f>
    </nc>
  </rcc>
  <rrc rId="3468" sId="1" ref="A230:XFD231" action="insertRow"/>
  <rm rId="3469" sheetId="1" source="A238:XFD239" destination="A230:XFD231" sourceSheetId="1">
    <rfmt sheetId="1" xfDxf="1" sqref="A230:XFD230" start="0" length="0">
      <dxf>
        <font>
          <i/>
          <name val="Times New Roman CYR"/>
          <family val="1"/>
        </font>
        <alignment wrapText="1"/>
      </dxf>
    </rfmt>
    <rfmt sheetId="1" xfDxf="1" sqref="A231:XFD231" start="0" length="0">
      <dxf>
        <font>
          <i/>
          <name val="Times New Roman CYR"/>
          <family val="1"/>
        </font>
        <alignment wrapText="1"/>
      </dxf>
    </rfmt>
    <rfmt sheetId="1" sqref="A230" start="0" length="0">
      <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30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30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30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30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30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30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231" start="0" length="0">
      <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31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31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31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31" start="0" length="0">
      <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31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31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3470" sId="1" ref="A238:XFD238" action="deleteRow">
    <rfmt sheetId="1" xfDxf="1" sqref="A238:XFD238" start="0" length="0">
      <dxf>
        <font>
          <name val="Times New Roman CYR"/>
          <family val="1"/>
        </font>
        <alignment wrapText="1"/>
      </dxf>
    </rfmt>
  </rrc>
  <rrc rId="3471" sId="1" ref="A238:XFD238" action="deleteRow">
    <rfmt sheetId="1" xfDxf="1" sqref="A238:XFD238" start="0" length="0">
      <dxf>
        <font>
          <name val="Times New Roman CYR"/>
          <family val="1"/>
        </font>
        <alignment wrapText="1"/>
      </dxf>
    </rfmt>
  </rrc>
  <rcc rId="3472" sId="1" numFmtId="4">
    <oc r="G231">
      <v>4690.3999999999996</v>
    </oc>
    <nc r="G231">
      <v>0</v>
    </nc>
  </rcc>
  <rcc rId="3473" sId="1" odxf="1" dxf="1">
    <oc r="F232">
      <f>F233</f>
    </oc>
    <nc r="F232">
      <f>F233</f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3474" sId="1" odxf="1" dxf="1">
    <oc r="G232">
      <f>G233</f>
    </oc>
    <nc r="G232">
      <f>G233</f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3475" sId="1" odxf="1" dxf="1">
    <oc r="F233">
      <f>F234</f>
    </oc>
    <nc r="F233">
      <f>F234</f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3476" sId="1" odxf="1" dxf="1">
    <oc r="G233">
      <f>G234</f>
    </oc>
    <nc r="G233">
      <f>G234</f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fmt sheetId="1" sqref="F234" start="0" length="0">
    <dxf>
      <fill>
        <patternFill patternType="none">
          <bgColor indexed="65"/>
        </patternFill>
      </fill>
    </dxf>
  </rfmt>
  <rfmt sheetId="1" sqref="G234" start="0" length="0">
    <dxf>
      <fill>
        <patternFill patternType="none">
          <bgColor indexed="65"/>
        </patternFill>
      </fill>
    </dxf>
  </rfmt>
  <rcc rId="3477" sId="1">
    <oc r="F237">
      <f>8280+436</f>
    </oc>
    <nc r="F237">
      <f>8380+420</f>
    </nc>
  </rcc>
  <rcc rId="3478" sId="1" numFmtId="4">
    <oc r="G237">
      <v>0</v>
    </oc>
    <nc r="G237">
      <f>8380+420</f>
    </nc>
  </rcc>
  <rcv guid="{E97D42D2-9E10-4ADB-8FB1-0860F6F503F4}" action="delete"/>
  <rdn rId="0" localSheetId="1" customView="1" name="Z_E97D42D2_9E10_4ADB_8FB1_0860F6F503F4_.wvu.PrintArea" hidden="1" oldHidden="1">
    <formula>Ведом.структура!$A$5:$G$440</formula>
    <oldFormula>Ведом.структура!$A$5:$G$440</oldFormula>
  </rdn>
  <rdn rId="0" localSheetId="1" customView="1" name="Z_E97D42D2_9E10_4ADB_8FB1_0860F6F503F4_.wvu.FilterData" hidden="1" oldHidden="1">
    <formula>Ведом.структура!$A$17:$G$449</formula>
    <oldFormula>Ведом.структура!$A$17:$G$449</oldFormula>
  </rdn>
  <rcv guid="{E97D42D2-9E10-4ADB-8FB1-0860F6F503F4}" action="add"/>
</revisions>
</file>

<file path=xl/revisions/revisionLog18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81" sId="1" numFmtId="4">
    <oc r="F240">
      <v>12060</v>
    </oc>
    <nc r="F240"/>
  </rcc>
  <rcc rId="3482" sId="1" numFmtId="4">
    <oc r="G240">
      <v>0</v>
    </oc>
    <nc r="G240"/>
  </rcc>
  <rrc rId="3483" sId="1" ref="A238:XFD238" action="deleteRow">
    <undo index="65535" exp="ref" v="1" dr="F238" r="F210" sId="1"/>
    <rfmt sheetId="1" xfDxf="1" sqref="A238:XFD238" start="0" length="0">
      <dxf>
        <font>
          <i/>
          <name val="Times New Roman CYR"/>
          <family val="1"/>
        </font>
        <alignment wrapText="1"/>
      </dxf>
    </rfmt>
    <rcc rId="0" sId="1" dxf="1">
      <nc r="A238" t="inlineStr">
        <is>
          <t>Непрограммные расходы</t>
        </is>
      </nc>
      <ndxf>
        <font>
          <b/>
          <i val="0"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38" t="inlineStr">
        <is>
          <t>07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38" t="inlineStr">
        <is>
          <t>02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38" t="inlineStr">
        <is>
          <t>99900 00000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38" start="0" length="0">
      <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38">
        <f>F239</f>
      </nc>
      <ndxf>
        <font>
          <b/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38">
        <f>G239</f>
      </nc>
      <ndxf>
        <font>
          <b/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484" sId="1" ref="A238:XFD238" action="deleteRow">
    <rfmt sheetId="1" xfDxf="1" sqref="A238:XFD238" start="0" length="0">
      <dxf>
        <font>
          <i/>
          <name val="Times New Roman CYR"/>
          <family val="1"/>
        </font>
        <alignment wrapText="1"/>
      </dxf>
    </rfmt>
    <rcc rId="0" sId="1" dxf="1">
      <nc r="A238" t="inlineStr">
        <is>
          <t>Развитие общественной инфраструктуры, капитальный ремонт, реконструкция, строительство объектов образования, физической культуры и спорта, культуры, дорожного хозяйства, жилищно-коммунального хозяйства</t>
        </is>
      </nc>
      <ndxf>
        <font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38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38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38" t="inlineStr">
        <is>
          <t>99900 S2140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38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38">
        <f>F239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38">
        <f>G239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485" sId="1" ref="A238:XFD238" action="deleteRow">
    <rfmt sheetId="1" xfDxf="1" sqref="A238:XFD238" start="0" length="0">
      <dxf>
        <font>
          <i/>
          <name val="Times New Roman CYR"/>
          <family val="1"/>
        </font>
        <alignment wrapText="1"/>
      </dxf>
    </rfmt>
    <rcc rId="0" sId="1" dxf="1">
      <nc r="A238" t="inlineStr">
        <is>
          <t>Субсидии бюджетным учреждениям на иные цели</t>
        </is>
      </nc>
      <n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38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38" t="inlineStr">
        <is>
          <t>02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38" t="inlineStr">
        <is>
          <t>99900 S2140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38" t="inlineStr">
        <is>
          <t>612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38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38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3486" sId="1">
    <oc r="F210">
      <f>F211+#REF!</f>
    </oc>
    <nc r="F210">
      <f>F211</f>
    </nc>
  </rcc>
  <rcc rId="3487" sId="1">
    <oc r="G210">
      <f>G211</f>
    </oc>
    <nc r="G210">
      <f>G211</f>
    </nc>
  </rcc>
</revisions>
</file>

<file path=xl/revisions/revisionLog18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88" sId="1" numFmtId="4">
    <oc r="F243">
      <v>10483</v>
    </oc>
    <nc r="F243">
      <v>11764</v>
    </nc>
  </rcc>
  <rcc rId="3489" sId="1" numFmtId="4">
    <oc r="G243">
      <v>1513</v>
    </oc>
    <nc r="G243">
      <v>11764</v>
    </nc>
  </rcc>
  <rcc rId="3490" sId="1">
    <oc r="F244">
      <f>F245</f>
    </oc>
    <nc r="F244">
      <f>F245</f>
    </nc>
  </rcc>
  <rcc rId="3491" sId="1">
    <oc r="G244">
      <f>G245</f>
    </oc>
    <nc r="G244">
      <f>G245</f>
    </nc>
  </rcc>
  <rcc rId="3492" sId="1" numFmtId="4">
    <oc r="F245">
      <v>13342.1</v>
    </oc>
    <nc r="F245">
      <v>13346.3</v>
    </nc>
  </rcc>
  <rcc rId="3493" sId="1" numFmtId="4">
    <oc r="G245">
      <v>13342.1</v>
    </oc>
    <nc r="G245">
      <v>13346.3</v>
    </nc>
  </rcc>
  <rcc rId="3494" sId="1" numFmtId="4">
    <oc r="F250">
      <v>282</v>
    </oc>
    <nc r="F250">
      <v>78</v>
    </nc>
  </rcc>
  <rcc rId="3495" sId="1" numFmtId="4">
    <oc r="G250">
      <v>282</v>
    </oc>
    <nc r="G250">
      <v>78</v>
    </nc>
  </rcc>
  <rcc rId="3496" sId="1" numFmtId="4">
    <oc r="F251">
      <v>574.5</v>
    </oc>
    <nc r="F251">
      <v>795</v>
    </nc>
  </rcc>
  <rcc rId="3497" sId="1" numFmtId="4">
    <oc r="G251">
      <v>574.5</v>
    </oc>
    <nc r="G251">
      <v>795</v>
    </nc>
  </rcc>
  <rcc rId="3498" sId="1">
    <oc r="F253">
      <f>10159.152+12776.8</f>
    </oc>
    <nc r="F253">
      <f>10159.152+10480</f>
    </nc>
  </rcc>
  <rcc rId="3499" sId="1">
    <oc r="G253">
      <f>10159.152+12776.8</f>
    </oc>
    <nc r="G253">
      <f>10159.152+10480</f>
    </nc>
  </rcc>
  <rcc rId="3500" sId="1">
    <oc r="F254">
      <f>32170.648+27897.8+957.5</f>
    </oc>
    <nc r="F254">
      <f>32170.648+21202.1</f>
    </nc>
  </rcc>
  <rcc rId="3501" sId="1">
    <oc r="G254">
      <f>32170.648+27897.8+957.5</f>
    </oc>
    <nc r="G254">
      <f>32170.648+21202.1</f>
    </nc>
  </rcc>
  <rcc rId="3502" sId="1" numFmtId="4">
    <oc r="F258">
      <v>105.6</v>
    </oc>
    <nc r="F258"/>
  </rcc>
  <rcc rId="3503" sId="1" numFmtId="4">
    <oc r="G258">
      <v>105.6</v>
    </oc>
    <nc r="G258"/>
  </rcc>
  <rrc rId="3504" sId="1" ref="A255:XFD255" action="deleteRow">
    <undo index="65535" exp="ref" v="1" dr="G255" r="G246" sId="1"/>
    <undo index="65535" exp="ref" v="1" dr="F255" r="F246" sId="1"/>
    <rfmt sheetId="1" xfDxf="1" sqref="A255:XFD255" start="0" length="0">
      <dxf>
        <font>
          <name val="Times New Roman CYR"/>
          <family val="1"/>
        </font>
        <alignment wrapText="1"/>
      </dxf>
    </rfmt>
    <rcc rId="0" sId="1" dxf="1">
      <nc r="A255" t="inlineStr">
        <is>
          <t>Подпрограмма «Семья и дети»</t>
        </is>
      </nc>
      <ndxf>
        <font>
          <b/>
          <i/>
          <name val="Times New Roman CYR"/>
          <family val="1"/>
        </font>
        <alignment horizontal="left" vertical="center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55" t="inlineStr">
        <is>
          <t>07</t>
        </is>
      </nc>
      <n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55" t="inlineStr">
        <is>
          <t>03</t>
        </is>
      </nc>
      <n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55" t="inlineStr">
        <is>
          <t>10600 00000</t>
        </is>
      </nc>
      <n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55" start="0" length="0">
      <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55">
        <f>F256</f>
      </nc>
      <ndxf>
        <font>
          <b/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55">
        <f>G256</f>
      </nc>
      <ndxf>
        <font>
          <b/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505" sId="1" ref="A255:XFD255" action="deleteRow">
    <rfmt sheetId="1" xfDxf="1" sqref="A255:XFD255" start="0" length="0">
      <dxf>
        <font>
          <name val="Times New Roman CYR"/>
          <family val="1"/>
        </font>
        <alignment wrapText="1"/>
      </dxf>
    </rfmt>
    <rcc rId="0" sId="1" dxf="1">
      <nc r="A255" t="inlineStr">
        <is>
          <t>Основное мероприятие "Поддержка талантливых и одаренных детей"</t>
        </is>
      </nc>
      <ndxf>
        <font>
          <i/>
          <name val="Times New Roman CYR"/>
          <family val="1"/>
        </font>
        <alignment horizontal="left" vertical="center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55" t="inlineStr">
        <is>
          <t>07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55" t="inlineStr">
        <is>
          <t>03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55" t="inlineStr">
        <is>
          <t>10601 00000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55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55">
        <f>F256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55">
        <f>G256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506" sId="1" ref="A255:XFD255" action="deleteRow">
    <rfmt sheetId="1" xfDxf="1" sqref="A255:XFD255" start="0" length="0">
      <dxf>
        <font>
          <name val="Times New Roman CYR"/>
          <family val="1"/>
        </font>
        <alignment wrapText="1"/>
      </dxf>
    </rfmt>
    <rcc rId="0" sId="1" dxf="1">
      <nc r="A255" t="inlineStr">
        <is>
          <t>Расходы на проведение мероприятий  для детей и молодежи</t>
        </is>
      </nc>
      <ndxf>
        <font>
          <i/>
          <name val="Times New Roman CYR"/>
          <family val="1"/>
        </font>
        <alignment horizontal="left" vertical="center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55" t="inlineStr">
        <is>
          <t>07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55" t="inlineStr">
        <is>
          <t>03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55" t="inlineStr">
        <is>
          <t>10601 82500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55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55">
        <f>F256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55">
        <f>G256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507" sId="1" ref="A255:XFD255" action="deleteRow">
    <rfmt sheetId="1" xfDxf="1" sqref="A255:XFD255" start="0" length="0">
      <dxf>
        <font>
          <name val="Times New Roman CYR"/>
          <family val="1"/>
        </font>
        <alignment wrapText="1"/>
      </dxf>
    </rfmt>
    <rcc rId="0" sId="1" dxf="1">
      <nc r="A255" t="inlineStr">
        <is>
          <t>Субсидии автономным учреждениям на иные цели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55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55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55" t="inlineStr">
        <is>
          <t>10601 82500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55" t="inlineStr">
        <is>
          <t>622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55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55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3508" sId="1">
    <oc r="F246">
      <f>F247+#REF!</f>
    </oc>
    <nc r="F246">
      <f>F247</f>
    </nc>
  </rcc>
  <rcc rId="3509" sId="1">
    <oc r="G246">
      <f>G247+#REF!</f>
    </oc>
    <nc r="G246">
      <f>G247</f>
    </nc>
  </rcc>
</revisions>
</file>

<file path=xl/revisions/revisionLog18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10" sId="1">
    <oc r="F260">
      <f>386+7.9</f>
    </oc>
    <nc r="F260">
      <f>395+8.1</f>
    </nc>
  </rcc>
  <rcc rId="3511" sId="1">
    <oc r="G260">
      <f>386+7.9</f>
    </oc>
    <nc r="G260">
      <f>395+8.1</f>
    </nc>
  </rcc>
  <rcc rId="3512" sId="1">
    <oc r="F276">
      <f>F277</f>
    </oc>
    <nc r="F276">
      <f>F277</f>
    </nc>
  </rcc>
  <rcc rId="3513" sId="1">
    <oc r="G276">
      <f>G277</f>
    </oc>
    <nc r="G276">
      <f>G277</f>
    </nc>
  </rcc>
  <rcc rId="3514" sId="1" numFmtId="4">
    <oc r="F277">
      <v>5577.96</v>
    </oc>
    <nc r="F277">
      <v>5645.9</v>
    </nc>
  </rcc>
  <rcc rId="3515" sId="1" numFmtId="4">
    <oc r="G277">
      <v>5577.96</v>
    </oc>
    <nc r="G277">
      <v>5645.9</v>
    </nc>
  </rcc>
  <rcc rId="3516" sId="1" numFmtId="4">
    <oc r="F270">
      <v>1529.7</v>
    </oc>
    <nc r="F270">
      <v>2207.1999999999998</v>
    </nc>
  </rcc>
  <rcc rId="3517" sId="1" numFmtId="4">
    <oc r="G270">
      <v>1529.7</v>
    </oc>
    <nc r="G270">
      <v>2207.1999999999998</v>
    </nc>
  </rcc>
</revisions>
</file>

<file path=xl/revisions/revisionLog19.xml><?xml version="1.0" encoding="utf-8"?>
<revisions xmlns="http://schemas.openxmlformats.org/spreadsheetml/2006/main" xmlns:r="http://schemas.openxmlformats.org/officeDocument/2006/relationships">
  <rrc rId="980" sId="1" ref="A1:XFD1" action="insertRow">
    <undo index="0" exp="area" ref3D="1" dr="$A$245:$XFD$247" dn="Z_E97D42D2_9E10_4ADB_8FB1_0860F6F503F4_.wvu.Rows" sId="1"/>
    <undo index="0" exp="area" ref3D="1" dr="$A$245:$XFD$247" dn="Z_E330F985_0015_4DC4_AAB2_DD1A6292743B_.wvu.Rows" sId="1"/>
    <undo index="0" exp="area" ref3D="1" dr="$A$245:$XFD$247" dn="Z_807263EF_422E_4971_BF65_1CEADE7F6559_.wvu.Rows" sId="1"/>
  </rrc>
  <rrc rId="981" sId="1" ref="A1:XFD1" action="insertRow">
    <undo index="0" exp="area" ref3D="1" dr="$A$246:$XFD$248" dn="Z_E97D42D2_9E10_4ADB_8FB1_0860F6F503F4_.wvu.Rows" sId="1"/>
    <undo index="0" exp="area" ref3D="1" dr="$A$246:$XFD$248" dn="Z_E330F985_0015_4DC4_AAB2_DD1A6292743B_.wvu.Rows" sId="1"/>
    <undo index="0" exp="area" ref3D="1" dr="$A$246:$XFD$248" dn="Z_807263EF_422E_4971_BF65_1CEADE7F6559_.wvu.Rows" sId="1"/>
  </rrc>
  <rrc rId="982" sId="1" ref="A1:XFD2" action="insertRow">
    <undo index="0" exp="area" ref3D="1" dr="$A$247:$XFD$249" dn="Z_E97D42D2_9E10_4ADB_8FB1_0860F6F503F4_.wvu.Rows" sId="1"/>
    <undo index="0" exp="area" ref3D="1" dr="$A$247:$XFD$249" dn="Z_E330F985_0015_4DC4_AAB2_DD1A6292743B_.wvu.Rows" sId="1"/>
    <undo index="0" exp="area" ref3D="1" dr="$A$247:$XFD$249" dn="Z_807263EF_422E_4971_BF65_1CEADE7F6559_.wvu.Rows" sId="1"/>
  </rrc>
  <rfmt sheetId="1" sqref="G1" start="0" length="0">
    <dxf>
      <font>
        <name val="Times New Roman"/>
        <scheme val="none"/>
      </font>
      <alignment vertical="bottom" wrapText="0" readingOrder="0"/>
    </dxf>
  </rfmt>
  <rcc rId="983" sId="1" odxf="1" dxf="1">
    <nc r="G2" t="inlineStr">
      <is>
        <t>к решению районного Совета депутатов МО "Селенгинский район"</t>
      </is>
    </nc>
    <odxf>
      <font>
        <name val="Times New Roman CYR"/>
        <scheme val="none"/>
      </font>
      <alignment horizontal="general" wrapText="1" readingOrder="0"/>
    </odxf>
    <ndxf>
      <font>
        <name val="Times New Roman"/>
        <scheme val="none"/>
      </font>
      <alignment horizontal="right" wrapText="0" readingOrder="0"/>
    </ndxf>
  </rcc>
  <rcc rId="984" sId="1" odxf="1" dxf="1">
    <nc r="G3" t="inlineStr">
      <is>
        <t>от "___" апреля 2022  № ____</t>
      </is>
    </nc>
    <odxf>
      <font>
        <name val="Times New Roman CYR"/>
        <scheme val="none"/>
      </font>
      <alignment horizontal="general" wrapText="1" readingOrder="0"/>
    </odxf>
    <ndxf>
      <font>
        <name val="Times New Roman"/>
        <scheme val="none"/>
      </font>
      <alignment horizontal="right" wrapText="0" readingOrder="0"/>
    </ndxf>
  </rcc>
  <rcc rId="985" sId="1">
    <nc r="G1" t="inlineStr">
      <is>
        <t>Приложение №5</t>
      </is>
    </nc>
  </rcc>
  <rfmt sheetId="1" sqref="G1">
    <dxf>
      <alignment horizontal="right" readingOrder="0"/>
    </dxf>
  </rfmt>
  <rcv guid="{E330F985-0015-4DC4-AAB2-DD1A6292743B}" action="delete"/>
  <rdn rId="0" localSheetId="1" customView="1" name="Z_E330F985_0015_4DC4_AAB2_DD1A6292743B_.wvu.PrintArea" hidden="1" oldHidden="1">
    <formula>Ведом.структура!$A$1:$G$400</formula>
    <oldFormula>Ведом.структура!$A$5:$G$400</oldFormula>
  </rdn>
  <rdn rId="0" localSheetId="1" customView="1" name="Z_E330F985_0015_4DC4_AAB2_DD1A6292743B_.wvu.Rows" hidden="1" oldHidden="1">
    <formula>Ведом.структура!$249:$251</formula>
    <oldFormula>Ведом.структура!$249:$251</oldFormula>
  </rdn>
  <rdn rId="0" localSheetId="1" customView="1" name="Z_E330F985_0015_4DC4_AAB2_DD1A6292743B_.wvu.FilterData" hidden="1" oldHidden="1">
    <formula>Ведом.структура!$A$19:$G$409</formula>
    <oldFormula>Ведом.структура!$A$19:$G$409</oldFormula>
  </rdn>
  <rcv guid="{E330F985-0015-4DC4-AAB2-DD1A6292743B}" action="add"/>
</revisions>
</file>

<file path=xl/revisions/revisionLog19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18" sId="1" numFmtId="4">
    <oc r="F293">
      <v>815.4</v>
    </oc>
    <nc r="F293">
      <v>914.2</v>
    </nc>
  </rcc>
  <rcc rId="3519" sId="1" numFmtId="4">
    <oc r="G293">
      <v>815.4</v>
    </oc>
    <nc r="G293">
      <v>914.2</v>
    </nc>
  </rcc>
  <rcc rId="3520" sId="1" numFmtId="4">
    <oc r="F294">
      <v>291.60000000000002</v>
    </oc>
    <nc r="F294">
      <v>276</v>
    </nc>
  </rcc>
  <rcc rId="3521" sId="1" numFmtId="4">
    <oc r="G294">
      <v>291.60000000000002</v>
    </oc>
    <nc r="G294">
      <v>276</v>
    </nc>
  </rcc>
  <rcc rId="3522" sId="1" numFmtId="4">
    <oc r="F296">
      <v>7730.3</v>
    </oc>
    <nc r="F296">
      <v>24865.3</v>
    </nc>
  </rcc>
  <rcc rId="3523" sId="1" numFmtId="4">
    <oc r="G296">
      <v>7730.3</v>
    </oc>
    <nc r="G296">
      <v>24865.3</v>
    </nc>
  </rcc>
  <rcc rId="3524" sId="1" numFmtId="4">
    <oc r="F297">
      <v>2334.6</v>
    </oc>
    <nc r="F297">
      <v>7509.3</v>
    </nc>
  </rcc>
  <rcc rId="3525" sId="1" numFmtId="4">
    <oc r="G297">
      <v>2334.6</v>
    </oc>
    <nc r="G297">
      <v>7509.3</v>
    </nc>
  </rcc>
  <rcc rId="3526" sId="1" numFmtId="4">
    <oc r="F298">
      <v>13.8</v>
    </oc>
    <nc r="F298">
      <v>16</v>
    </nc>
  </rcc>
  <rcc rId="3527" sId="1" numFmtId="4">
    <oc r="G298">
      <v>13.8</v>
    </oc>
    <nc r="G298">
      <v>16</v>
    </nc>
  </rcc>
  <rcc rId="3528" sId="1" numFmtId="4">
    <oc r="F299">
      <v>842</v>
    </oc>
    <nc r="F299">
      <v>600</v>
    </nc>
  </rcc>
  <rcc rId="3529" sId="1" numFmtId="4">
    <oc r="G299">
      <v>842</v>
    </oc>
    <nc r="G299">
      <v>600</v>
    </nc>
  </rcc>
  <rcc rId="3530" sId="1" numFmtId="4">
    <oc r="F300">
      <v>25.6</v>
    </oc>
    <nc r="F300">
      <v>30</v>
    </nc>
  </rcc>
  <rcc rId="3531" sId="1" numFmtId="4">
    <oc r="G300">
      <v>25.6</v>
    </oc>
    <nc r="G300">
      <v>30</v>
    </nc>
  </rcc>
  <rcc rId="3532" sId="1" numFmtId="4">
    <oc r="F301">
      <v>48.5</v>
    </oc>
    <nc r="F301">
      <v>34</v>
    </nc>
  </rcc>
  <rcc rId="3533" sId="1" numFmtId="4">
    <oc r="G301">
      <v>48.5</v>
    </oc>
    <nc r="G301">
      <v>34</v>
    </nc>
  </rcc>
  <rcc rId="3534" sId="1" numFmtId="4">
    <oc r="F303">
      <v>28977.9</v>
    </oc>
    <nc r="F303"/>
  </rcc>
  <rcc rId="3535" sId="1" numFmtId="4">
    <oc r="G303">
      <v>28977.9</v>
    </oc>
    <nc r="G303"/>
  </rcc>
  <rcc rId="3536" sId="1" numFmtId="4">
    <oc r="F304">
      <v>8750.9</v>
    </oc>
    <nc r="F304"/>
  </rcc>
  <rcc rId="3537" sId="1" numFmtId="4">
    <oc r="G304">
      <v>8750.9</v>
    </oc>
    <nc r="G304"/>
  </rcc>
  <rrc rId="3538" sId="1" ref="A302:XFD302" action="deleteRow">
    <undo index="65535" exp="ref" v="1" dr="G302" r="G289" sId="1"/>
    <undo index="65535" exp="ref" v="1" dr="F302" r="F289" sId="1"/>
    <rfmt sheetId="1" xfDxf="1" sqref="A302:XFD302" start="0" length="0">
      <dxf>
        <font>
          <i/>
          <name val="Times New Roman CYR"/>
          <family val="1"/>
        </font>
        <alignment wrapText="1"/>
      </dxf>
    </rfmt>
    <rcc rId="0" sId="1" dxf="1">
      <nc r="A302" t="inlineStr">
        <is>
          <t>Софинансирование расходных обязательств муниципальных районов (городских округов)</t>
        </is>
      </nc>
      <ndxf>
        <font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02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02" t="inlineStr">
        <is>
          <t>09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02" t="inlineStr">
        <is>
          <t>10501 S2160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02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02">
        <f>F303+F304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02">
        <f>G303+G304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539" sId="1" ref="A302:XFD302" action="deleteRow">
    <rfmt sheetId="1" xfDxf="1" sqref="A302:XFD302" start="0" length="0">
      <dxf>
        <font>
          <i/>
          <name val="Times New Roman CYR"/>
          <family val="1"/>
        </font>
        <alignment wrapText="1"/>
      </dxf>
    </rfmt>
    <rcc rId="0" sId="1" dxf="1">
      <nc r="A302" t="inlineStr">
        <is>
          <t xml:space="preserve">Фонд оплаты труда учреждений </t>
        </is>
      </nc>
      <ndxf>
        <font>
          <i val="0"/>
          <name val="Times New Roman"/>
          <family val="1"/>
        </font>
        <numFmt numFmtId="30" formatCode="@"/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02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02" t="inlineStr">
        <is>
          <t>09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02" t="inlineStr">
        <is>
          <t>10501  S2160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02" t="inlineStr">
        <is>
          <t>111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02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02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540" sId="1" ref="A302:XFD302" action="deleteRow">
    <rfmt sheetId="1" xfDxf="1" sqref="A302:XFD302" start="0" length="0">
      <dxf>
        <font>
          <i/>
          <name val="Times New Roman CYR"/>
          <family val="1"/>
        </font>
        <alignment wrapText="1"/>
      </dxf>
    </rfmt>
    <rcc rId="0" sId="1" dxf="1">
      <nc r="A302" t="inlineStr">
        <is>
          <t>Взносы по обязательному социальному страхованию на выплаты по оплате труда работников и иные выплаты работникам учреждений</t>
        </is>
      </nc>
      <n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02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02" t="inlineStr">
        <is>
          <t>09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02" t="inlineStr">
        <is>
          <t>10501 S2160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02" t="inlineStr">
        <is>
          <t>119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02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02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3541" sId="1">
    <oc r="F289">
      <f>F292+F295+F290+#REF!</f>
    </oc>
    <nc r="F289">
      <f>F292+F295+F290</f>
    </nc>
  </rcc>
  <rcc rId="3542" sId="1">
    <oc r="G289">
      <f>G292+G295+G290+#REF!</f>
    </oc>
    <nc r="G289">
      <f>G292+G295+G290</f>
    </nc>
  </rcc>
  <rcc rId="3543" sId="1" numFmtId="4">
    <oc r="F286">
      <v>64.262</v>
    </oc>
    <nc r="F286">
      <v>65.099999999999994</v>
    </nc>
  </rcc>
  <rcc rId="3544" sId="1" numFmtId="4">
    <oc r="G286">
      <v>64.262</v>
    </oc>
    <nc r="G286">
      <v>65.099999999999994</v>
    </nc>
  </rcc>
  <rcc rId="3545" sId="1" numFmtId="4">
    <oc r="F287">
      <v>19.407</v>
    </oc>
    <nc r="F287">
      <v>19.600000000000001</v>
    </nc>
  </rcc>
  <rcc rId="3546" sId="1" numFmtId="4">
    <oc r="G287">
      <v>19.407</v>
    </oc>
    <nc r="G287">
      <v>19.600000000000001</v>
    </nc>
  </rcc>
  <rcc rId="3547" sId="1" numFmtId="4">
    <oc r="F291">
      <v>84.1</v>
    </oc>
    <nc r="F291">
      <v>82</v>
    </nc>
  </rcc>
  <rcc rId="3548" sId="1" numFmtId="4">
    <oc r="F317">
      <v>8125.77</v>
    </oc>
    <nc r="F317">
      <v>8270.1</v>
    </nc>
  </rcc>
  <rcc rId="3549" sId="1" numFmtId="4">
    <oc r="G317">
      <v>8125.77</v>
    </oc>
    <nc r="G317">
      <v>8270.1</v>
    </nc>
  </rcc>
  <rcc rId="3550" sId="1" numFmtId="4">
    <oc r="F315">
      <v>11251.2</v>
    </oc>
    <nc r="F315">
      <v>10012.299999999999</v>
    </nc>
  </rcc>
  <rcc rId="3551" sId="1" numFmtId="4">
    <oc r="G315">
      <v>11251.2</v>
    </oc>
    <nc r="G315">
      <v>10012.299999999999</v>
    </nc>
  </rcc>
</revisions>
</file>

<file path=xl/revisions/revisionLog191.xml><?xml version="1.0" encoding="utf-8"?>
<revisions xmlns="http://schemas.openxmlformats.org/spreadsheetml/2006/main" xmlns:r="http://schemas.openxmlformats.org/officeDocument/2006/relationships">
  <rcv guid="{E330F985-0015-4DC4-AAB2-DD1A6292743B}" action="delete"/>
  <rdn rId="0" localSheetId="1" customView="1" name="Z_E330F985_0015_4DC4_AAB2_DD1A6292743B_.wvu.PrintArea" hidden="1" oldHidden="1">
    <formula>Ведом.структура!$A$1:$G$396</formula>
    <oldFormula>Ведом.структура!$A$1:$G$396</oldFormula>
  </rdn>
  <rdn rId="0" localSheetId="1" customView="1" name="Z_E330F985_0015_4DC4_AAB2_DD1A6292743B_.wvu.Rows" hidden="1" oldHidden="1">
    <formula>Ведом.структура!$245:$247</formula>
    <oldFormula>Ведом.структура!$245:$247</oldFormula>
  </rdn>
  <rdn rId="0" localSheetId="1" customView="1" name="Z_E330F985_0015_4DC4_AAB2_DD1A6292743B_.wvu.FilterData" hidden="1" oldHidden="1">
    <formula>Ведом.структура!$A$15:$G$405</formula>
    <oldFormula>Ведом.структура!$A$15:$G$405</oldFormula>
  </rdn>
  <rcv guid="{E330F985-0015-4DC4-AAB2-DD1A6292743B}" action="add"/>
</revisions>
</file>

<file path=xl/revisions/revisionLog19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52" sId="1" numFmtId="4">
    <oc r="F321">
      <v>12680.7</v>
    </oc>
    <nc r="F321">
      <v>17739.2</v>
    </nc>
  </rcc>
  <rcc rId="3553" sId="1" numFmtId="4">
    <oc r="G321">
      <v>3710.7</v>
    </oc>
    <nc r="G321">
      <v>17739.2</v>
    </nc>
  </rcc>
  <rcc rId="3554" sId="1">
    <oc r="F322">
      <f>F323</f>
    </oc>
    <nc r="F322">
      <f>F323</f>
    </nc>
  </rcc>
  <rcc rId="3555" sId="1">
    <oc r="G322">
      <f>G323</f>
    </oc>
    <nc r="G322">
      <f>G323</f>
    </nc>
  </rcc>
  <rcc rId="3556" sId="1" numFmtId="4">
    <oc r="F323">
      <v>13509.28</v>
    </oc>
    <nc r="F323">
      <v>12942.4</v>
    </nc>
  </rcc>
  <rcc rId="3557" sId="1" numFmtId="4">
    <oc r="G323">
      <v>13509.28</v>
    </oc>
    <nc r="G323">
      <v>12942.4</v>
    </nc>
  </rcc>
  <rcc rId="3558" sId="1" numFmtId="4">
    <oc r="F330">
      <v>7284.95</v>
    </oc>
    <nc r="F330">
      <v>7707.5</v>
    </nc>
  </rcc>
  <rcc rId="3559" sId="1" numFmtId="4">
    <oc r="G330">
      <v>7284.95</v>
    </oc>
    <nc r="G330">
      <v>7707.5</v>
    </nc>
  </rcc>
</revisions>
</file>

<file path=xl/revisions/revisionLog19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60" sId="1" numFmtId="4">
    <oc r="F336">
      <v>853.1</v>
    </oc>
    <nc r="F336">
      <v>695</v>
    </nc>
  </rcc>
  <rcc rId="3561" sId="1" numFmtId="4">
    <oc r="G336">
      <v>853.1</v>
    </oc>
    <nc r="G336">
      <v>695</v>
    </nc>
  </rcc>
  <rcc rId="3562" sId="1" numFmtId="4">
    <oc r="F337">
      <v>257.60000000000002</v>
    </oc>
    <nc r="F337">
      <v>210</v>
    </nc>
  </rcc>
  <rcc rId="3563" sId="1" numFmtId="4">
    <oc r="G337">
      <v>257.60000000000002</v>
    </oc>
    <nc r="G337">
      <v>210</v>
    </nc>
  </rcc>
  <rcc rId="3564" sId="1" numFmtId="4">
    <oc r="F339">
      <v>9191.2000000000007</v>
    </oc>
    <nc r="F339">
      <v>7838.2</v>
    </nc>
  </rcc>
  <rcc rId="3565" sId="1" numFmtId="4">
    <oc r="G339">
      <v>9191.2000000000007</v>
    </oc>
    <nc r="G339">
      <v>7838.2</v>
    </nc>
  </rcc>
  <rcc rId="3566" sId="1" numFmtId="4">
    <oc r="F340">
      <v>2775.7</v>
    </oc>
    <nc r="F340">
      <v>2367.1999999999998</v>
    </nc>
  </rcc>
  <rcc rId="3567" sId="1" numFmtId="4">
    <oc r="G340">
      <v>2775.7</v>
    </oc>
    <nc r="G340">
      <v>2367.1999999999998</v>
    </nc>
  </rcc>
  <rfmt sheetId="1" sqref="F341" start="0" length="0">
    <dxf>
      <fill>
        <patternFill patternType="none">
          <bgColor indexed="65"/>
        </patternFill>
      </fill>
    </dxf>
  </rfmt>
  <rfmt sheetId="1" sqref="G341" start="0" length="0">
    <dxf>
      <fill>
        <patternFill patternType="none">
          <bgColor indexed="65"/>
        </patternFill>
      </fill>
    </dxf>
  </rfmt>
</revisions>
</file>

<file path=xl/revisions/revisionLog19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68" sId="1" numFmtId="4">
    <oc r="F351">
      <v>5249.2</v>
    </oc>
    <nc r="F351">
      <v>5420</v>
    </nc>
  </rcc>
  <rcc rId="3569" sId="1" numFmtId="4">
    <oc r="G351">
      <v>5249.2</v>
    </oc>
    <nc r="G351">
      <v>5420</v>
    </nc>
  </rcc>
  <rcc rId="3570" sId="1">
    <oc r="F356">
      <f>1668.7+34.14391</f>
    </oc>
    <nc r="F356">
      <f>3010.8+61.4+344.6</f>
    </nc>
  </rcc>
  <rcc rId="3571" sId="1" numFmtId="4">
    <oc r="G356">
      <f>3010.8+61.4449</f>
    </oc>
    <nc r="G356">
      <v>0</v>
    </nc>
  </rcc>
  <rcc rId="3572" sId="1">
    <oc r="F366">
      <f>1746.15099+350</f>
    </oc>
    <nc r="F366"/>
  </rcc>
  <rcc rId="3573" sId="1">
    <oc r="G366">
      <f>1746.15099+350</f>
    </oc>
    <nc r="G366"/>
  </rcc>
  <rcc rId="3574" sId="1" numFmtId="4">
    <oc r="F359">
      <f>2000+60+233.13</f>
    </oc>
    <nc r="F359">
      <v>2293.1</v>
    </nc>
  </rcc>
  <rcc rId="3575" sId="1" numFmtId="4">
    <oc r="G359">
      <f>2000+60+233.13</f>
    </oc>
    <nc r="G359">
      <v>2293.1</v>
    </nc>
  </rcc>
  <rrc rId="3576" sId="1" ref="A361:XFD361" action="deleteRow">
    <undo index="65535" exp="ref" v="1" dr="G361" r="G346" sId="1"/>
    <undo index="65535" exp="ref" v="1" dr="F361" r="F346" sId="1"/>
    <rfmt sheetId="1" xfDxf="1" sqref="A361:XFD361" start="0" length="0">
      <dxf>
        <font>
          <b/>
          <name val="Times New Roman CYR"/>
          <family val="1"/>
        </font>
        <alignment wrapText="1"/>
      </dxf>
    </rfmt>
    <rcc rId="0" sId="1" dxf="1">
      <nc r="A361" t="inlineStr">
        <is>
          <t>Социальное обеспечение населения</t>
        </is>
      </nc>
      <ndxf>
        <font>
          <name val="Times New Roman"/>
          <family val="1"/>
        </font>
        <fill>
          <patternFill patternType="solid">
            <bgColor indexed="41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61" t="inlineStr">
        <is>
          <t>10</t>
        </is>
      </nc>
      <ndxf>
        <font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61" t="inlineStr">
        <is>
          <t>04</t>
        </is>
      </nc>
      <ndxf>
        <font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361" start="0" length="0">
      <dxf>
        <font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61" start="0" length="0">
      <dxf>
        <font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61">
        <f>F362</f>
      </nc>
      <ndxf>
        <font>
          <name val="Times New Roman"/>
          <family val="1"/>
        </font>
        <numFmt numFmtId="165" formatCode="0.00000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61">
        <f>G362</f>
      </nc>
      <ndxf>
        <font>
          <name val="Times New Roman"/>
          <family val="1"/>
        </font>
        <numFmt numFmtId="165" formatCode="0.00000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577" sId="1" ref="A361:XFD361" action="deleteRow">
    <rfmt sheetId="1" xfDxf="1" sqref="A361:XFD361" start="0" length="0">
      <dxf>
        <font>
          <name val="Times New Roman CYR"/>
          <family val="1"/>
        </font>
        <alignment wrapText="1"/>
      </dxf>
    </rfmt>
    <rcc rId="0" sId="1" dxf="1">
      <nc r="A361" t="inlineStr">
        <is>
          <t>Муниципальная Программа «Развитие физической культуры, спорта и молодежной политики в Селенгинском районе на  2020 – 2025 годы»</t>
        </is>
      </nc>
      <ndxf>
        <font>
          <b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61" t="inlineStr">
        <is>
          <t>10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61" t="inlineStr">
        <is>
          <t>04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61" t="inlineStr">
        <is>
          <t>09000 00000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61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61">
        <f>F362</f>
      </nc>
      <ndxf>
        <font>
          <b/>
          <name val="Times New Roman"/>
          <family val="1"/>
        </font>
        <numFmt numFmtId="165" formatCode="0.00000"/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61">
        <f>G362</f>
      </nc>
      <ndxf>
        <font>
          <b/>
          <name val="Times New Roman"/>
          <family val="1"/>
        </font>
        <numFmt numFmtId="165" formatCode="0.00000"/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578" sId="1" ref="A361:XFD361" action="deleteRow">
    <rfmt sheetId="1" xfDxf="1" sqref="A361:XFD361" start="0" length="0">
      <dxf>
        <font>
          <name val="Times New Roman CYR"/>
          <family val="1"/>
        </font>
        <alignment wrapText="1"/>
      </dxf>
    </rfmt>
    <rcc rId="0" sId="1" dxf="1">
      <nc r="A361" t="inlineStr">
        <is>
          <t>Подпрограмма «Обеспечение жильем молодых семей»</t>
        </is>
      </nc>
      <ndxf>
        <font>
          <b/>
          <i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61" t="inlineStr">
        <is>
          <t>10</t>
        </is>
      </nc>
      <n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61" t="inlineStr">
        <is>
          <t>04</t>
        </is>
      </nc>
      <n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61" t="inlineStr">
        <is>
          <t>09500 00000</t>
        </is>
      </nc>
      <n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61" start="0" length="0">
      <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61">
        <f>F362</f>
      </nc>
      <ndxf>
        <font>
          <b/>
          <i/>
          <name val="Times New Roman"/>
          <family val="1"/>
        </font>
        <numFmt numFmtId="165" formatCode="0.00000"/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61">
        <f>G362</f>
      </nc>
      <ndxf>
        <font>
          <b/>
          <i/>
          <name val="Times New Roman"/>
          <family val="1"/>
        </font>
        <numFmt numFmtId="165" formatCode="0.00000"/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579" sId="1" ref="A361:XFD361" action="deleteRow">
    <rfmt sheetId="1" xfDxf="1" sqref="A361:XFD361" start="0" length="0">
      <dxf>
        <font>
          <name val="Times New Roman CYR"/>
          <family val="1"/>
        </font>
        <alignment wrapText="1"/>
      </dxf>
    </rfmt>
    <rcc rId="0" sId="1" dxf="1">
      <nc r="A361" t="inlineStr">
        <is>
          <t>Основное мероприятие «Обеспечение жильем молодых семей»</t>
        </is>
      </nc>
      <ndxf>
        <font>
          <i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61" t="inlineStr">
        <is>
          <t>10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61" t="inlineStr">
        <is>
          <t>04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61" t="inlineStr">
        <is>
          <t>09501 00000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61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61">
        <f>F362</f>
      </nc>
      <ndxf>
        <font>
          <i/>
          <name val="Times New Roman"/>
          <family val="1"/>
        </font>
        <numFmt numFmtId="165" formatCode="0.00000"/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61">
        <f>G362</f>
      </nc>
      <ndxf>
        <font>
          <i/>
          <name val="Times New Roman"/>
          <family val="1"/>
        </font>
        <numFmt numFmtId="165" formatCode="0.00000"/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580" sId="1" ref="A361:XFD361" action="deleteRow">
    <rfmt sheetId="1" xfDxf="1" sqref="A361:XFD361" start="0" length="0">
      <dxf>
        <font>
          <name val="Times New Roman CYR"/>
          <family val="1"/>
        </font>
        <alignment wrapText="1"/>
      </dxf>
    </rfmt>
    <rcc rId="0" sId="1" dxf="1">
      <nc r="A361" t="inlineStr">
        <is>
          <t>Реализация мероприятий по обеспечению жильем молодых семей</t>
        </is>
      </nc>
      <ndxf>
        <font>
          <i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61" t="inlineStr">
        <is>
          <t>10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61" t="inlineStr">
        <is>
          <t>04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61" t="inlineStr">
        <is>
          <t>09501 L4970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61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61">
        <f>F362</f>
      </nc>
      <ndxf>
        <font>
          <i/>
          <name val="Times New Roman"/>
          <family val="1"/>
        </font>
        <numFmt numFmtId="165" formatCode="0.00000"/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61">
        <f>G362</f>
      </nc>
      <ndxf>
        <font>
          <i/>
          <name val="Times New Roman"/>
          <family val="1"/>
        </font>
        <numFmt numFmtId="165" formatCode="0.00000"/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581" sId="1" ref="A361:XFD361" action="deleteRow">
    <rfmt sheetId="1" xfDxf="1" sqref="A361:XFD361" start="0" length="0">
      <dxf>
        <font>
          <name val="Times New Roman CYR"/>
          <family val="1"/>
        </font>
        <alignment wrapText="1"/>
      </dxf>
    </rfmt>
    <rcc rId="0" sId="1" dxf="1">
      <nc r="A361" t="inlineStr">
        <is>
          <t>Субсидии гражданам на приобретение жилья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61" t="inlineStr">
        <is>
          <t>10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61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61" t="inlineStr">
        <is>
          <t>09501 L4970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61" t="inlineStr">
        <is>
          <t>322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61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61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3582" sId="1">
    <oc r="F346">
      <f>F347+F352+F361+#REF!</f>
    </oc>
    <nc r="F346">
      <f>F347+F352+F361</f>
    </nc>
  </rcc>
  <rcc rId="3583" sId="1">
    <oc r="G346">
      <f>G347+G352+G361+#REF!</f>
    </oc>
    <nc r="G346">
      <f>G347+G352+G361</f>
    </nc>
  </rcc>
  <rcc rId="3584" sId="1" numFmtId="4">
    <oc r="F364">
      <v>1174.8699999999999</v>
    </oc>
    <nc r="F364">
      <v>1188.94</v>
    </nc>
  </rcc>
  <rcc rId="3585" sId="1" numFmtId="4">
    <oc r="F365">
      <v>374.31</v>
    </oc>
    <nc r="F365">
      <v>359.06</v>
    </nc>
  </rcc>
  <rcc rId="3586" sId="1" numFmtId="4">
    <oc r="F366">
      <v>35.82</v>
    </oc>
    <nc r="F366">
      <v>26</v>
    </nc>
  </rcc>
  <rcc rId="3587" sId="1" numFmtId="4">
    <oc r="G366">
      <v>35.82</v>
    </oc>
    <nc r="G366">
      <v>26</v>
    </nc>
  </rcc>
  <rcc rId="3588" sId="1" numFmtId="4">
    <oc r="F367">
      <v>33</v>
    </oc>
    <nc r="F367">
      <v>44</v>
    </nc>
  </rcc>
  <rcc rId="3589" sId="1" numFmtId="4">
    <oc r="G367">
      <v>33</v>
    </oc>
    <nc r="G367">
      <v>44</v>
    </nc>
  </rcc>
  <rcc rId="3590" sId="1" numFmtId="4">
    <oc r="F371">
      <v>86</v>
    </oc>
    <nc r="F371">
      <v>140</v>
    </nc>
  </rcc>
  <rcc rId="3591" sId="1" numFmtId="4">
    <oc r="G371">
      <v>86</v>
    </oc>
    <nc r="G371">
      <v>140</v>
    </nc>
  </rcc>
  <rcc rId="3592" sId="1" numFmtId="4">
    <oc r="F372">
      <v>295.16000000000003</v>
    </oc>
    <nc r="F372">
      <v>241.16</v>
    </nc>
  </rcc>
  <rcc rId="3593" sId="1" numFmtId="4">
    <oc r="G372">
      <v>295.16000000000003</v>
    </oc>
    <nc r="G372">
      <v>241.16</v>
    </nc>
  </rcc>
  <rcc rId="3594" sId="1" odxf="1" dxf="1">
    <oc r="F374">
      <f>136.8+41.355</f>
    </oc>
    <nc r="F374">
      <f>136.8+41.355</f>
    </nc>
    <odxf>
      <font>
        <name val="Times New Roman"/>
        <family val="1"/>
      </font>
    </odxf>
    <ndxf>
      <font>
        <name val="Times New Roman"/>
        <family val="1"/>
      </font>
    </ndxf>
  </rcc>
  <rcc rId="3595" sId="1" odxf="1" dxf="1">
    <oc r="G374">
      <f>136.8+41.355</f>
    </oc>
    <nc r="G374">
      <f>136.8+41.355</f>
    </nc>
    <odxf>
      <font>
        <name val="Times New Roman"/>
        <family val="1"/>
      </font>
    </odxf>
    <ndxf>
      <font>
        <name val="Times New Roman"/>
        <family val="1"/>
      </font>
    </ndxf>
  </rcc>
  <rcc rId="3596" sId="1" odxf="1" dxf="1">
    <oc r="F375">
      <f>41.3+12.49</f>
    </oc>
    <nc r="F375">
      <f>41.3+12.49</f>
    </nc>
    <odxf>
      <font>
        <name val="Times New Roman"/>
        <family val="1"/>
      </font>
    </odxf>
    <ndxf>
      <font>
        <name val="Times New Roman"/>
        <family val="1"/>
      </font>
    </ndxf>
  </rcc>
  <rcc rId="3597" sId="1" odxf="1" dxf="1">
    <oc r="G375">
      <f>41.3+12.49</f>
    </oc>
    <nc r="G375">
      <f>41.3+12.49</f>
    </nc>
    <odxf>
      <font>
        <name val="Times New Roman"/>
        <family val="1"/>
      </font>
    </odxf>
    <ndxf>
      <font>
        <name val="Times New Roman"/>
        <family val="1"/>
      </font>
    </ndxf>
  </rcc>
  <rcc rId="3598" sId="1" odxf="1" dxf="1">
    <oc r="F376">
      <f>145.8+29.37</f>
    </oc>
    <nc r="F376">
      <f>145.8+29.37</f>
    </nc>
    <odxf>
      <font>
        <name val="Times New Roman"/>
        <family val="1"/>
      </font>
    </odxf>
    <ndxf>
      <font>
        <name val="Times New Roman"/>
        <family val="1"/>
      </font>
    </ndxf>
  </rcc>
  <rcc rId="3599" sId="1" odxf="1" dxf="1">
    <oc r="G376">
      <f>145.8+29.37</f>
    </oc>
    <nc r="G376">
      <f>145.8+29.37</f>
    </nc>
    <odxf>
      <font>
        <name val="Times New Roman"/>
        <family val="1"/>
      </font>
    </odxf>
    <ndxf>
      <font>
        <name val="Times New Roman"/>
        <family val="1"/>
      </font>
    </ndxf>
  </rcc>
  <rfmt sheetId="1" sqref="F377" start="0" length="0">
    <dxf>
      <font>
        <name val="Times New Roman"/>
        <family val="1"/>
      </font>
    </dxf>
  </rfmt>
  <rfmt sheetId="1" sqref="G377" start="0" length="0">
    <dxf>
      <font>
        <name val="Times New Roman"/>
        <family val="1"/>
      </font>
    </dxf>
  </rfmt>
</revisions>
</file>

<file path=xl/revisions/revisionLog19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00" sId="1" numFmtId="4">
    <oc r="F97">
      <v>438.2</v>
    </oc>
    <nc r="F97">
      <v>230.8</v>
    </nc>
  </rcc>
  <rcc rId="3601" sId="1" numFmtId="4">
    <oc r="G97">
      <v>438.2</v>
    </oc>
    <nc r="G97">
      <v>230.8</v>
    </nc>
  </rcc>
  <rcc rId="3602" sId="1" numFmtId="4">
    <oc r="F98">
      <v>132.4</v>
    </oc>
    <nc r="F98">
      <v>69.7</v>
    </nc>
  </rcc>
  <rcc rId="3603" sId="1" numFmtId="4">
    <oc r="G98">
      <v>132.4</v>
    </oc>
    <nc r="G98">
      <v>69.7</v>
    </nc>
  </rcc>
  <rcc rId="3604" sId="1" numFmtId="4">
    <oc r="F99">
      <v>30</v>
    </oc>
    <nc r="F99"/>
  </rcc>
  <rcc rId="3605" sId="1" numFmtId="4">
    <oc r="G99">
      <v>30</v>
    </oc>
    <nc r="G99"/>
  </rcc>
  <rcc rId="3606" sId="1" numFmtId="4">
    <oc r="F100">
      <v>61.5</v>
    </oc>
    <nc r="F100"/>
  </rcc>
  <rcc rId="3607" sId="1" numFmtId="4">
    <oc r="G100">
      <v>61.5</v>
    </oc>
    <nc r="G100"/>
  </rcc>
  <rrc rId="3608" sId="1" ref="A99:XFD99" action="deleteRow">
    <rfmt sheetId="1" xfDxf="1" sqref="A99:XFD99" start="0" length="0">
      <dxf>
        <font>
          <name val="Times New Roman CYR"/>
          <family val="1"/>
        </font>
        <alignment wrapText="1"/>
      </dxf>
    </rfmt>
    <rcc rId="0" sId="1" dxf="1">
      <nc r="A99" t="inlineStr">
        <is>
          <t>Закупка товаров, работ и услуг в сфере информационно-коммуникационных технологий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99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9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99" t="inlineStr">
        <is>
          <t>99900 73100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99" t="inlineStr">
        <is>
          <t>242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99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99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609" sId="1" ref="A99:XFD99" action="deleteRow">
    <undo index="65535" exp="area" dr="G97:G99" r="G96" sId="1"/>
    <undo index="65535" exp="area" dr="F97:F99" r="F96" sId="1"/>
    <rfmt sheetId="1" xfDxf="1" sqref="A99:XFD99" start="0" length="0">
      <dxf>
        <font>
          <name val="Times New Roman CYR"/>
          <family val="1"/>
        </font>
        <alignment wrapText="1"/>
      </dxf>
    </rfmt>
    <rcc rId="0" sId="1" dxf="1">
      <nc r="A99" t="inlineStr">
        <is>
          <t>Прочие закупки товаров, работ и услуг для государственных (муниципальных) нужд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99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9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99" t="inlineStr">
        <is>
          <t>99900 73100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99" t="inlineStr">
        <is>
          <t>244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99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99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610" sId="1" ref="A101:XFD101" action="insertRow"/>
  <rcc rId="3611" sId="1" numFmtId="4">
    <nc r="F101">
      <v>4</v>
    </nc>
  </rcc>
  <rcc rId="3612" sId="1" numFmtId="4">
    <nc r="G101">
      <v>4</v>
    </nc>
  </rcc>
  <rcc rId="3613" sId="1" numFmtId="4">
    <oc r="F102">
      <v>151.4</v>
    </oc>
    <nc r="F102">
      <v>151.30000000000001</v>
    </nc>
  </rcc>
  <rcc rId="3614" sId="1" numFmtId="4">
    <oc r="G102">
      <v>151.4</v>
    </oc>
    <nc r="G102">
      <v>151.30000000000001</v>
    </nc>
  </rcc>
  <rcc rId="3615" sId="1" numFmtId="4">
    <oc r="F103">
      <f>25+10</f>
    </oc>
    <nc r="F103">
      <v>40.6</v>
    </nc>
  </rcc>
  <rcc rId="3616" sId="1" numFmtId="4">
    <oc r="G103">
      <f>25+10</f>
    </oc>
    <nc r="G103">
      <v>40.6</v>
    </nc>
  </rcc>
  <rcc rId="3617" sId="1" numFmtId="4">
    <oc r="F104">
      <f>2.4+50+50</f>
    </oc>
    <nc r="F104">
      <v>92.9</v>
    </nc>
  </rcc>
  <rcc rId="3618" sId="1" numFmtId="4">
    <oc r="G104">
      <f>2.4+50+50</f>
    </oc>
    <nc r="G104">
      <v>92.9</v>
    </nc>
  </rcc>
  <rcc rId="3619" sId="1">
    <nc r="B101" t="inlineStr">
      <is>
        <t>01</t>
      </is>
    </nc>
  </rcc>
  <rcc rId="3620" sId="1">
    <nc r="C101" t="inlineStr">
      <is>
        <t>13</t>
      </is>
    </nc>
  </rcc>
  <rcc rId="3621" sId="1">
    <nc r="D101" t="inlineStr">
      <is>
        <t>99900 73110</t>
      </is>
    </nc>
  </rcc>
  <rcc rId="3622" sId="1">
    <nc r="E101" t="inlineStr">
      <is>
        <t>122</t>
      </is>
    </nc>
  </rcc>
  <rcc rId="3623" sId="1">
    <oc r="F99">
      <f>SUM(F100:F104)</f>
    </oc>
    <nc r="F99">
      <f>SUM(F100:F104)</f>
    </nc>
  </rcc>
  <rcc rId="3624" sId="1">
    <nc r="A101" t="inlineStr">
      <is>
        <t>Иные выплаты персоналу государственных (муниципальных) органов, за исключением фонда оплаты труда</t>
      </is>
    </nc>
  </rcc>
  <rcc rId="3625" sId="1" numFmtId="4">
    <oc r="F106">
      <v>358.95</v>
    </oc>
    <nc r="F106">
      <v>358.9</v>
    </nc>
  </rcc>
  <rcc rId="3626" sId="1" numFmtId="4">
    <oc r="G106">
      <v>358.95</v>
    </oc>
    <nc r="G106">
      <v>358.9</v>
    </nc>
  </rcc>
  <rcc rId="3627" sId="1" numFmtId="4">
    <oc r="F107">
      <v>108.34</v>
    </oc>
    <nc r="F107">
      <v>108.39</v>
    </nc>
  </rcc>
  <rcc rId="3628" sId="1" numFmtId="4">
    <oc r="G107">
      <v>108.34</v>
    </oc>
    <nc r="G107">
      <v>108.39</v>
    </nc>
  </rcc>
</revisions>
</file>

<file path=xl/revisions/revisionLog19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29" sId="1" numFmtId="4">
    <oc r="F111">
      <f>2634+795.5+70.5</f>
    </oc>
    <nc r="F111">
      <v>3696</v>
    </nc>
  </rcc>
  <rcc rId="3630" sId="1" numFmtId="4">
    <oc r="G111">
      <f>2634+795.5+70.5</f>
    </oc>
    <nc r="G111">
      <v>3696</v>
    </nc>
  </rcc>
</revisions>
</file>

<file path=xl/revisions/revisionLog19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31" sId="1" numFmtId="4">
    <oc r="F392">
      <v>2666.6</v>
    </oc>
    <nc r="F392">
      <v>2405</v>
    </nc>
  </rcc>
  <rcc rId="3632" sId="1" numFmtId="4">
    <oc r="G392">
      <v>2666.6</v>
    </oc>
    <nc r="G392">
      <v>2405</v>
    </nc>
  </rcc>
  <rcc rId="3633" sId="1" numFmtId="4">
    <oc r="F393">
      <v>805.3</v>
    </oc>
    <nc r="F393">
      <v>726.31</v>
    </nc>
  </rcc>
  <rcc rId="3634" sId="1" numFmtId="4">
    <oc r="G393">
      <v>805.3</v>
    </oc>
    <nc r="G393">
      <v>726.31</v>
    </nc>
  </rcc>
  <rcc rId="3635" sId="1" numFmtId="4">
    <oc r="F399">
      <f>32631.1-4288.1673</f>
    </oc>
    <nc r="F399">
      <v>24924.400000000001</v>
    </nc>
  </rcc>
  <rcc rId="3636" sId="1" numFmtId="4">
    <oc r="G399">
      <v>3673.48</v>
    </oc>
    <nc r="G399">
      <v>24924.400000000001</v>
    </nc>
  </rcc>
  <rcc rId="3637" sId="1">
    <oc r="F400">
      <f>F401</f>
    </oc>
    <nc r="F400">
      <f>F401</f>
    </nc>
  </rcc>
  <rcc rId="3638" sId="1">
    <oc r="G400">
      <f>G401</f>
    </oc>
    <nc r="G400">
      <f>G401</f>
    </nc>
  </rcc>
  <rcc rId="3639" sId="1" numFmtId="4">
    <oc r="F407">
      <v>829.2</v>
    </oc>
    <nc r="F407">
      <v>677.9</v>
    </nc>
  </rcc>
  <rcc rId="3640" sId="1" numFmtId="4">
    <oc r="G407">
      <v>829.2</v>
    </oc>
    <nc r="G407">
      <v>677.9</v>
    </nc>
  </rcc>
  <rcc rId="3641" sId="1" numFmtId="4">
    <oc r="F408">
      <v>250.4</v>
    </oc>
    <nc r="F408">
      <v>204.8</v>
    </nc>
  </rcc>
  <rcc rId="3642" sId="1" numFmtId="4">
    <oc r="G408">
      <v>250.4</v>
    </oc>
    <nc r="G408">
      <v>204.8</v>
    </nc>
  </rcc>
  <rcc rId="3643" sId="1" numFmtId="4">
    <oc r="F410">
      <f>2462.9+689.7</f>
    </oc>
    <nc r="F410">
      <v>2678.7</v>
    </nc>
  </rcc>
  <rcc rId="3644" sId="1" numFmtId="4">
    <oc r="G410">
      <f>2462.9+689.7</f>
    </oc>
    <nc r="G410">
      <v>2678.7</v>
    </nc>
  </rcc>
  <rcc rId="3645" sId="1" numFmtId="4">
    <oc r="F411">
      <f>743.8+208.3</f>
    </oc>
    <nc r="F411">
      <v>809</v>
    </nc>
  </rcc>
  <rcc rId="3646" sId="1" numFmtId="4">
    <oc r="G411">
      <f>743.8+208.3</f>
    </oc>
    <nc r="G411">
      <v>809</v>
    </nc>
  </rcc>
  <rfmt sheetId="1" sqref="F412" start="0" length="0">
    <dxf>
      <fill>
        <patternFill patternType="none">
          <bgColor indexed="65"/>
        </patternFill>
      </fill>
    </dxf>
  </rfmt>
  <rfmt sheetId="1" sqref="G412" start="0" length="0">
    <dxf>
      <fill>
        <patternFill patternType="none">
          <bgColor indexed="65"/>
        </patternFill>
      </fill>
    </dxf>
  </rfmt>
  <rcc rId="3647" sId="1" numFmtId="4">
    <oc r="F383">
      <v>119645.11184</v>
    </oc>
    <nc r="F383"/>
  </rcc>
  <rrc rId="3648" sId="1" ref="A379:XFD379" action="deleteRow">
    <undo index="65535" exp="ref" v="1" dr="G379" r="G378" sId="1"/>
    <undo index="65535" exp="ref" v="1" dr="F379" r="F378" sId="1"/>
    <rfmt sheetId="1" xfDxf="1" sqref="A379:XFD379" start="0" length="0">
      <dxf>
        <font>
          <name val="Times New Roman CYR"/>
          <family val="1"/>
        </font>
        <alignment wrapText="1"/>
      </dxf>
    </rfmt>
    <rcc rId="0" sId="1" dxf="1">
      <nc r="A379" t="inlineStr">
        <is>
          <t>Муниципальная программа «Комплексное развитие сельских территорий в Селенгинском районе на 2023-2025 годы»</t>
        </is>
      </nc>
      <n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9" t="inlineStr">
        <is>
          <t>11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9" t="inlineStr">
        <is>
          <t>02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9" t="inlineStr">
        <is>
          <t>06000 00000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79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79">
        <f>F380</f>
      </nc>
      <n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79">
        <f>G380</f>
      </nc>
      <n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649" sId="1" ref="A379:XFD379" action="deleteRow">
    <rfmt sheetId="1" xfDxf="1" sqref="A379:XFD379" start="0" length="0">
      <dxf>
        <font>
          <name val="Times New Roman CYR"/>
          <family val="1"/>
        </font>
        <alignment wrapText="1"/>
      </dxf>
    </rfmt>
    <rcc rId="0" sId="1" dxf="1">
      <nc r="A379" t="inlineStr">
        <is>
          <t>Основное мероприятие "Реализация мероприятий ведомственной целевой программы "Современный облик сельских территорий" государственной программы "Комплексное развитие сельских территорий""</t>
        </is>
      </nc>
      <ndxf>
        <font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9" t="inlineStr">
        <is>
          <t>11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9" t="inlineStr">
        <is>
          <t>02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9" t="inlineStr">
        <is>
          <t>06030 00000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79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79">
        <f>F380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79">
        <f>G380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650" sId="1" ref="A379:XFD379" action="deleteRow">
    <rfmt sheetId="1" xfDxf="1" sqref="A379:XFD379" start="0" length="0">
      <dxf>
        <font>
          <name val="Times New Roman CYR"/>
          <family val="1"/>
        </font>
        <alignment wrapText="1"/>
      </dxf>
    </rfmt>
    <rcc rId="0" sId="1" dxf="1">
      <nc r="A379" t="inlineStr">
        <is>
          <t>Обеспечение комплексного развития сельских территорий (Строительство плавательного бассейна 25*11 м. в г.Гусиноозерск, ул.Комсомольская, уч №2Г)</t>
        </is>
      </nc>
      <ndxf>
        <font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9" t="inlineStr">
        <is>
          <t>11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9" t="inlineStr">
        <is>
          <t>02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9" t="inlineStr">
        <is>
          <t>06035 00000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79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79">
        <f>F380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79">
        <f>G380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651" sId="1" ref="A379:XFD379" action="deleteRow">
    <rfmt sheetId="1" xfDxf="1" sqref="A379:XFD379" start="0" length="0">
      <dxf>
        <font>
          <name val="Times New Roman CYR"/>
          <family val="1"/>
        </font>
        <alignment wrapText="1"/>
      </dxf>
    </rfmt>
    <rcc rId="0" sId="1" dxf="1">
      <nc r="A379" t="inlineStr">
        <is>
          <t>Обеспечение комплексного развития сельских территорий</t>
        </is>
      </nc>
      <ndxf>
        <font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9" t="inlineStr">
        <is>
          <t>11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9" t="inlineStr">
        <is>
          <t>02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9" t="inlineStr">
        <is>
          <t>06035 L5760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79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79">
        <f>SUM(F380:F380)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79">
        <f>SUM(G380:G380)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652" sId="1" ref="A379:XFD379" action="deleteRow">
    <rfmt sheetId="1" xfDxf="1" sqref="A379:XFD379" start="0" length="0">
      <dxf>
        <font>
          <name val="Times New Roman CYR"/>
          <family val="1"/>
        </font>
        <alignment wrapText="1"/>
      </dxf>
    </rfmt>
    <rcc rId="0" sId="1" dxf="1">
      <nc r="A379" t="inlineStr">
        <is>
          <t>Бюджетные инвестиции в объекты капитального строительства государственной (муниципальной) собственности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9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9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9" t="inlineStr">
        <is>
          <t>06035 L5760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79" t="inlineStr">
        <is>
          <t>414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79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G379">
        <v>0</v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3653" sId="1">
    <oc r="F378">
      <f>F379++#REF!</f>
    </oc>
    <nc r="F378">
      <f>F379</f>
    </nc>
  </rcc>
  <rcc rId="3654" sId="1">
    <oc r="G378">
      <f>G379++#REF!</f>
    </oc>
    <nc r="G378">
      <f>G379</f>
    </nc>
  </rcc>
</revisions>
</file>

<file path=xl/revisions/revisionLog19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55" sId="1" numFmtId="4">
    <oc r="F414">
      <f>15693.3</f>
    </oc>
    <nc r="F414">
      <v>23573.4</v>
    </nc>
  </rcc>
  <rcc rId="3656" sId="1" numFmtId="4">
    <oc r="G414">
      <v>15974.1</v>
    </oc>
    <nc r="G414">
      <v>23777.1</v>
    </nc>
  </rcc>
  <rcc rId="3657" sId="1" odxf="1" dxf="1">
    <oc r="F415">
      <f>SUM(F416)</f>
    </oc>
    <nc r="F415">
      <f>SUM(F416)</f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658" sId="1" odxf="1" dxf="1">
    <oc r="G415">
      <f>SUM(G416)</f>
    </oc>
    <nc r="G415">
      <f>SUM(G416)</f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3659" sId="1" numFmtId="4">
    <oc r="F416">
      <v>110.4</v>
    </oc>
    <nc r="F416">
      <v>126.5</v>
    </nc>
  </rcc>
  <rcc rId="3660" sId="1" numFmtId="4">
    <oc r="G416">
      <v>114.8</v>
    </oc>
    <nc r="G416">
      <v>131.6</v>
    </nc>
  </rcc>
  <rcc rId="3661" sId="1" odxf="1" dxf="1" numFmtId="34">
    <oc r="F417">
      <v>8902.27</v>
    </oc>
    <nc r="F417">
      <v>9667.11</v>
    </nc>
    <odxf>
      <numFmt numFmtId="165" formatCode="0.00000"/>
      <fill>
        <patternFill patternType="none">
          <bgColor indexed="65"/>
        </patternFill>
      </fill>
    </odxf>
    <ndxf>
      <numFmt numFmtId="166" formatCode="_-* #,##0.00000\ _₽_-;\-* #,##0.00000\ _₽_-;_-* &quot;-&quot;??\ _₽_-;_-@_-"/>
      <fill>
        <patternFill patternType="solid">
          <bgColor theme="0"/>
        </patternFill>
      </fill>
    </ndxf>
  </rcc>
  <rcc rId="3662" sId="1" odxf="1" dxf="1" numFmtId="34">
    <oc r="G417">
      <v>17760.38</v>
    </oc>
    <nc r="G417">
      <v>19463.325000000001</v>
    </nc>
    <odxf>
      <numFmt numFmtId="165" formatCode="0.00000"/>
      <fill>
        <patternFill patternType="none">
          <bgColor indexed="65"/>
        </patternFill>
      </fill>
    </odxf>
    <ndxf>
      <numFmt numFmtId="166" formatCode="_-* #,##0.00000\ _₽_-;\-* #,##0.00000\ _₽_-;_-* &quot;-&quot;??\ _₽_-;_-@_-"/>
      <fill>
        <patternFill patternType="solid">
          <bgColor theme="0"/>
        </patternFill>
      </fill>
    </ndxf>
  </rcc>
  <rcc rId="3663" sId="1" numFmtId="34">
    <oc r="F420">
      <v>1984371.2176300001</v>
    </oc>
    <nc r="F420">
      <f>1103337.9+227787.8</f>
    </nc>
  </rcc>
  <rcc rId="3664" sId="1" numFmtId="34">
    <oc r="G420">
      <v>1361403.2604199999</v>
    </oc>
    <nc r="G420">
      <f>913320.1+230369.9</f>
    </nc>
  </rcc>
</revisions>
</file>

<file path=xl/revisions/revisionLog19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65" sId="1" numFmtId="4">
    <oc r="F43">
      <v>11.7</v>
    </oc>
    <nc r="F43">
      <v>10.5</v>
    </nc>
  </rcc>
  <rcc rId="3666" sId="1" numFmtId="4">
    <oc r="G43">
      <v>10.5</v>
    </oc>
    <nc r="G43">
      <v>0</v>
    </nc>
  </rcc>
  <rcc rId="3667" sId="1" numFmtId="4">
    <oc r="F143">
      <v>40.6</v>
    </oc>
    <nc r="F143">
      <v>38.799999999999997</v>
    </nc>
  </rcc>
  <rcc rId="3668" sId="1" numFmtId="4">
    <oc r="G143">
      <v>40.6</v>
    </oc>
    <nc r="G143">
      <v>38.799999999999997</v>
    </nc>
  </rcc>
  <rcc rId="3669" sId="1" numFmtId="4">
    <oc r="F144">
      <v>12.2</v>
    </oc>
    <nc r="F144">
      <v>11.7</v>
    </nc>
  </rcc>
  <rcc rId="3670" sId="1" numFmtId="4">
    <oc r="G144">
      <v>12.2</v>
    </oc>
    <nc r="G144">
      <v>11.7</v>
    </nc>
  </rcc>
  <rcc rId="3671" sId="1" numFmtId="4">
    <oc r="F146">
      <v>3519.7</v>
    </oc>
    <nc r="F146">
      <v>3366.9</v>
    </nc>
  </rcc>
  <rcc rId="3672" sId="1" numFmtId="4">
    <oc r="G146">
      <v>3519.7</v>
    </oc>
    <nc r="G146">
      <v>3366.9</v>
    </nc>
  </rcc>
  <rcc rId="3673" sId="1" numFmtId="4">
    <oc r="F148">
      <v>16.899999999999999</v>
    </oc>
    <nc r="F148">
      <v>17.2</v>
    </nc>
  </rcc>
  <rcc rId="3674" sId="1" numFmtId="4">
    <oc r="G148">
      <v>16.899999999999999</v>
    </oc>
    <nc r="G148">
      <v>17.2</v>
    </nc>
  </rcc>
  <rcc rId="3675" sId="1" numFmtId="4">
    <oc r="F149">
      <v>5.0999999999999996</v>
    </oc>
    <nc r="F149">
      <v>5.2</v>
    </nc>
  </rcc>
  <rcc rId="3676" sId="1" numFmtId="4">
    <oc r="G149">
      <v>5.0999999999999996</v>
    </oc>
    <nc r="G149">
      <v>5.2</v>
    </nc>
  </rcc>
  <rcc rId="3677" sId="1" numFmtId="4">
    <oc r="F141">
      <v>146.69999999999999</v>
    </oc>
    <nc r="F141">
      <v>149.6</v>
    </nc>
  </rcc>
  <rcc rId="3678" sId="1" numFmtId="4">
    <oc r="G141">
      <v>146.69999999999999</v>
    </oc>
    <nc r="G141">
      <v>149.6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18" sId="1" odxf="1" dxf="1">
    <nc r="J195">
      <f>F193+F209+F213+F211+F215+F217+F220+F222+F222+F224+F226+F234+F249+F265+F275+F278+F280+F287+F292+F294+F297+F305+F308+1800</f>
    </nc>
    <odxf>
      <numFmt numFmtId="0" formatCode="General"/>
    </odxf>
    <ndxf>
      <numFmt numFmtId="166" formatCode="0.00000"/>
    </ndxf>
  </rcc>
  <rcc rId="719" sId="1">
    <oc r="I198">
      <f>F192-F238-F256-F269</f>
    </oc>
    <nc r="I198">
      <f>F194+F209+F210+F212+F215+F216+F219+F222+F224+F226+F233+F246+F249+F264++F273+F285+F290+F303</f>
    </nc>
  </rcc>
  <rcc rId="720" sId="1">
    <oc r="J198">
      <f>G192-G238-G256-G269</f>
    </oc>
    <nc r="J198">
      <f>G194+G209+G210+G212+G215+G216+G219+G222+G224+G226+G233+G246+G249+G264++G273+G285+G290+G303</f>
    </nc>
  </rcc>
  <rcc rId="721" sId="1">
    <nc r="I199">
      <v>812653.29</v>
    </nc>
  </rcc>
  <rcc rId="722" sId="1">
    <nc r="J199">
      <v>818776.19</v>
    </nc>
  </rcc>
  <rcc rId="723" sId="1" odxf="1" dxf="1">
    <nc r="I200">
      <f>I198-I199</f>
    </nc>
    <odxf>
      <numFmt numFmtId="0" formatCode="General"/>
    </odxf>
    <ndxf>
      <numFmt numFmtId="166" formatCode="0.00000"/>
    </ndxf>
  </rcc>
  <rcc rId="724" sId="1" odxf="1" dxf="1">
    <nc r="J200">
      <f>J198-J199</f>
    </nc>
    <odxf>
      <numFmt numFmtId="0" formatCode="General"/>
    </odxf>
    <ndxf>
      <numFmt numFmtId="166" formatCode="0.00000"/>
    </ndxf>
  </rcc>
  <rcc rId="725" sId="1" numFmtId="4">
    <oc r="F226">
      <v>88367</v>
    </oc>
    <nc r="F226">
      <v>91225</v>
    </nc>
  </rcc>
  <rcc rId="726" sId="1" numFmtId="4">
    <oc r="G226">
      <v>88367</v>
    </oc>
    <nc r="G226">
      <f>F226</f>
    </nc>
  </rcc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E97D42D2-9E10-4ADB-8FB1-0860F6F503F4}" action="delete"/>
  <rdn rId="0" localSheetId="1" customView="1" name="Z_E97D42D2_9E10_4ADB_8FB1_0860F6F503F4_.wvu.PrintArea" hidden="1" oldHidden="1">
    <formula>Ведом.структура!$A$5:$G$400</formula>
    <oldFormula>Ведом.структура!$A$5:$G$400</oldFormula>
  </rdn>
  <rdn rId="0" localSheetId="1" customView="1" name="Z_E97D42D2_9E10_4ADB_8FB1_0860F6F503F4_.wvu.Rows" hidden="1" oldHidden="1">
    <formula>Ведом.структура!$249:$251</formula>
    <oldFormula>Ведом.структура!$249:$251</oldFormula>
  </rdn>
  <rdn rId="0" localSheetId="1" customView="1" name="Z_E97D42D2_9E10_4ADB_8FB1_0860F6F503F4_.wvu.FilterData" hidden="1" oldHidden="1">
    <formula>Ведом.структура!$A$19:$G$409</formula>
    <oldFormula>Ведом.структура!$A$19:$G$409</oldFormula>
  </rdn>
  <rcv guid="{E97D42D2-9E10-4ADB-8FB1-0860F6F503F4}" action="add"/>
</revisions>
</file>

<file path=xl/revisions/revisionLog20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79" sId="1" numFmtId="4">
    <oc r="G136">
      <v>311</v>
    </oc>
    <nc r="G136">
      <v>0</v>
    </nc>
  </rcc>
  <rcc rId="3680" sId="1" numFmtId="4">
    <oc r="G138">
      <v>1.3</v>
    </oc>
    <nc r="G138">
      <v>0</v>
    </nc>
  </rcc>
  <rcc rId="3681" sId="1" numFmtId="4">
    <oc r="G139">
      <v>0.4</v>
    </oc>
    <nc r="G139">
      <v>0</v>
    </nc>
  </rcc>
</revisions>
</file>

<file path=xl/revisions/revisionLog20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82" sId="1">
    <oc r="D226" t="inlineStr">
      <is>
        <t>10201S2К90</t>
      </is>
    </oc>
    <nc r="D226" t="inlineStr">
      <is>
        <t>10201 S2К90</t>
      </is>
    </nc>
  </rcc>
  <rcc rId="3683" sId="1">
    <oc r="D225" t="inlineStr">
      <is>
        <t>10201S2К90</t>
      </is>
    </oc>
    <nc r="D225" t="inlineStr">
      <is>
        <t>10201 S2К90</t>
      </is>
    </nc>
  </rcc>
</revisions>
</file>

<file path=xl/revisions/revisionLog20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84" sId="1">
    <oc r="E355" t="inlineStr">
      <is>
        <t>244</t>
      </is>
    </oc>
    <nc r="E355" t="inlineStr">
      <is>
        <t>622</t>
      </is>
    </nc>
  </rcc>
  <rcc rId="3685" sId="1" odxf="1" dxf="1">
    <oc r="A355" t="inlineStr">
      <is>
        <t>Прочие закупки товаров, работ и услуг для государственных (муниципальных) нужд</t>
      </is>
    </oc>
    <nc r="A355" t="inlineStr">
      <is>
        <t>Субсидии автономным учреждениям на иные цели</t>
      </is>
    </nc>
    <odxf>
      <font>
        <color indexed="8"/>
        <name val="Times New Roman"/>
        <family val="1"/>
      </font>
    </odxf>
    <ndxf>
      <font>
        <color indexed="8"/>
        <name val="Times New Roman"/>
        <family val="1"/>
      </font>
    </ndxf>
  </rcc>
  <rcc rId="3686" sId="1">
    <oc r="E173" t="inlineStr">
      <is>
        <t>244</t>
      </is>
    </oc>
    <nc r="E173" t="inlineStr">
      <is>
        <t>622</t>
      </is>
    </nc>
  </rcc>
  <rcc rId="3687" sId="1" odxf="1" dxf="1">
    <oc r="A173" t="inlineStr">
      <is>
        <t>Прочие закупки товаров, работ и услуг для государственных (муниципальных) нужд</t>
      </is>
    </oc>
    <nc r="A173" t="inlineStr">
      <is>
        <t>Субсидии автономным учреждениям на иные цели</t>
      </is>
    </nc>
    <odxf>
      <font>
        <color indexed="8"/>
        <name val="Times New Roman"/>
        <family val="1"/>
      </font>
      <fill>
        <patternFill patternType="solid"/>
      </fill>
    </odxf>
    <ndxf>
      <font>
        <color indexed="8"/>
        <name val="Times New Roman"/>
        <family val="1"/>
      </font>
      <fill>
        <patternFill patternType="none"/>
      </fill>
    </ndxf>
  </rcc>
  <rcv guid="{E97D42D2-9E10-4ADB-8FB1-0860F6F503F4}" action="delete"/>
  <rdn rId="0" localSheetId="1" customView="1" name="Z_E97D42D2_9E10_4ADB_8FB1_0860F6F503F4_.wvu.PrintArea" hidden="1" oldHidden="1">
    <formula>Ведом.структура!$A$5:$G$418</formula>
    <oldFormula>Ведом.структура!$A$5:$G$418</oldFormula>
  </rdn>
  <rdn rId="0" localSheetId="1" customView="1" name="Z_E97D42D2_9E10_4ADB_8FB1_0860F6F503F4_.wvu.FilterData" hidden="1" oldHidden="1">
    <formula>Ведом.структура!$A$17:$G$427</formula>
    <oldFormula>Ведом.структура!$A$17:$G$427</oldFormula>
  </rdn>
  <rcv guid="{E97D42D2-9E10-4ADB-8FB1-0860F6F503F4}" action="add"/>
</revisions>
</file>

<file path=xl/revisions/revisionLog20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697" sId="1" ref="A27:XFD27" action="insertRow"/>
  <rrc rId="3698" sId="1" ref="A27:XFD27" action="insertRow"/>
  <rcc rId="3699" sId="1">
    <nc r="B27" t="inlineStr">
      <is>
        <t>01</t>
      </is>
    </nc>
  </rcc>
  <rcc rId="3700" sId="1">
    <nc r="C27" t="inlineStr">
      <is>
        <t>03</t>
      </is>
    </nc>
  </rcc>
  <rcc rId="3701" sId="1">
    <nc r="D27" t="inlineStr">
      <is>
        <t>99900 81020</t>
      </is>
    </nc>
  </rcc>
  <rcc rId="3702" sId="1">
    <nc r="B28" t="inlineStr">
      <is>
        <t>01</t>
      </is>
    </nc>
  </rcc>
  <rcc rId="3703" sId="1">
    <nc r="C28" t="inlineStr">
      <is>
        <t>03</t>
      </is>
    </nc>
  </rcc>
  <rcc rId="3704" sId="1">
    <nc r="D28" t="inlineStr">
      <is>
        <t>99900 81020</t>
      </is>
    </nc>
  </rcc>
  <rcc rId="3705" sId="1">
    <nc r="E27" t="inlineStr">
      <is>
        <t>242</t>
      </is>
    </nc>
  </rcc>
  <rcc rId="3706" sId="1">
    <nc r="E28" t="inlineStr">
      <is>
        <t>244</t>
      </is>
    </nc>
  </rcc>
  <rcc rId="3707" sId="1">
    <oc r="F24">
      <f>SUM(F25:F26)</f>
    </oc>
    <nc r="F24">
      <f>SUM(F25:F28)</f>
    </nc>
  </rcc>
  <rcc rId="3708" sId="1">
    <oc r="G24">
      <f>SUM(G25:G26)</f>
    </oc>
    <nc r="G24">
      <f>SUM(G25:G28)</f>
    </nc>
  </rcc>
  <rcc rId="3709" sId="1" numFmtId="4">
    <oc r="F25">
      <v>1062.8</v>
    </oc>
    <nc r="F25">
      <v>1690.1</v>
    </nc>
  </rcc>
  <rcc rId="3710" sId="1" numFmtId="4">
    <oc r="G25">
      <v>1062.8</v>
    </oc>
    <nc r="G25">
      <v>1690.1</v>
    </nc>
  </rcc>
  <rcc rId="3711" sId="1" numFmtId="4">
    <oc r="F26">
      <v>321</v>
    </oc>
    <nc r="F26">
      <v>510.4</v>
    </nc>
  </rcc>
  <rcc rId="3712" sId="1" numFmtId="4">
    <oc r="G26">
      <v>321</v>
    </oc>
    <nc r="G26">
      <v>510.4</v>
    </nc>
  </rcc>
  <rcc rId="3713" sId="1" numFmtId="4">
    <nc r="F27">
      <v>35</v>
    </nc>
  </rcc>
  <rcc rId="3714" sId="1" numFmtId="4">
    <nc r="G27">
      <v>35</v>
    </nc>
  </rcc>
  <rcc rId="3715" sId="1" numFmtId="4">
    <nc r="F28">
      <v>500</v>
    </nc>
  </rcc>
  <rcc rId="3716" sId="1" numFmtId="4">
    <nc r="G28">
      <v>500</v>
    </nc>
  </rcc>
  <rcc rId="3717" sId="1" odxf="1" dxf="1">
    <nc r="A27" t="inlineStr">
      <is>
        <t>Закупка товаров, работ и услуг в сфере информационно-коммуникационных технологий</t>
      </is>
    </nc>
    <ndxf>
      <fill>
        <patternFill patternType="none"/>
      </fill>
    </ndxf>
  </rcc>
  <rcc rId="3718" sId="1" odxf="1" dxf="1">
    <nc r="A28" t="inlineStr">
      <is>
        <t>Прочие закупки товаров, работ и услуг для государственных (муниципальных) нужд</t>
      </is>
    </nc>
    <ndxf>
      <fill>
        <patternFill patternType="none"/>
      </fill>
    </ndxf>
  </rcc>
  <rdn rId="0" localSheetId="1" customView="1" name="Z_A9EB50DC_BC7E_40F0_8A51_0BBE6B12FA5A_.wvu.PrintArea" hidden="1" oldHidden="1">
    <formula>Ведом.структура!$A$1:$G$416</formula>
  </rdn>
  <rdn rId="0" localSheetId="1" customView="1" name="Z_A9EB50DC_BC7E_40F0_8A51_0BBE6B12FA5A_.wvu.FilterData" hidden="1" oldHidden="1">
    <formula>Ведом.структура!$A$13:$G$425</formula>
  </rdn>
  <rcv guid="{A9EB50DC-BC7E-40F0-8A51-0BBE6B12FA5A}" action="add"/>
</revisions>
</file>

<file path=xl/revisions/revisionLog20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21" sId="1" numFmtId="4">
    <oc r="F19">
      <v>2051.3000000000002</v>
    </oc>
    <nc r="F19">
      <v>2901.9</v>
    </nc>
  </rcc>
  <rcc rId="3722" sId="1" numFmtId="4">
    <oc r="G19">
      <v>2051.3000000000002</v>
    </oc>
    <nc r="G19">
      <v>2901.9</v>
    </nc>
  </rcc>
  <rcc rId="3723" sId="1" numFmtId="4">
    <oc r="F20">
      <v>619.5</v>
    </oc>
    <nc r="F20">
      <v>876.4</v>
    </nc>
  </rcc>
  <rcc rId="3724" sId="1" numFmtId="4">
    <oc r="G20">
      <v>619.5</v>
    </oc>
    <nc r="G20">
      <v>876.4</v>
    </nc>
  </rcc>
</revisions>
</file>

<file path=xl/revisions/revisionLog20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25" sId="1" numFmtId="4">
    <oc r="F36">
      <v>10863.4</v>
    </oc>
    <nc r="F36">
      <v>14343</v>
    </nc>
  </rcc>
  <rcc rId="3726" sId="1" numFmtId="4">
    <oc r="G36">
      <v>10863.4</v>
    </oc>
    <nc r="G36">
      <v>14343</v>
    </nc>
  </rcc>
  <rcc rId="3727" sId="1" numFmtId="4">
    <oc r="F37">
      <v>3280.7</v>
    </oc>
    <nc r="F37">
      <v>4331.6000000000004</v>
    </nc>
  </rcc>
  <rcc rId="3728" sId="1" numFmtId="4">
    <oc r="G37">
      <v>3280.7</v>
    </oc>
    <nc r="G37">
      <v>4331.6000000000004</v>
    </nc>
  </rcc>
  <rcc rId="3729" sId="1" numFmtId="4">
    <oc r="F41">
      <v>10.5</v>
    </oc>
    <nc r="F41">
      <v>381.8</v>
    </nc>
  </rcc>
  <rrc rId="3730" sId="1" ref="A49:XFD49" action="insertRow"/>
  <rrc rId="3731" sId="1" ref="A49:XFD49" action="insertRow"/>
  <rcc rId="3732" sId="1">
    <nc r="B49" t="inlineStr">
      <is>
        <t>01</t>
      </is>
    </nc>
  </rcc>
  <rcc rId="3733" sId="1">
    <nc r="C49" t="inlineStr">
      <is>
        <t>06</t>
      </is>
    </nc>
  </rcc>
  <rcc rId="3734" sId="1">
    <nc r="D49" t="inlineStr">
      <is>
        <t>02101 81020</t>
      </is>
    </nc>
  </rcc>
  <rcc rId="3735" sId="1">
    <nc r="B50" t="inlineStr">
      <is>
        <t>01</t>
      </is>
    </nc>
  </rcc>
  <rcc rId="3736" sId="1">
    <nc r="C50" t="inlineStr">
      <is>
        <t>06</t>
      </is>
    </nc>
  </rcc>
  <rcc rId="3737" sId="1">
    <nc r="D50" t="inlineStr">
      <is>
        <t>02101 81020</t>
      </is>
    </nc>
  </rcc>
  <rcc rId="3738" sId="1">
    <nc r="E49" t="inlineStr">
      <is>
        <t>242</t>
      </is>
    </nc>
  </rcc>
  <rcc rId="3739" sId="1">
    <nc r="E50" t="inlineStr">
      <is>
        <t>244</t>
      </is>
    </nc>
  </rcc>
  <rcc rId="3740" sId="1" numFmtId="4">
    <oc r="F47">
      <v>5064.6000000000004</v>
    </oc>
    <nc r="F47">
      <v>8116.3</v>
    </nc>
  </rcc>
  <rcc rId="3741" sId="1" numFmtId="4">
    <oc r="G47">
      <v>5064.6000000000004</v>
    </oc>
    <nc r="G47">
      <v>8116.3</v>
    </nc>
  </rcc>
  <rcc rId="3742" sId="1" numFmtId="4">
    <oc r="F48">
      <v>1529.5</v>
    </oc>
    <nc r="F48">
      <v>2451.1</v>
    </nc>
  </rcc>
  <rcc rId="3743" sId="1" numFmtId="4">
    <oc r="G48">
      <v>1529.5</v>
    </oc>
    <nc r="G48">
      <v>2451.1</v>
    </nc>
  </rcc>
  <rcc rId="3744" sId="1" numFmtId="4">
    <nc r="F49">
      <v>1600</v>
    </nc>
  </rcc>
  <rcc rId="3745" sId="1" numFmtId="4">
    <nc r="G49">
      <v>1600</v>
    </nc>
  </rcc>
  <rcc rId="3746" sId="1" numFmtId="4">
    <nc r="F50">
      <v>500</v>
    </nc>
  </rcc>
  <rcc rId="3747" sId="1" numFmtId="4">
    <nc r="G50">
      <v>500</v>
    </nc>
  </rcc>
  <rcc rId="3748" sId="1" odxf="1" dxf="1">
    <nc r="A49" t="inlineStr">
      <is>
        <t>Закупка товаров, работ, услуг в сфере информационно-коммуникационных технологий</t>
      </is>
    </nc>
    <ndxf>
      <fill>
        <patternFill>
          <bgColor theme="0"/>
        </patternFill>
      </fill>
    </ndxf>
  </rcc>
  <rcc rId="3749" sId="1">
    <nc r="A50" t="inlineStr">
      <is>
        <t>Прочие закупки товаров, работ и услуг для государственных (муниципальных) нужд</t>
      </is>
    </nc>
  </rcc>
  <rcc rId="3750" sId="1">
    <oc r="F46">
      <f>SUM(F47:F48)</f>
    </oc>
    <nc r="F46">
      <f>SUM(F47:F50)</f>
    </nc>
  </rcc>
  <rcc rId="3751" sId="1">
    <oc r="G46">
      <f>SUM(G47:G48)</f>
    </oc>
    <nc r="G46">
      <f>SUM(G47:G50)</f>
    </nc>
  </rcc>
</revisions>
</file>

<file path=xl/revisions/revisionLog20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52" sId="1">
    <oc r="F62">
      <f>208+208</f>
    </oc>
    <nc r="F62">
      <f>211</f>
    </nc>
  </rcc>
  <rcc rId="3753" sId="1">
    <oc r="G62">
      <f>208+208</f>
    </oc>
    <nc r="G62">
      <f>211</f>
    </nc>
  </rcc>
  <rcc rId="3754" sId="1" numFmtId="4">
    <oc r="F69">
      <v>300</v>
    </oc>
    <nc r="F69">
      <v>400</v>
    </nc>
  </rcc>
  <rcc rId="3755" sId="1" numFmtId="4">
    <oc r="G69">
      <v>300</v>
    </oc>
    <nc r="G69">
      <v>400</v>
    </nc>
  </rcc>
  <rcc rId="3756" sId="1" numFmtId="4">
    <oc r="F86">
      <v>180</v>
    </oc>
    <nc r="F86">
      <v>265</v>
    </nc>
  </rcc>
  <rcc rId="3757" sId="1" numFmtId="4">
    <oc r="G86">
      <v>180</v>
    </oc>
    <nc r="G86">
      <v>265</v>
    </nc>
  </rcc>
  <rcc rId="3758" sId="1" numFmtId="4">
    <oc r="F74">
      <v>4503.8</v>
    </oc>
    <nc r="F74">
      <v>7116.9</v>
    </nc>
  </rcc>
  <rcc rId="3759" sId="1" numFmtId="4">
    <oc r="G74">
      <v>4503.8</v>
    </oc>
    <nc r="G74">
      <v>7116.9</v>
    </nc>
  </rcc>
  <rcc rId="3760" sId="1" numFmtId="4">
    <oc r="F75">
      <v>1360.2</v>
    </oc>
    <nc r="F75">
      <v>2149.3000000000002</v>
    </nc>
  </rcc>
  <rcc rId="3761" sId="1" numFmtId="4">
    <oc r="G75">
      <v>1360.2</v>
    </oc>
    <nc r="G75">
      <v>2149.3000000000002</v>
    </nc>
  </rcc>
  <rrc rId="3762" sId="1" ref="A76:XFD76" action="insertRow"/>
  <rrc rId="3763" sId="1" ref="A76:XFD76" action="insertRow"/>
  <rrc rId="3764" sId="1" ref="A76:XFD76" action="insertRow"/>
  <rcc rId="3765" sId="1" odxf="1" dxf="1">
    <nc r="A76" t="inlineStr">
      <is>
        <t>Расходы на обеспечение деятельности учреждения</t>
      </is>
    </nc>
    <odxf>
      <font>
        <b val="0"/>
        <color indexed="8"/>
        <name val="Times New Roman"/>
        <family val="1"/>
      </font>
      <fill>
        <patternFill patternType="solid"/>
      </fill>
      <alignment horizontal="left" vertical="center"/>
    </odxf>
    <ndxf>
      <font>
        <b/>
        <color indexed="8"/>
        <name val="Times New Roman"/>
        <family val="1"/>
      </font>
      <fill>
        <patternFill patternType="none"/>
      </fill>
      <alignment horizontal="general" vertical="top"/>
    </ndxf>
  </rcc>
  <rcc rId="3766" sId="1">
    <nc r="A77" t="inlineStr">
      <is>
        <t>Закупка товаров, работ и услуг в сфере информационно-коммуникационных технологий</t>
      </is>
    </nc>
  </rcc>
  <rcc rId="3767" sId="1">
    <nc r="A78" t="inlineStr">
      <is>
        <t>Прочие закупки товаров, работ и услуг для государственных (муниципальных) нужд</t>
      </is>
    </nc>
  </rcc>
  <rcc rId="3768" sId="1" odxf="1" dxf="1">
    <nc r="B76" t="inlineStr">
      <is>
        <t>01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3769" sId="1" odxf="1" dxf="1">
    <nc r="C76" t="inlineStr">
      <is>
        <t>13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3770" sId="1" odxf="1" dxf="1">
    <nc r="D76" t="inlineStr">
      <is>
        <t>04102 82100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E76" start="0" length="0">
    <dxf>
      <font>
        <b/>
        <name val="Times New Roman"/>
        <family val="1"/>
      </font>
    </dxf>
  </rfmt>
  <rcc rId="3771" sId="1" odxf="1" dxf="1">
    <nc r="F76">
      <f>SUM(F77:F78)</f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3772" sId="1" odxf="1" dxf="1">
    <nc r="G76">
      <f>SUM(G77:G78)</f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3773" sId="1">
    <nc r="B77" t="inlineStr">
      <is>
        <t>01</t>
      </is>
    </nc>
  </rcc>
  <rcc rId="3774" sId="1">
    <nc r="C77" t="inlineStr">
      <is>
        <t>13</t>
      </is>
    </nc>
  </rcc>
  <rcc rId="3775" sId="1">
    <nc r="D77" t="inlineStr">
      <is>
        <t>04102 82150</t>
      </is>
    </nc>
  </rcc>
  <rcc rId="3776" sId="1">
    <nc r="E77" t="inlineStr">
      <is>
        <t>242</t>
      </is>
    </nc>
  </rcc>
  <rcc rId="3777" sId="1" numFmtId="4">
    <nc r="F77">
      <v>250</v>
    </nc>
  </rcc>
  <rcc rId="3778" sId="1" numFmtId="4">
    <nc r="G77">
      <v>250</v>
    </nc>
  </rcc>
  <rcc rId="3779" sId="1">
    <nc r="B78" t="inlineStr">
      <is>
        <t>01</t>
      </is>
    </nc>
  </rcc>
  <rcc rId="3780" sId="1">
    <nc r="C78" t="inlineStr">
      <is>
        <t>13</t>
      </is>
    </nc>
  </rcc>
  <rcc rId="3781" sId="1">
    <nc r="D78" t="inlineStr">
      <is>
        <t>04102 82150</t>
      </is>
    </nc>
  </rcc>
  <rcc rId="3782" sId="1">
    <nc r="E78" t="inlineStr">
      <is>
        <t>244</t>
      </is>
    </nc>
  </rcc>
  <rcc rId="3783" sId="1" numFmtId="4">
    <nc r="F78">
      <v>100</v>
    </nc>
  </rcc>
  <rcc rId="3784" sId="1" numFmtId="4">
    <nc r="G78">
      <v>100</v>
    </nc>
  </rcc>
  <rcc rId="3785" sId="1">
    <oc r="F72">
      <f>F73</f>
    </oc>
    <nc r="F72">
      <f>F73+F76</f>
    </nc>
  </rcc>
  <rcc rId="3786" sId="1">
    <oc r="G72">
      <f>G73</f>
    </oc>
    <nc r="G72">
      <f>G73+G76</f>
    </nc>
  </rcc>
  <rcc rId="3787" sId="1" numFmtId="4">
    <oc r="F81">
      <v>350</v>
    </oc>
    <nc r="F81">
      <v>800</v>
    </nc>
  </rcc>
  <rcc rId="3788" sId="1" numFmtId="4">
    <oc r="G81">
      <v>350</v>
    </oc>
    <nc r="G81">
      <v>800</v>
    </nc>
  </rcc>
</revisions>
</file>

<file path=xl/revisions/revisionLog20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89" sId="1" numFmtId="4">
    <oc r="F101">
      <v>69.7</v>
    </oc>
    <nc r="F101"/>
  </rcc>
  <rcc rId="3790" sId="1" numFmtId="4">
    <oc r="G101">
      <v>69.7</v>
    </oc>
    <nc r="G101"/>
  </rcc>
  <rcc rId="3791" sId="1" numFmtId="4">
    <oc r="F100">
      <v>230.8</v>
    </oc>
    <nc r="F100">
      <v>412.2</v>
    </nc>
  </rcc>
  <rcc rId="3792" sId="1" numFmtId="4">
    <oc r="G100">
      <v>230.8</v>
    </oc>
    <nc r="G100">
      <v>412.2</v>
    </nc>
  </rcc>
  <rcc rId="3793" sId="1" numFmtId="4">
    <oc r="F104">
      <v>4</v>
    </oc>
    <nc r="F104"/>
  </rcc>
  <rcc rId="3794" sId="1" numFmtId="4">
    <oc r="G104">
      <v>4</v>
    </oc>
    <nc r="G104"/>
  </rcc>
  <rcc rId="3795" sId="1" numFmtId="4">
    <oc r="F105">
      <v>151.30000000000001</v>
    </oc>
    <nc r="F105"/>
  </rcc>
  <rcc rId="3796" sId="1" numFmtId="4">
    <oc r="G105">
      <v>151.30000000000001</v>
    </oc>
    <nc r="G105"/>
  </rcc>
  <rcc rId="3797" sId="1" numFmtId="4">
    <oc r="F106">
      <v>40.6</v>
    </oc>
    <nc r="F106"/>
  </rcc>
  <rcc rId="3798" sId="1" numFmtId="4">
    <oc r="G106">
      <v>40.6</v>
    </oc>
    <nc r="G106"/>
  </rcc>
  <rcc rId="3799" sId="1" numFmtId="4">
    <oc r="F107">
      <v>92.9</v>
    </oc>
    <nc r="F107"/>
  </rcc>
  <rcc rId="3800" sId="1" numFmtId="4">
    <oc r="G107">
      <v>92.9</v>
    </oc>
    <nc r="G107"/>
  </rcc>
  <rcc rId="3801" sId="1" numFmtId="4">
    <oc r="F103">
      <v>501.3</v>
    </oc>
    <nc r="F103">
      <v>923.5</v>
    </nc>
  </rcc>
  <rcc rId="3802" sId="1" numFmtId="4">
    <oc r="G103">
      <v>501.3</v>
    </oc>
    <nc r="G103">
      <v>923.5</v>
    </nc>
  </rcc>
  <rcc rId="3803" sId="1" numFmtId="4">
    <oc r="F110">
      <v>108.39</v>
    </oc>
    <nc r="F110"/>
  </rcc>
  <rcc rId="3804" sId="1" numFmtId="4">
    <oc r="G110">
      <v>108.39</v>
    </oc>
    <nc r="G110"/>
  </rcc>
  <rcc rId="3805" sId="1" numFmtId="4">
    <oc r="F111">
      <v>22</v>
    </oc>
    <nc r="F111"/>
  </rcc>
  <rcc rId="3806" sId="1" numFmtId="4">
    <oc r="G111">
      <v>22</v>
    </oc>
    <nc r="G111"/>
  </rcc>
  <rcc rId="3807" sId="1" numFmtId="4">
    <oc r="F112">
      <v>24.21</v>
    </oc>
    <nc r="F112"/>
  </rcc>
  <rcc rId="3808" sId="1" numFmtId="4">
    <oc r="G112">
      <v>24.21</v>
    </oc>
    <nc r="G112"/>
  </rcc>
  <rcc rId="3809" sId="1" numFmtId="4">
    <oc r="F109">
      <v>358.9</v>
    </oc>
    <nc r="F109">
      <v>600</v>
    </nc>
  </rcc>
  <rcc rId="3810" sId="1" numFmtId="4">
    <oc r="G109">
      <v>358.9</v>
    </oc>
    <nc r="G109">
      <v>600</v>
    </nc>
  </rcc>
</revisions>
</file>

<file path=xl/revisions/revisionLog20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11" sId="1" numFmtId="4">
    <oc r="F114">
      <v>3696</v>
    </oc>
    <nc r="F114">
      <f>1990.8+601.2</f>
    </nc>
  </rcc>
  <rcc rId="3812" sId="1" numFmtId="4">
    <oc r="G114">
      <v>3696</v>
    </oc>
    <nc r="G114">
      <f>1990.8+601.2</f>
    </nc>
  </rcc>
  <rcc rId="3813" sId="1" numFmtId="4">
    <oc r="F117">
      <v>15644.7</v>
    </oc>
    <nc r="F117">
      <v>21232.3</v>
    </nc>
  </rcc>
  <rcc rId="3814" sId="1" numFmtId="4">
    <oc r="G117">
      <v>15644.7</v>
    </oc>
    <nc r="G117">
      <v>21232.3</v>
    </nc>
  </rcc>
  <rcc rId="3815" sId="1" numFmtId="4">
    <oc r="F118">
      <v>4724.7</v>
    </oc>
    <nc r="F118">
      <v>6412.2</v>
    </nc>
  </rcc>
  <rcc rId="3816" sId="1" numFmtId="4">
    <oc r="G118">
      <v>4724.7</v>
    </oc>
    <nc r="G118">
      <v>6412.2</v>
    </nc>
  </rcc>
  <rcc rId="3817" sId="1" numFmtId="4">
    <oc r="F119">
      <v>65</v>
    </oc>
    <nc r="F119">
      <v>1100</v>
    </nc>
  </rcc>
  <rcc rId="3818" sId="1" numFmtId="4">
    <oc r="G119">
      <v>65</v>
    </oc>
    <nc r="G119">
      <v>1100</v>
    </nc>
  </rcc>
  <rcc rId="3819" sId="1" numFmtId="4">
    <oc r="F120">
      <v>2247.5</v>
    </oc>
    <nc r="F120">
      <f>14900+2129.735</f>
    </nc>
  </rcc>
  <rcc rId="3820" sId="1" numFmtId="4">
    <oc r="G120">
      <v>2247.5</v>
    </oc>
    <nc r="G120">
      <v>14900</v>
    </nc>
  </rcc>
  <rcc rId="3821" sId="1" numFmtId="4">
    <oc r="F121">
      <v>90</v>
    </oc>
    <nc r="F121">
      <v>2550</v>
    </nc>
  </rcc>
  <rcc rId="3822" sId="1" numFmtId="4">
    <oc r="G121">
      <v>90</v>
    </oc>
    <nc r="G121">
      <v>2550</v>
    </nc>
  </rcc>
  <rcc rId="3823" sId="1" numFmtId="4">
    <oc r="F122">
      <v>50</v>
    </oc>
    <nc r="F122">
      <v>39.1</v>
    </nc>
  </rcc>
  <rcc rId="3824" sId="1" numFmtId="4">
    <oc r="G122">
      <v>50</v>
    </oc>
    <nc r="G122">
      <v>39.1</v>
    </nc>
  </rcc>
  <rcc rId="3825" sId="1">
    <oc r="F124">
      <f>10869+543.5</f>
    </oc>
    <nc r="F124">
      <f>9321+288.3</f>
    </nc>
  </rcc>
  <rcc rId="3826" sId="1" numFmtId="4">
    <oc r="G124">
      <v>0</v>
    </oc>
    <nc r="G124">
      <f>9321+288.3</f>
    </nc>
  </rcc>
  <rrc rId="3827" sId="1" ref="A115:XFD116" action="insertRow"/>
  <rfmt sheetId="1" sqref="A115" start="0" length="0">
    <dxf>
      <font>
        <i/>
        <color indexed="8"/>
        <name val="Times New Roman"/>
        <family val="1"/>
      </font>
      <alignment horizontal="left"/>
    </dxf>
  </rfmt>
  <rcc rId="3828" sId="1" odxf="1" dxf="1">
    <nc r="B115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3829" sId="1" odxf="1" dxf="1">
    <nc r="C115" t="inlineStr">
      <is>
        <t>13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D115" start="0" length="0">
    <dxf>
      <font>
        <i/>
        <name val="Times New Roman"/>
        <family val="1"/>
      </font>
    </dxf>
  </rfmt>
  <rfmt sheetId="1" sqref="E115" start="0" length="0">
    <dxf>
      <font>
        <i/>
        <name val="Times New Roman"/>
        <family val="1"/>
      </font>
    </dxf>
  </rfmt>
  <rfmt sheetId="1" sqref="F115" start="0" length="0">
    <dxf>
      <font>
        <i/>
        <name val="Times New Roman"/>
        <family val="1"/>
      </font>
    </dxf>
  </rfmt>
  <rfmt sheetId="1" sqref="G115" start="0" length="0">
    <dxf>
      <font>
        <i/>
        <name val="Times New Roman"/>
        <family val="1"/>
      </font>
    </dxf>
  </rfmt>
  <rfmt sheetId="1" sqref="H115" start="0" length="0">
    <dxf>
      <font>
        <i/>
        <name val="Times New Roman CYR"/>
        <family val="1"/>
      </font>
    </dxf>
  </rfmt>
  <rfmt sheetId="1" sqref="I115" start="0" length="0">
    <dxf>
      <font>
        <i/>
        <name val="Times New Roman CYR"/>
        <family val="1"/>
      </font>
    </dxf>
  </rfmt>
  <rfmt sheetId="1" sqref="A115:XFD115" start="0" length="0">
    <dxf>
      <font>
        <i/>
        <name val="Times New Roman CYR"/>
        <family val="1"/>
      </font>
    </dxf>
  </rfmt>
  <rcc rId="3830" sId="1">
    <nc r="B116" t="inlineStr">
      <is>
        <t>01</t>
      </is>
    </nc>
  </rcc>
  <rcc rId="3831" sId="1">
    <nc r="C116" t="inlineStr">
      <is>
        <t>13</t>
      </is>
    </nc>
  </rcc>
  <rcc rId="3832" sId="1">
    <nc r="D115" t="inlineStr">
      <is>
        <t>99900 83220</t>
      </is>
    </nc>
  </rcc>
  <rcc rId="3833" sId="1">
    <nc r="D116" t="inlineStr">
      <is>
        <t>99900 83220</t>
      </is>
    </nc>
  </rcc>
  <rrc rId="3834" sId="1" ref="A116:XFD116" action="insertRow"/>
  <rfmt sheetId="1" sqref="A116" start="0" length="0">
    <dxf>
      <font>
        <i val="0"/>
        <color indexed="8"/>
        <name val="Times New Roman"/>
        <family val="1"/>
      </font>
      <alignment horizontal="general"/>
    </dxf>
  </rfmt>
  <rcc rId="3835" sId="1" odxf="1" dxf="1">
    <nc r="B116" t="inlineStr">
      <is>
        <t>01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3836" sId="1" odxf="1" dxf="1">
    <nc r="C116" t="inlineStr">
      <is>
        <t>13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3837" sId="1" odxf="1" dxf="1">
    <nc r="D116" t="inlineStr">
      <is>
        <t>99900 83220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fmt sheetId="1" sqref="E116" start="0" length="0">
    <dxf>
      <font>
        <i val="0"/>
        <name val="Times New Roman"/>
        <family val="1"/>
      </font>
    </dxf>
  </rfmt>
  <rfmt sheetId="1" sqref="F116" start="0" length="0">
    <dxf>
      <font>
        <i val="0"/>
        <name val="Times New Roman"/>
        <family val="1"/>
      </font>
    </dxf>
  </rfmt>
  <rfmt sheetId="1" sqref="G116" start="0" length="0">
    <dxf>
      <font>
        <i val="0"/>
        <name val="Times New Roman"/>
        <family val="1"/>
      </font>
    </dxf>
  </rfmt>
  <rcc rId="3838" sId="1">
    <nc r="E116" t="inlineStr">
      <is>
        <t>111</t>
      </is>
    </nc>
  </rcc>
  <rcc rId="3839" sId="1">
    <nc r="E117" t="inlineStr">
      <is>
        <t>119</t>
      </is>
    </nc>
  </rcc>
  <rcc rId="3840" sId="1">
    <nc r="F115">
      <f>SUM(F116:F117)</f>
    </nc>
  </rcc>
  <rcc rId="3841" sId="1">
    <nc r="G115">
      <f>SUM(G116:G117)</f>
    </nc>
  </rcc>
  <rcc rId="3842" sId="1">
    <nc r="A115" t="inlineStr">
      <is>
        <t>Расходы на обеспечение деятельности учреждений по инфраструктуре</t>
      </is>
    </nc>
  </rcc>
  <rcc rId="3843" sId="1" odxf="1" dxf="1">
    <nc r="A116" t="inlineStr">
      <is>
        <t xml:space="preserve">Фонд оплаты труда учреждений </t>
      </is>
    </nc>
    <ndxf>
      <numFmt numFmtId="30" formatCode="@"/>
      <alignment horizontal="left" vertical="top"/>
    </ndxf>
  </rcc>
  <rcc rId="3844" sId="1" odxf="1" dxf="1">
    <nc r="A117" t="inlineStr">
      <is>
        <t>Взносы по обязательному социальному страхованию на выплаты по оплате труда работников и иные выплаты работникам учреждений</t>
      </is>
    </nc>
    <ndxf>
      <font>
        <color indexed="8"/>
        <name val="Times New Roman"/>
        <family val="1"/>
      </font>
      <fill>
        <patternFill patternType="solid"/>
      </fill>
      <alignment horizontal="left"/>
    </ndxf>
  </rcc>
  <rcc rId="3845" sId="1" numFmtId="4">
    <nc r="F116">
      <v>6876.8</v>
    </nc>
  </rcc>
  <rcc rId="3846" sId="1" numFmtId="4">
    <nc r="G116">
      <v>6876.8</v>
    </nc>
  </rcc>
  <rcc rId="3847" sId="1" numFmtId="4">
    <nc r="F117">
      <v>2076.8000000000002</v>
    </nc>
  </rcc>
  <rcc rId="3848" sId="1" numFmtId="4">
    <nc r="G117">
      <v>2076.8000000000002</v>
    </nc>
  </rcc>
  <rrc rId="3849" sId="1" ref="A113:XFD113" action="insertRow"/>
  <rfmt sheetId="1" sqref="A113" start="0" length="0">
    <dxf>
      <font>
        <i/>
        <color indexed="8"/>
        <name val="Times New Roman"/>
        <family val="1"/>
      </font>
    </dxf>
  </rfmt>
  <rcc rId="3850" sId="1" odxf="1" dxf="1">
    <nc r="B113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3851" sId="1" odxf="1" dxf="1">
    <nc r="C113" t="inlineStr">
      <is>
        <t>13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D113" start="0" length="0">
    <dxf>
      <font>
        <i/>
        <name val="Times New Roman"/>
        <family val="1"/>
      </font>
    </dxf>
  </rfmt>
  <rfmt sheetId="1" sqref="E113" start="0" length="0">
    <dxf>
      <font>
        <i/>
        <name val="Times New Roman"/>
        <family val="1"/>
      </font>
    </dxf>
  </rfmt>
  <rfmt sheetId="1" sqref="F113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fmt sheetId="1" sqref="G113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cc rId="3852" sId="1">
    <nc r="D113" t="inlineStr">
      <is>
        <t>99900 83200</t>
      </is>
    </nc>
  </rcc>
  <rcc rId="3853" sId="1">
    <nc r="F113">
      <f>F114+F116</f>
    </nc>
  </rcc>
  <rcc rId="3854" sId="1">
    <nc r="G113">
      <f>G114+G116</f>
    </nc>
  </rcc>
  <rcc rId="3855" sId="1" odxf="1" dxf="1">
    <nc r="A113" t="inlineStr">
      <is>
        <t>Расходы на обеспечение деятельности (оказание услуг) муниципальных учреждений</t>
      </is>
    </nc>
    <ndxf>
      <font>
        <b/>
        <i val="0"/>
        <color indexed="8"/>
        <name val="Times New Roman"/>
        <family val="1"/>
      </font>
      <fill>
        <patternFill patternType="solid">
          <bgColor indexed="9"/>
        </patternFill>
      </fill>
      <alignment vertical="top"/>
    </ndxf>
  </rcc>
  <rfmt sheetId="1" sqref="B113:G113" start="0" length="2147483647">
    <dxf>
      <font>
        <i val="0"/>
      </font>
    </dxf>
  </rfmt>
  <rfmt sheetId="1" sqref="B113:G113" start="0" length="2147483647">
    <dxf>
      <font>
        <b/>
      </font>
    </dxf>
  </rfmt>
  <rcc rId="3856" sId="1">
    <oc r="F98">
      <f>F99+F102+F108+F114+F119+F127</f>
    </oc>
    <nc r="F98">
      <f>F99+F102+F108+F113+F119+F127</f>
    </nc>
  </rcc>
  <rcc rId="3857" sId="1">
    <oc r="G98">
      <f>G99+G102+G108+G114+G119+G127</f>
    </oc>
    <nc r="G98">
      <f>G99+G102+G108+G113+G119+G127</f>
    </nc>
  </rcc>
</revisions>
</file>

<file path=xl/revisions/revisionLog20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58" sId="1" numFmtId="4">
    <oc r="F143">
      <v>311</v>
    </oc>
    <nc r="F143">
      <v>136</v>
    </nc>
  </rcc>
  <rcc rId="3859" sId="1" numFmtId="4">
    <oc r="G143">
      <v>0</v>
    </oc>
    <nc r="G143">
      <v>136</v>
    </nc>
  </rcc>
  <rcc rId="3860" sId="1" numFmtId="4">
    <oc r="F145">
      <v>1.3</v>
    </oc>
    <nc r="F145">
      <v>1.383</v>
    </nc>
  </rcc>
  <rcc rId="3861" sId="1" numFmtId="4">
    <oc r="G145">
      <v>0</v>
    </oc>
    <nc r="G145">
      <v>1.383</v>
    </nc>
  </rcc>
  <rcc rId="3862" sId="1" numFmtId="4">
    <oc r="F146">
      <v>0.4</v>
    </oc>
    <nc r="F146">
      <v>0.41699999999999998</v>
    </nc>
  </rcc>
  <rcc rId="3863" sId="1" numFmtId="4">
    <oc r="G146">
      <v>0</v>
    </oc>
    <nc r="G146">
      <v>0.41699999999999998</v>
    </nc>
  </rcc>
  <rcc rId="3864" sId="1" numFmtId="4">
    <oc r="F148">
      <v>149.6</v>
    </oc>
    <nc r="F148">
      <v>151.5</v>
    </nc>
  </rcc>
  <rcc rId="3865" sId="1" numFmtId="4">
    <oc r="G148">
      <v>149.6</v>
    </oc>
    <nc r="G148">
      <v>151.5</v>
    </nc>
  </rcc>
  <rcc rId="3866" sId="1" numFmtId="4">
    <oc r="F159">
      <v>2607.9</v>
    </oc>
    <nc r="F159">
      <v>2845.5</v>
    </nc>
  </rcc>
  <rcc rId="3867" sId="1" numFmtId="4">
    <oc r="G159">
      <v>2607.9</v>
    </oc>
    <nc r="G159">
      <v>2845.5</v>
    </nc>
  </rcc>
  <rcc rId="3868" sId="1" numFmtId="4">
    <oc r="F160">
      <v>787.6</v>
    </oc>
    <nc r="F160">
      <v>859.3</v>
    </nc>
  </rcc>
  <rcc rId="3869" sId="1" numFmtId="4">
    <oc r="G160">
      <v>787.6</v>
    </oc>
    <nc r="G160">
      <v>859.3</v>
    </nc>
  </rcc>
  <rcc rId="3870" sId="1" numFmtId="4">
    <oc r="F150">
      <v>38.799999999999997</v>
    </oc>
    <nc r="F150">
      <v>17.2</v>
    </nc>
  </rcc>
  <rcc rId="3871" sId="1" numFmtId="4">
    <oc r="G150">
      <v>38.799999999999997</v>
    </oc>
    <nc r="G150">
      <v>17.2</v>
    </nc>
  </rcc>
  <rcc rId="3872" sId="1" numFmtId="4">
    <oc r="F151">
      <v>11.7</v>
    </oc>
    <nc r="F151">
      <v>5.2</v>
    </nc>
  </rcc>
  <rcc rId="3873" sId="1" numFmtId="4">
    <oc r="G151">
      <v>11.7</v>
    </oc>
    <nc r="G151">
      <v>5.2</v>
    </nc>
  </rcc>
  <rcc rId="3874" sId="1" odxf="1" dxf="1" numFmtId="4">
    <oc r="F155">
      <v>17.2</v>
    </oc>
    <nc r="F155">
      <v>17.399999999999999</v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3875" sId="1" odxf="1" dxf="1" numFmtId="4">
    <oc r="G155">
      <v>17.2</v>
    </oc>
    <nc r="G155">
      <v>17.399999999999999</v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3876" sId="1" numFmtId="4">
    <oc r="F156">
      <v>5.2</v>
    </oc>
    <nc r="F156">
      <v>5.3</v>
    </nc>
  </rcc>
  <rcc rId="3877" sId="1" numFmtId="4">
    <oc r="G156">
      <v>5.2</v>
    </oc>
    <nc r="G156">
      <v>5.3</v>
    </nc>
  </rcc>
  <rcc rId="3878" sId="1" numFmtId="4">
    <oc r="F153">
      <v>3366.9</v>
    </oc>
    <nc r="F153">
      <v>1493.4</v>
    </nc>
  </rcc>
  <rcc rId="3879" sId="1" numFmtId="4">
    <oc r="G153">
      <v>3366.9</v>
    </oc>
    <nc r="G153">
      <v>1493.4</v>
    </nc>
  </rcc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95" sId="1">
    <oc r="E299" t="inlineStr">
      <is>
        <t>612</t>
      </is>
    </oc>
    <nc r="E299" t="inlineStr">
      <is>
        <t>244</t>
      </is>
    </nc>
  </rcc>
  <rcc rId="996" sId="1" odxf="1" dxf="1">
    <oc r="A299" t="inlineStr">
      <is>
        <t>Субсидии бюджетным учреждениям на иные цели</t>
      </is>
    </oc>
    <nc r="A299" t="inlineStr">
      <is>
        <t>Прочие закупки товаров, работ и услуг для государственных (муниципальных) нужд</t>
      </is>
    </nc>
    <odxf>
      <border outline="0">
        <left style="medium">
          <color indexed="64"/>
        </left>
      </border>
    </odxf>
    <ndxf>
      <border outline="0">
        <left style="thin">
          <color indexed="64"/>
        </left>
      </border>
    </ndxf>
  </rcc>
  <rcv guid="{E97D42D2-9E10-4ADB-8FB1-0860F6F503F4}" action="delete"/>
  <rdn rId="0" localSheetId="1" customView="1" name="Z_E97D42D2_9E10_4ADB_8FB1_0860F6F503F4_.wvu.PrintArea" hidden="1" oldHidden="1">
    <formula>Ведом.структура!$A$5:$G$400</formula>
    <oldFormula>Ведом.структура!$A$5:$G$400</oldFormula>
  </rdn>
  <rdn rId="0" localSheetId="1" customView="1" name="Z_E97D42D2_9E10_4ADB_8FB1_0860F6F503F4_.wvu.Rows" hidden="1" oldHidden="1">
    <formula>Ведом.структура!$249:$251</formula>
    <oldFormula>Ведом.структура!$249:$251</oldFormula>
  </rdn>
  <rdn rId="0" localSheetId="1" customView="1" name="Z_E97D42D2_9E10_4ADB_8FB1_0860F6F503F4_.wvu.FilterData" hidden="1" oldHidden="1">
    <formula>Ведом.структура!$A$19:$G$409</formula>
    <oldFormula>Ведом.структура!$A$19:$G$409</oldFormula>
  </rdn>
  <rcv guid="{E97D42D2-9E10-4ADB-8FB1-0860F6F503F4}" action="add"/>
</revisions>
</file>

<file path=xl/revisions/revisionLog2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80" sId="1" numFmtId="4">
    <oc r="F170">
      <v>100000</v>
    </oc>
    <nc r="F170">
      <f>100000+3000</f>
    </nc>
  </rcc>
  <rcc rId="3881" sId="1" numFmtId="4">
    <oc r="G170">
      <v>100000</v>
    </oc>
    <nc r="G170">
      <f>100000+3000</f>
    </nc>
  </rcc>
  <rfmt sheetId="1" sqref="B169" start="0" length="0">
    <dxf>
      <fill>
        <patternFill patternType="solid">
          <bgColor theme="0"/>
        </patternFill>
      </fill>
    </dxf>
  </rfmt>
  <rfmt sheetId="1" sqref="C169" start="0" length="0">
    <dxf>
      <fill>
        <patternFill patternType="solid">
          <bgColor theme="0"/>
        </patternFill>
      </fill>
    </dxf>
  </rfmt>
  <rcc rId="3882" sId="1">
    <oc r="D169" t="inlineStr">
      <is>
        <t>043R1 722Д0</t>
      </is>
    </oc>
    <nc r="D169" t="inlineStr">
      <is>
        <t>043R1 9Д001</t>
      </is>
    </nc>
  </rcc>
  <rfmt sheetId="1" sqref="E169" start="0" length="0">
    <dxf>
      <fill>
        <patternFill patternType="solid">
          <bgColor theme="0"/>
        </patternFill>
      </fill>
    </dxf>
  </rfmt>
  <rfmt sheetId="1" sqref="B170" start="0" length="0">
    <dxf>
      <fill>
        <patternFill patternType="solid">
          <bgColor theme="0"/>
        </patternFill>
      </fill>
    </dxf>
  </rfmt>
  <rfmt sheetId="1" sqref="C170" start="0" length="0">
    <dxf>
      <fill>
        <patternFill patternType="solid">
          <bgColor theme="0"/>
        </patternFill>
      </fill>
    </dxf>
  </rfmt>
  <rcc rId="3883" sId="1">
    <oc r="D170" t="inlineStr">
      <is>
        <t>043R1 722Д0</t>
      </is>
    </oc>
    <nc r="D170" t="inlineStr">
      <is>
        <t>043R1 9Д001</t>
      </is>
    </nc>
  </rcc>
  <rcc rId="3884" sId="1" odxf="1" dxf="1">
    <oc r="E170" t="inlineStr">
      <is>
        <t>244</t>
      </is>
    </oc>
    <nc r="E170" t="inlineStr">
      <is>
        <t>622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fmt sheetId="1" sqref="A169" start="0" length="0">
    <dxf>
      <font>
        <color indexed="8"/>
        <name val="Times New Roman"/>
        <family val="1"/>
      </font>
      <fill>
        <patternFill patternType="solid"/>
      </fill>
      <alignment horizontal="left" vertical="center"/>
      <border outline="0">
        <left/>
      </border>
    </dxf>
  </rfmt>
  <rcc rId="3885" sId="1" odxf="1" dxf="1">
    <oc r="A170" t="inlineStr">
      <is>
        <t>Прочие закупки товаров, работ и услуг для государственных (муниципальных) нужд</t>
      </is>
    </oc>
    <nc r="A170" t="inlineStr">
      <is>
        <t>Субсидии автономным учреждениям на иные цели</t>
      </is>
    </nc>
    <odxf>
      <border outline="0">
        <left style="thin">
          <color indexed="64"/>
        </left>
      </border>
    </odxf>
    <ndxf>
      <border outline="0">
        <left/>
      </border>
    </ndxf>
  </rcc>
  <rcc rId="3886" sId="1" numFmtId="4">
    <oc r="F166">
      <v>17764.599999999999</v>
    </oc>
    <nc r="F166">
      <f>17764.6-44.16-3000</f>
    </nc>
  </rcc>
  <rcc rId="3887" sId="1" numFmtId="4">
    <oc r="G166">
      <v>17764.599999999999</v>
    </oc>
    <nc r="G166">
      <f>17764.6-44.16-3000</f>
    </nc>
  </rcc>
  <rcc rId="3888" sId="1" numFmtId="4">
    <oc r="F168">
      <v>112975.6</v>
    </oc>
    <nc r="F168">
      <f>1427.8+44.16</f>
    </nc>
  </rcc>
  <rcc rId="3889" sId="1" numFmtId="4">
    <oc r="G168">
      <v>713.9</v>
    </oc>
    <nc r="G168">
      <f>1427.8+44.16</f>
    </nc>
  </rcc>
  <rfmt sheetId="1" sqref="A167" start="0" length="0">
    <dxf>
      <font>
        <color indexed="8"/>
        <name val="Times New Roman"/>
        <family val="1"/>
      </font>
      <fill>
        <patternFill>
          <bgColor theme="0"/>
        </patternFill>
      </fill>
    </dxf>
  </rfmt>
  <rcc rId="3890" sId="1" odxf="1" dxf="1">
    <oc r="A168" t="inlineStr">
      <is>
        <t>Субсидии автономным учреждениям на иные цели</t>
      </is>
    </oc>
    <nc r="A168" t="inlineStr">
      <is>
        <t>Иные межбюджетные трансферты</t>
      </is>
    </nc>
    <odxf>
      <font>
        <name val="Times New Roman"/>
        <family val="1"/>
      </font>
      <fill>
        <patternFill patternType="none"/>
      </fill>
    </odxf>
    <ndxf>
      <font>
        <color indexed="8"/>
        <name val="Times New Roman"/>
        <family val="1"/>
      </font>
      <fill>
        <patternFill patternType="solid"/>
      </fill>
    </ndxf>
  </rcc>
  <rfmt sheetId="1" sqref="B167" start="0" length="0">
    <dxf>
      <fill>
        <patternFill>
          <bgColor theme="0"/>
        </patternFill>
      </fill>
    </dxf>
  </rfmt>
  <rfmt sheetId="1" sqref="C167" start="0" length="0">
    <dxf>
      <fill>
        <patternFill>
          <bgColor theme="0"/>
        </patternFill>
      </fill>
    </dxf>
  </rfmt>
  <rcc rId="3891" sId="1" odxf="1" dxf="1">
    <oc r="D167" t="inlineStr">
      <is>
        <t>04304 S21Д0</t>
      </is>
    </oc>
    <nc r="D167" t="inlineStr">
      <is>
        <t>04304 9Д005</t>
      </is>
    </nc>
    <odxf>
      <fill>
        <patternFill>
          <bgColor indexed="9"/>
        </patternFill>
      </fill>
    </odxf>
    <ndxf>
      <fill>
        <patternFill>
          <bgColor theme="0"/>
        </patternFill>
      </fill>
    </ndxf>
  </rcc>
  <rfmt sheetId="1" sqref="E167" start="0" length="0">
    <dxf>
      <fill>
        <patternFill>
          <bgColor theme="0"/>
        </patternFill>
      </fill>
    </dxf>
  </rfmt>
  <rfmt sheetId="1" sqref="B168" start="0" length="0">
    <dxf>
      <fill>
        <patternFill>
          <bgColor theme="0"/>
        </patternFill>
      </fill>
    </dxf>
  </rfmt>
  <rfmt sheetId="1" sqref="C168" start="0" length="0">
    <dxf>
      <fill>
        <patternFill>
          <bgColor theme="0"/>
        </patternFill>
      </fill>
    </dxf>
  </rfmt>
  <rcc rId="3892" sId="1" odxf="1" dxf="1">
    <oc r="D168" t="inlineStr">
      <is>
        <t>04304 S21Д0</t>
      </is>
    </oc>
    <nc r="D168" t="inlineStr">
      <is>
        <t>04304 9Д005</t>
      </is>
    </nc>
    <odxf>
      <fill>
        <patternFill>
          <bgColor indexed="9"/>
        </patternFill>
      </fill>
    </odxf>
    <ndxf>
      <fill>
        <patternFill>
          <bgColor theme="0"/>
        </patternFill>
      </fill>
    </ndxf>
  </rcc>
  <rcc rId="3893" sId="1">
    <oc r="E168" t="inlineStr">
      <is>
        <t>622</t>
      </is>
    </oc>
    <nc r="E168" t="inlineStr">
      <is>
        <t>540</t>
      </is>
    </nc>
  </rcc>
  <rrc rId="3894" sId="1" ref="A167:XFD168" action="insertRow"/>
  <rm rId="3895" sheetId="1" source="A171:XFD172" destination="A167:XFD168" sourceSheetId="1">
    <rfmt sheetId="1" xfDxf="1" sqref="A167:XFD167" start="0" length="0">
      <dxf>
        <font>
          <name val="Times New Roman CYR"/>
          <family val="1"/>
        </font>
        <alignment wrapText="1"/>
      </dxf>
    </rfmt>
    <rfmt sheetId="1" xfDxf="1" sqref="A168:XFD168" start="0" length="0">
      <dxf>
        <font>
          <name val="Times New Roman CYR"/>
          <family val="1"/>
        </font>
        <alignment wrapText="1"/>
      </dxf>
    </rfmt>
    <rfmt sheetId="1" sqref="A167" start="0" length="0">
      <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67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67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67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67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67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67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168" start="0" length="0">
      <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68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68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68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68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68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68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3896" sId="1" ref="A171:XFD171" action="deleteRow">
    <rfmt sheetId="1" xfDxf="1" sqref="A171:XFD171" start="0" length="0">
      <dxf>
        <font>
          <name val="Times New Roman CYR"/>
          <family val="1"/>
        </font>
        <alignment wrapText="1"/>
      </dxf>
    </rfmt>
  </rrc>
  <rrc rId="3897" sId="1" ref="A171:XFD171" action="deleteRow">
    <rfmt sheetId="1" xfDxf="1" sqref="A171:XFD171" start="0" length="0">
      <dxf>
        <font>
          <name val="Times New Roman CYR"/>
          <family val="1"/>
        </font>
        <alignment wrapText="1"/>
      </dxf>
    </rfmt>
  </rrc>
  <rcv guid="{A9EB50DC-BC7E-40F0-8A51-0BBE6B12FA5A}" action="delete"/>
  <rdn rId="0" localSheetId="1" customView="1" name="Z_A9EB50DC_BC7E_40F0_8A51_0BBE6B12FA5A_.wvu.PrintArea" hidden="1" oldHidden="1">
    <formula>Ведом.структура!$A$1:$G$425</formula>
    <oldFormula>Ведом.структура!$A$1:$G$425</oldFormula>
  </rdn>
  <rdn rId="0" localSheetId="1" customView="1" name="Z_A9EB50DC_BC7E_40F0_8A51_0BBE6B12FA5A_.wvu.FilterData" hidden="1" oldHidden="1">
    <formula>Ведом.структура!$A$13:$G$434</formula>
    <oldFormula>Ведом.структура!$A$13:$G$434</oldFormula>
  </rdn>
  <rcv guid="{A9EB50DC-BC7E-40F0-8A51-0BBE6B12FA5A}" action="add"/>
</revisions>
</file>

<file path=xl/revisions/revisionLog2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00" sId="1">
    <oc r="F176">
      <f>120+30</f>
    </oc>
    <nc r="F176"/>
  </rcc>
  <rcc rId="3901" sId="1">
    <oc r="G176">
      <f>120+30</f>
    </oc>
    <nc r="G176"/>
  </rcc>
  <rrc rId="3902" sId="1" ref="A172:XFD172" action="deleteRow">
    <undo index="65535" exp="ref" v="1" dr="G172" r="G171" sId="1"/>
    <undo index="65535" exp="ref" v="1" dr="F172" r="F171" sId="1"/>
    <rfmt sheetId="1" xfDxf="1" sqref="A172:XFD172" start="0" length="0">
      <dxf>
        <font>
          <name val="Times New Roman CYR"/>
          <family val="1"/>
        </font>
        <alignment wrapText="1"/>
      </dxf>
    </rfmt>
    <rcc rId="0" sId="1" dxf="1">
      <nc r="A172" t="inlineStr">
        <is>
          <t>Муниципальная Программа «Повышение качества управления муниципальной собственностью и градостроительной деятельностью в Селенгинском районе на 2023-2025 годы</t>
        </is>
      </nc>
      <n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2" t="inlineStr">
        <is>
          <t>04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2" t="inlineStr">
        <is>
          <t>12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2" t="inlineStr">
        <is>
          <t>04000 00000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72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172">
        <f>F173</f>
      </nc>
      <n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72">
        <f>G173</f>
      </nc>
      <n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903" sId="1" ref="A172:XFD172" action="deleteRow">
    <rfmt sheetId="1" xfDxf="1" sqref="A172:XFD172" start="0" length="0">
      <dxf>
        <font>
          <name val="Times New Roman CYR"/>
          <family val="1"/>
        </font>
        <alignment wrapText="1"/>
      </dxf>
    </rfmt>
    <rcc rId="0" sId="1" dxf="1">
      <nc r="A172" t="inlineStr">
        <is>
          <t>Подпрограмма «Повышение качества управления муниципальным имуществом и земельными участками на территории Селенгинского района»</t>
        </is>
      </nc>
      <ndxf>
        <font>
          <b/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2" t="inlineStr">
        <is>
          <t>04</t>
        </is>
      </nc>
      <n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2" t="inlineStr">
        <is>
          <t>12</t>
        </is>
      </nc>
      <n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2" t="inlineStr">
        <is>
          <t>04100 00000</t>
        </is>
      </nc>
      <n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72" start="0" length="0">
      <dxf>
        <font>
          <b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172">
        <f>F173</f>
      </nc>
      <ndxf>
        <font>
          <b/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72">
        <f>G173</f>
      </nc>
      <ndxf>
        <font>
          <b/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904" sId="1" ref="A172:XFD172" action="deleteRow">
    <rfmt sheetId="1" xfDxf="1" sqref="A172:XFD172" start="0" length="0">
      <dxf>
        <font>
          <name val="Times New Roman CYR"/>
          <family val="1"/>
        </font>
        <alignment wrapText="1"/>
      </dxf>
    </rfmt>
    <rcc rId="0" sId="1" dxf="1">
      <nc r="A172" t="inlineStr">
        <is>
          <t>Основное мероприятие "Обеспечение проведения кадастровых работ по объектам недвижимости, земельных участков"</t>
        </is>
      </nc>
      <ndxf>
        <font>
          <i/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2" t="inlineStr">
        <is>
          <t>04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2" t="inlineStr">
        <is>
          <t>12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2" t="inlineStr">
        <is>
          <t>04103 00000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72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172">
        <f>F173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72">
        <f>G173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905" sId="1" ref="A172:XFD172" action="deleteRow">
    <rfmt sheetId="1" xfDxf="1" sqref="A172:XFD172" start="0" length="0">
      <dxf>
        <font>
          <name val="Times New Roman CYR"/>
          <family val="1"/>
        </font>
        <alignment wrapText="1"/>
      </dxf>
    </rfmt>
    <rcc rId="0" sId="1" dxf="1">
      <nc r="A172" t="inlineStr">
        <is>
          <t xml:space="preserve">Подготовка проектов межевания и проведение кадастровых работ в отношении земельных участков, выделяемых в счет земельных долей
</t>
        </is>
      </nc>
      <ndxf>
        <font>
          <i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2" t="inlineStr">
        <is>
          <t>04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2" t="inlineStr">
        <is>
          <t>12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2" t="inlineStr">
        <is>
          <t>04103 S2310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72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172">
        <f>F173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72">
        <f>G173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906" sId="1" ref="A172:XFD172" action="deleteRow">
    <rfmt sheetId="1" xfDxf="1" sqref="A172:XFD172" start="0" length="0">
      <dxf>
        <font>
          <name val="Times New Roman CYR"/>
          <family val="1"/>
        </font>
        <alignment wrapText="1"/>
      </dxf>
    </rfmt>
    <rcc rId="0" sId="1" dxf="1">
      <nc r="A172" t="inlineStr">
        <is>
          <t>Прочие закупки товаров, работ и услуг для государственных (муниципальных) нужд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2" t="inlineStr">
        <is>
          <t>04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72" t="inlineStr">
        <is>
          <t>12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2" t="inlineStr">
        <is>
          <t>04103 S2310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72" t="inlineStr">
        <is>
          <t>244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72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72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3907" sId="1">
    <oc r="F171">
      <f>F184+#REF!+F172+F176+F180</f>
    </oc>
    <nc r="F171">
      <f>F184+F172+F176+F180</f>
    </nc>
  </rcc>
  <rcc rId="3908" sId="1">
    <oc r="G171">
      <f>G184+#REF!+G172+G176+G180</f>
    </oc>
    <nc r="G171">
      <f>G184+G172+G176+G180</f>
    </nc>
  </rcc>
  <rcc rId="3909" sId="1" numFmtId="4">
    <oc r="F186">
      <v>3.8</v>
    </oc>
    <nc r="F186">
      <v>4.5</v>
    </nc>
  </rcc>
  <rcc rId="3910" sId="1" numFmtId="4">
    <oc r="G186">
      <v>3.8</v>
    </oc>
    <nc r="G186">
      <v>4.5</v>
    </nc>
  </rcc>
</revisions>
</file>

<file path=xl/revisions/revisionLog2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11" sId="1">
    <oc r="F191">
      <f>512.4+512.4</f>
    </oc>
    <nc r="F191">
      <f>532+532</f>
    </nc>
  </rcc>
  <rcc rId="3912" sId="1" numFmtId="4">
    <oc r="G191">
      <v>0</v>
    </oc>
    <nc r="G191">
      <f>532+532</f>
    </nc>
  </rcc>
  <rrc rId="3913" sId="1" ref="A192:XFD193" action="insertRow"/>
  <rfmt sheetId="1" sqref="A192" start="0" length="0">
    <dxf>
      <font>
        <i/>
        <color indexed="8"/>
        <name val="Times New Roman"/>
        <family val="1"/>
      </font>
      <alignment horizontal="general" vertical="top"/>
    </dxf>
  </rfmt>
  <rfmt sheetId="1" sqref="B192" start="0" length="0">
    <dxf>
      <font>
        <i/>
        <name val="Times New Roman"/>
        <family val="1"/>
      </font>
    </dxf>
  </rfmt>
  <rfmt sheetId="1" sqref="C192" start="0" length="0">
    <dxf>
      <font>
        <i/>
        <name val="Times New Roman"/>
        <family val="1"/>
      </font>
    </dxf>
  </rfmt>
  <rfmt sheetId="1" sqref="D192" start="0" length="0">
    <dxf>
      <font>
        <i/>
        <name val="Times New Roman"/>
        <family val="1"/>
      </font>
    </dxf>
  </rfmt>
  <rfmt sheetId="1" sqref="E192" start="0" length="0">
    <dxf>
      <font>
        <i/>
        <name val="Times New Roman"/>
        <family val="1"/>
      </font>
    </dxf>
  </rfmt>
  <rfmt sheetId="1" sqref="F192" start="0" length="0">
    <dxf>
      <font>
        <i/>
        <name val="Times New Roman"/>
        <family val="1"/>
      </font>
    </dxf>
  </rfmt>
  <rfmt sheetId="1" sqref="G192" start="0" length="0">
    <dxf>
      <font>
        <i/>
        <name val="Times New Roman"/>
        <family val="1"/>
      </font>
    </dxf>
  </rfmt>
  <rrc rId="3914" sId="1" ref="A192:XFD193" action="insertRow"/>
  <rcc rId="3915" sId="1" odxf="1" dxf="1">
    <nc r="A192" t="inlineStr">
      <is>
        <t>Муниципальная программа "Чистая вода на 2020-2025 годы"</t>
      </is>
    </nc>
    <odxf>
      <font>
        <b val="0"/>
        <color indexed="8"/>
        <name val="Times New Roman"/>
        <family val="1"/>
      </font>
      <alignment horizontal="left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b/>
        <color indexed="8"/>
        <name val="Times New Roman"/>
        <family val="1"/>
      </font>
      <alignment horizontal="center" vertical="top"/>
      <border outline="0">
        <left/>
        <right/>
        <top/>
        <bottom/>
      </border>
    </ndxf>
  </rcc>
  <rcc rId="3916" sId="1" odxf="1" dxf="1">
    <nc r="A193" t="inlineStr">
      <is>
        <t>Основное мероприятие "Улучшение качества питьевой воды"</t>
      </is>
    </nc>
    <odxf>
      <font>
        <i val="0"/>
        <color indexed="8"/>
        <name val="Times New Roman"/>
        <family val="1"/>
      </font>
      <fill>
        <patternFill patternType="none">
          <bgColor indexed="65"/>
        </patternFill>
      </fill>
      <alignment horizontal="left" vertical="center"/>
    </odxf>
    <ndxf>
      <font>
        <i/>
        <color indexed="8"/>
        <name val="Times New Roman"/>
        <family val="1"/>
      </font>
      <fill>
        <patternFill patternType="solid">
          <bgColor indexed="9"/>
        </patternFill>
      </fill>
      <alignment horizontal="general" vertical="top"/>
    </ndxf>
  </rcc>
  <rcc rId="3917" sId="1">
    <nc r="A194" t="inlineStr">
      <is>
        <t>Прочие мероприятия , связанные с выполнением обязательств ОМСУ</t>
      </is>
    </nc>
  </rcc>
  <rcc rId="3918" sId="1">
    <nc r="A195" t="inlineStr">
      <is>
        <t>Прочие закупки товаров, работ и услуг для государственных (муниципальных) нужд</t>
      </is>
    </nc>
  </rcc>
  <rcc rId="3919" sId="1" odxf="1" dxf="1">
    <nc r="B192" t="inlineStr">
      <is>
        <t>05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3920" sId="1" odxf="1" dxf="1">
    <nc r="C192" t="inlineStr">
      <is>
        <t>02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3921" sId="1" odxf="1" dxf="1">
    <nc r="D192" t="inlineStr">
      <is>
        <t>17000 00000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E192" start="0" length="0">
    <dxf>
      <font>
        <b/>
        <name val="Times New Roman"/>
        <family val="1"/>
      </font>
    </dxf>
  </rfmt>
  <rcc rId="3922" sId="1" odxf="1" dxf="1">
    <nc r="F192">
      <f>F193</f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3923" sId="1" odxf="1" dxf="1">
    <nc r="G192">
      <f>G193</f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3924" sId="1" odxf="1" dxf="1">
    <nc r="B193" t="inlineStr">
      <is>
        <t>05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3925" sId="1" odxf="1" dxf="1">
    <nc r="C193" t="inlineStr">
      <is>
        <t>02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3926" sId="1" odxf="1" dxf="1">
    <nc r="D193" t="inlineStr">
      <is>
        <t>17001 00000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193" start="0" length="0">
    <dxf>
      <font>
        <i/>
        <name val="Times New Roman"/>
        <family val="1"/>
      </font>
    </dxf>
  </rfmt>
  <rcc rId="3927" sId="1" odxf="1" dxf="1">
    <nc r="F193">
      <f>F194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3928" sId="1" odxf="1" dxf="1">
    <nc r="G193">
      <f>G194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3929" sId="1">
    <nc r="B194" t="inlineStr">
      <is>
        <t>05</t>
      </is>
    </nc>
  </rcc>
  <rcc rId="3930" sId="1">
    <nc r="C194" t="inlineStr">
      <is>
        <t>02</t>
      </is>
    </nc>
  </rcc>
  <rcc rId="3931" sId="1">
    <nc r="D194" t="inlineStr">
      <is>
        <t>17001 82900</t>
      </is>
    </nc>
  </rcc>
  <rcc rId="3932" sId="1">
    <nc r="F194">
      <f>SUM(F195:F195)</f>
    </nc>
  </rcc>
  <rcc rId="3933" sId="1">
    <nc r="G194">
      <f>SUM(G195:G195)</f>
    </nc>
  </rcc>
  <rcc rId="3934" sId="1">
    <nc r="B195" t="inlineStr">
      <is>
        <t>05</t>
      </is>
    </nc>
  </rcc>
  <rcc rId="3935" sId="1">
    <nc r="C195" t="inlineStr">
      <is>
        <t>02</t>
      </is>
    </nc>
  </rcc>
  <rcc rId="3936" sId="1">
    <nc r="D195" t="inlineStr">
      <is>
        <t>17001 82900</t>
      </is>
    </nc>
  </rcc>
  <rcc rId="3937" sId="1">
    <nc r="E195" t="inlineStr">
      <is>
        <t>244</t>
      </is>
    </nc>
  </rcc>
  <rcc rId="3938" sId="1" numFmtId="4">
    <nc r="F195">
      <v>750</v>
    </nc>
  </rcc>
  <rcc rId="3939" sId="1" numFmtId="4">
    <nc r="G195">
      <v>750</v>
    </nc>
  </rcc>
  <rrc rId="3940" sId="1" ref="A189:XFD192" action="insertRow"/>
  <rm rId="3941" sheetId="1" source="A196:XFD199" destination="A189:XFD192" sourceSheetId="1">
    <rfmt sheetId="1" xfDxf="1" sqref="A189:XFD189" start="0" length="0">
      <dxf>
        <font>
          <i/>
          <name val="Times New Roman CYR"/>
          <family val="1"/>
        </font>
        <alignment wrapText="1"/>
      </dxf>
    </rfmt>
    <rfmt sheetId="1" xfDxf="1" sqref="A190:XFD190" start="0" length="0">
      <dxf>
        <font>
          <i/>
          <name val="Times New Roman CYR"/>
          <family val="1"/>
        </font>
        <alignment wrapText="1"/>
      </dxf>
    </rfmt>
    <rfmt sheetId="1" xfDxf="1" sqref="A191:XFD191" start="0" length="0">
      <dxf>
        <font>
          <i/>
          <name val="Times New Roman CYR"/>
          <family val="1"/>
        </font>
        <alignment wrapText="1"/>
      </dxf>
    </rfmt>
    <rfmt sheetId="1" xfDxf="1" sqref="A192:XFD192" start="0" length="0">
      <dxf>
        <font>
          <i/>
          <name val="Times New Roman CYR"/>
          <family val="1"/>
        </font>
        <alignment wrapText="1"/>
      </dxf>
    </rfmt>
    <rfmt sheetId="1" sqref="A189" start="0" length="0">
      <dxf>
        <font>
          <b/>
          <i val="0"/>
          <name val="Times New Roman"/>
          <family val="1"/>
        </font>
        <fill>
          <patternFill patternType="solid">
            <bgColor indexed="41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89" start="0" length="0">
      <dxf>
        <font>
          <b/>
          <i val="0"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89" start="0" length="0">
      <dxf>
        <font>
          <b/>
          <i val="0"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89" start="0" length="0">
      <dxf>
        <font>
          <b/>
          <i val="0"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89" start="0" length="0">
      <dxf>
        <font>
          <b/>
          <i val="0"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89" start="0" length="0">
      <dxf>
        <font>
          <b/>
          <i val="0"/>
          <name val="Times New Roman"/>
          <family val="1"/>
        </font>
        <numFmt numFmtId="165" formatCode="0.00000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89" start="0" length="0">
      <dxf>
        <font>
          <b/>
          <i val="0"/>
          <name val="Times New Roman"/>
          <family val="1"/>
        </font>
        <numFmt numFmtId="165" formatCode="0.00000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190" start="0" length="0">
      <dxf>
        <font>
          <b/>
          <i val="0"/>
          <name val="Times New Roman"/>
          <family val="1"/>
        </font>
        <fill>
          <patternFill patternType="solid">
            <bgColor indexed="41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90" start="0" length="0">
      <dxf>
        <font>
          <b/>
          <i val="0"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90" start="0" length="0">
      <dxf>
        <font>
          <b/>
          <i val="0"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90" start="0" length="0">
      <dxf>
        <font>
          <b/>
          <i val="0"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90" start="0" length="0">
      <dxf>
        <font>
          <b/>
          <i val="0"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90" start="0" length="0">
      <dxf>
        <font>
          <b/>
          <i val="0"/>
          <name val="Times New Roman"/>
          <family val="1"/>
        </font>
        <numFmt numFmtId="165" formatCode="0.00000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90" start="0" length="0">
      <dxf>
        <font>
          <b/>
          <i val="0"/>
          <name val="Times New Roman"/>
          <family val="1"/>
        </font>
        <numFmt numFmtId="165" formatCode="0.00000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191" start="0" length="0">
      <dxf>
        <font>
          <b/>
          <i val="0"/>
          <name val="Times New Roman"/>
          <family val="1"/>
        </font>
        <fill>
          <patternFill patternType="solid">
            <bgColor indexed="41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91" start="0" length="0">
      <dxf>
        <font>
          <b/>
          <i val="0"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91" start="0" length="0">
      <dxf>
        <font>
          <b/>
          <i val="0"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91" start="0" length="0">
      <dxf>
        <font>
          <b/>
          <i val="0"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91" start="0" length="0">
      <dxf>
        <font>
          <b/>
          <i val="0"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91" start="0" length="0">
      <dxf>
        <font>
          <b/>
          <i val="0"/>
          <name val="Times New Roman"/>
          <family val="1"/>
        </font>
        <numFmt numFmtId="165" formatCode="0.00000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91" start="0" length="0">
      <dxf>
        <font>
          <b/>
          <i val="0"/>
          <name val="Times New Roman"/>
          <family val="1"/>
        </font>
        <numFmt numFmtId="165" formatCode="0.00000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192" start="0" length="0">
      <dxf>
        <font>
          <b/>
          <i val="0"/>
          <name val="Times New Roman"/>
          <family val="1"/>
        </font>
        <fill>
          <patternFill patternType="solid">
            <bgColor indexed="41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92" start="0" length="0">
      <dxf>
        <font>
          <b/>
          <i val="0"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92" start="0" length="0">
      <dxf>
        <font>
          <b/>
          <i val="0"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92" start="0" length="0">
      <dxf>
        <font>
          <b/>
          <i val="0"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92" start="0" length="0">
      <dxf>
        <font>
          <b/>
          <i val="0"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92" start="0" length="0">
      <dxf>
        <font>
          <b/>
          <i val="0"/>
          <name val="Times New Roman"/>
          <family val="1"/>
        </font>
        <numFmt numFmtId="165" formatCode="0.00000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92" start="0" length="0">
      <dxf>
        <font>
          <b/>
          <i val="0"/>
          <name val="Times New Roman"/>
          <family val="1"/>
        </font>
        <numFmt numFmtId="165" formatCode="0.00000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3942" sId="1" ref="A196:XFD196" action="deleteRow">
    <rfmt sheetId="1" xfDxf="1" sqref="A196:XFD196" start="0" length="0">
      <dxf>
        <font>
          <name val="Times New Roman CYR"/>
          <family val="1"/>
        </font>
        <alignment wrapText="1"/>
      </dxf>
    </rfmt>
  </rrc>
  <rrc rId="3943" sId="1" ref="A196:XFD196" action="deleteRow">
    <rfmt sheetId="1" xfDxf="1" sqref="A196:XFD196" start="0" length="0">
      <dxf>
        <font>
          <name val="Times New Roman CYR"/>
          <family val="1"/>
        </font>
        <alignment wrapText="1"/>
      </dxf>
    </rfmt>
  </rrc>
  <rrc rId="3944" sId="1" ref="A196:XFD196" action="deleteRow">
    <rfmt sheetId="1" xfDxf="1" sqref="A196:XFD196" start="0" length="0">
      <dxf>
        <font>
          <name val="Times New Roman CYR"/>
          <family val="1"/>
        </font>
        <alignment wrapText="1"/>
      </dxf>
    </rfmt>
  </rrc>
  <rrc rId="3945" sId="1" ref="A196:XFD196" action="deleteRow">
    <rfmt sheetId="1" xfDxf="1" sqref="A196:XFD196" start="0" length="0">
      <dxf>
        <font>
          <name val="Times New Roman CYR"/>
          <family val="1"/>
        </font>
        <alignment wrapText="1"/>
      </dxf>
    </rfmt>
  </rrc>
  <rcc rId="3946" sId="1">
    <oc r="F188">
      <f>F193</f>
    </oc>
    <nc r="F188">
      <f>F193+F189</f>
    </nc>
  </rcc>
  <rcc rId="3947" sId="1">
    <oc r="G188">
      <f>G193</f>
    </oc>
    <nc r="G188">
      <f>G193+G189</f>
    </nc>
  </rcc>
  <rcc rId="3948" sId="1" numFmtId="4">
    <oc r="F200">
      <f>16327.6-350-130</f>
    </oc>
    <nc r="F200">
      <v>16327.6</v>
    </nc>
  </rcc>
  <rcc rId="3949" sId="1" numFmtId="4">
    <oc r="G200">
      <f>16327.6-100-370</f>
    </oc>
    <nc r="G200">
      <v>16327.6</v>
    </nc>
  </rcc>
  <rcc rId="3950" sId="1">
    <oc r="A197" t="inlineStr">
      <is>
        <t>Муниципальная программа "Охрана окружающей среды в муниципальном образовании "Селенгинский район" на 2023-2025гг."</t>
      </is>
    </oc>
    <nc r="A197" t="inlineStr">
      <is>
        <t>Муниципальная программа "Охрана окружающей среды в муниципальном образовании "Селенгинский район" на 2023-2027 годы"</t>
      </is>
    </nc>
  </rcc>
  <rcc rId="3951" sId="1" odxf="1" dxf="1">
    <oc r="A200" t="inlineStr">
      <is>
        <t>Субсидии автономным учреждениям на иные цели</t>
      </is>
    </oc>
    <nc r="A200" t="inlineStr">
      <is>
        <t>Прочие мероприятия , связанные с выполнением обязательств ОМСУ</t>
      </is>
    </nc>
    <odxf>
      <alignment horizontal="left" vertical="center"/>
    </odxf>
    <ndxf>
      <alignment horizontal="general" vertical="top"/>
    </ndxf>
  </rcc>
  <rcc rId="3952" sId="1" numFmtId="4">
    <oc r="F203">
      <v>130</v>
    </oc>
    <nc r="F203"/>
  </rcc>
  <rcc rId="3953" sId="1" numFmtId="4">
    <oc r="G203">
      <v>100</v>
    </oc>
    <nc r="G203"/>
  </rcc>
  <rrc rId="3954" sId="1" ref="A201:XFD201" action="deleteRow">
    <undo index="65535" exp="ref" v="1" dr="G201" r="G197" sId="1"/>
    <undo index="65535" exp="ref" v="1" dr="F201" r="F197" sId="1"/>
    <rfmt sheetId="1" xfDxf="1" sqref="A201:XFD201" start="0" length="0">
      <dxf>
        <font>
          <name val="Times New Roman CYR"/>
          <family val="1"/>
        </font>
        <alignment wrapText="1"/>
      </dxf>
    </rfmt>
    <rcc rId="0" sId="1" dxf="1">
      <nc r="A201" t="inlineStr">
        <is>
          <t>Основное мероприятие "Повышение уровня благоустройства территории"</t>
        </is>
      </nc>
      <ndxf>
        <font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01" t="inlineStr">
        <is>
          <t>05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1" t="inlineStr">
        <is>
          <t>03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01" t="inlineStr">
        <is>
          <t>25003 00000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01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01">
        <f>F202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01">
        <f>G202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955" sId="1" ref="A201:XFD201" action="deleteRow">
    <rfmt sheetId="1" xfDxf="1" sqref="A201:XFD201" start="0" length="0">
      <dxf>
        <font>
          <name val="Times New Roman CYR"/>
          <family val="1"/>
        </font>
        <alignment wrapText="1"/>
      </dxf>
    </rfmt>
    <rcc rId="0" sId="1" dxf="1">
      <nc r="A201" t="inlineStr">
        <is>
          <t>Прочие мероприятия , связанные с выполнением обязательств ОМСУ</t>
        </is>
      </nc>
      <ndxf>
        <font>
          <i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01" t="inlineStr">
        <is>
          <t>05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1" t="inlineStr">
        <is>
          <t>03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01" t="inlineStr">
        <is>
          <t>25003 82900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01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01">
        <f>F202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01">
        <f>G202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956" sId="1" ref="A201:XFD201" action="deleteRow">
    <rfmt sheetId="1" xfDxf="1" sqref="A201:XFD201" start="0" length="0">
      <dxf>
        <font>
          <name val="Times New Roman CYR"/>
          <family val="1"/>
        </font>
        <alignment wrapText="1"/>
      </dxf>
    </rfmt>
    <rcc rId="0" sId="1" dxf="1">
      <nc r="A201" t="inlineStr">
        <is>
          <t>Иные межбюджетные трансферты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01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01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01" t="inlineStr">
        <is>
          <t>25003 82900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01" t="inlineStr">
        <is>
          <t>540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01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01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3957" sId="1">
    <oc r="F197">
      <f>F198+#REF!</f>
    </oc>
    <nc r="F197">
      <f>F198</f>
    </nc>
  </rcc>
  <rcc rId="3958" sId="1">
    <oc r="G197">
      <f>G198+#REF!</f>
    </oc>
    <nc r="G197">
      <f>G198</f>
    </nc>
  </rcc>
  <rcc rId="3959" sId="1">
    <oc r="E200" t="inlineStr">
      <is>
        <t>622</t>
      </is>
    </oc>
    <nc r="E200" t="inlineStr">
      <is>
        <t>244</t>
      </is>
    </nc>
  </rcc>
  <rcv guid="{A9EB50DC-BC7E-40F0-8A51-0BBE6B12FA5A}" action="delete"/>
  <rdn rId="0" localSheetId="1" customView="1" name="Z_A9EB50DC_BC7E_40F0_8A51_0BBE6B12FA5A_.wvu.PrintArea" hidden="1" oldHidden="1">
    <formula>Ведом.структура!$A$1:$G$421</formula>
    <oldFormula>Ведом.структура!$A$1:$G$421</oldFormula>
  </rdn>
  <rdn rId="0" localSheetId="1" customView="1" name="Z_A9EB50DC_BC7E_40F0_8A51_0BBE6B12FA5A_.wvu.FilterData" hidden="1" oldHidden="1">
    <formula>Ведом.структура!$A$13:$G$430</formula>
    <oldFormula>Ведом.структура!$A$13:$G$430</oldFormula>
  </rdn>
  <rcv guid="{A9EB50DC-BC7E-40F0-8A51-0BBE6B12FA5A}" action="add"/>
</revisions>
</file>

<file path=xl/revisions/revisionLog2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62" sId="1" numFmtId="4">
    <oc r="F207">
      <v>132003.5</v>
    </oc>
    <nc r="F207">
      <v>157463.1</v>
    </nc>
  </rcc>
  <rcc rId="3963" sId="1" numFmtId="4">
    <oc r="G207">
      <v>132003.5</v>
    </oc>
    <nc r="G207">
      <v>157463.1</v>
    </nc>
  </rcc>
  <rcc rId="3964" sId="1" numFmtId="4">
    <oc r="F209">
      <f>563</f>
    </oc>
    <nc r="F209">
      <v>552.70000000000005</v>
    </nc>
  </rcc>
  <rcc rId="3965" sId="1" numFmtId="4">
    <oc r="G209">
      <v>563</v>
    </oc>
    <nc r="G209">
      <v>552.70000000000005</v>
    </nc>
  </rcc>
  <rrc rId="3966" sId="1" ref="A210:XFD211" action="insertRow"/>
  <rfmt sheetId="1" sqref="A210" start="0" length="0">
    <dxf>
      <font>
        <i/>
        <name val="Times New Roman"/>
        <family val="1"/>
      </font>
    </dxf>
  </rfmt>
  <rfmt sheetId="1" sqref="B210" start="0" length="0">
    <dxf>
      <font>
        <i/>
        <name val="Times New Roman"/>
        <family val="1"/>
      </font>
    </dxf>
  </rfmt>
  <rfmt sheetId="1" sqref="C210" start="0" length="0">
    <dxf>
      <font>
        <i/>
        <name val="Times New Roman"/>
        <family val="1"/>
      </font>
    </dxf>
  </rfmt>
  <rfmt sheetId="1" sqref="D210" start="0" length="0">
    <dxf>
      <font>
        <i/>
        <name val="Times New Roman"/>
        <family val="1"/>
      </font>
    </dxf>
  </rfmt>
  <rfmt sheetId="1" sqref="E210" start="0" length="0">
    <dxf>
      <font>
        <i/>
        <name val="Times New Roman"/>
        <family val="1"/>
      </font>
    </dxf>
  </rfmt>
  <rfmt sheetId="1" sqref="F210" start="0" length="0">
    <dxf>
      <font>
        <i/>
        <name val="Times New Roman"/>
        <family val="1"/>
      </font>
    </dxf>
  </rfmt>
  <rfmt sheetId="1" sqref="G210" start="0" length="0">
    <dxf>
      <font>
        <i/>
        <name val="Times New Roman"/>
        <family val="1"/>
      </font>
    </dxf>
  </rfmt>
  <rfmt sheetId="1" sqref="H210" start="0" length="0">
    <dxf>
      <font>
        <i/>
        <name val="Times New Roman CYR"/>
        <family val="1"/>
      </font>
    </dxf>
  </rfmt>
  <rfmt sheetId="1" sqref="I210" start="0" length="0">
    <dxf>
      <font>
        <i/>
        <name val="Times New Roman CYR"/>
        <family val="1"/>
      </font>
    </dxf>
  </rfmt>
  <rfmt sheetId="1" sqref="A210:XFD210" start="0" length="0">
    <dxf>
      <font>
        <i/>
        <name val="Times New Roman CYR"/>
        <family val="1"/>
      </font>
    </dxf>
  </rfmt>
  <rcc rId="3967" sId="1">
    <nc r="A210" t="inlineStr">
      <is>
        <t>Питание обучающихся в муниципальных организациях Республики Бурятия, осваивающих образовательные программы дошкольного образования, являющихся детьми отдельных категорий граждан, принимавших участие в специальной военной операции</t>
      </is>
    </nc>
  </rcc>
  <rcc rId="3968" sId="1" odxf="1" dxf="1">
    <nc r="A211" t="inlineStr">
      <is>
        <t>Субсидии бюджетным учреждениям на иные цели</t>
      </is>
    </nc>
    <ndxf>
      <font>
        <color indexed="8"/>
        <name val="Times New Roman"/>
        <family val="1"/>
      </font>
      <fill>
        <patternFill patternType="solid"/>
      </fill>
      <alignment horizontal="left"/>
    </ndxf>
  </rcc>
  <rcc rId="3969" sId="1">
    <nc r="B210" t="inlineStr">
      <is>
        <t>07</t>
      </is>
    </nc>
  </rcc>
  <rcc rId="3970" sId="1">
    <nc r="C210" t="inlineStr">
      <is>
        <t>01</t>
      </is>
    </nc>
  </rcc>
  <rcc rId="3971" sId="1">
    <nc r="D210" t="inlineStr">
      <is>
        <t>10101 74880</t>
      </is>
    </nc>
  </rcc>
  <rcc rId="3972" sId="1" odxf="1" dxf="1">
    <nc r="F210">
      <f>F211</f>
    </nc>
    <ndxf>
      <fill>
        <patternFill>
          <bgColor rgb="FF92D050"/>
        </patternFill>
      </fill>
    </ndxf>
  </rcc>
  <rcc rId="3973" sId="1" odxf="1" dxf="1">
    <nc r="G210">
      <f>G211</f>
    </nc>
    <ndxf>
      <fill>
        <patternFill>
          <bgColor rgb="FF92D050"/>
        </patternFill>
      </fill>
    </ndxf>
  </rcc>
  <rcc rId="3974" sId="1">
    <nc r="B211" t="inlineStr">
      <is>
        <t>07</t>
      </is>
    </nc>
  </rcc>
  <rcc rId="3975" sId="1">
    <nc r="C211" t="inlineStr">
      <is>
        <t>01</t>
      </is>
    </nc>
  </rcc>
  <rcc rId="3976" sId="1">
    <nc r="D211" t="inlineStr">
      <is>
        <t>10101 74880</t>
      </is>
    </nc>
  </rcc>
  <rcc rId="3977" sId="1">
    <nc r="E211" t="inlineStr">
      <is>
        <t>612</t>
      </is>
    </nc>
  </rcc>
  <rcc rId="3978" sId="1" numFmtId="4">
    <nc r="F211">
      <f>324+324</f>
    </nc>
  </rcc>
  <rcc rId="3979" sId="1" numFmtId="4">
    <nc r="G211">
      <f>324+324</f>
    </nc>
  </rcc>
  <rfmt sheetId="1" sqref="F210:G210">
    <dxf>
      <fill>
        <patternFill>
          <bgColor theme="0"/>
        </patternFill>
      </fill>
    </dxf>
  </rfmt>
  <rcc rId="3980" sId="1">
    <oc r="F205">
      <f>F206+F212+F208</f>
    </oc>
    <nc r="F205">
      <f>F206+F212+F208+F210</f>
    </nc>
  </rcc>
  <rcc rId="3981" sId="1">
    <oc r="G205">
      <f>G206+G212+G208</f>
    </oc>
    <nc r="G205">
      <f>G206+G212+G208+G210</f>
    </nc>
  </rcc>
  <rcc rId="3982" sId="1">
    <oc r="F213">
      <f>80336.9-18626.92</f>
    </oc>
    <nc r="F213">
      <f>26093.8+904.7+15000+10000</f>
    </nc>
  </rcc>
  <rcc rId="3983" sId="1">
    <oc r="G213">
      <f>80336.9-24369.815</f>
    </oc>
    <nc r="G213">
      <f>26093.8+904.7+15000+10000</f>
    </nc>
  </rcc>
</revisions>
</file>

<file path=xl/revisions/revisionLog2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984" sId="1" ref="A214:XFD215" action="insertRow"/>
  <rfmt sheetId="1" sqref="A214" start="0" length="0">
    <dxf>
      <font>
        <i/>
        <name val="Times New Roman"/>
        <family val="1"/>
      </font>
    </dxf>
  </rfmt>
  <rfmt sheetId="1" sqref="B214" start="0" length="0">
    <dxf>
      <font>
        <i/>
        <name val="Times New Roman"/>
        <family val="1"/>
      </font>
    </dxf>
  </rfmt>
  <rfmt sheetId="1" sqref="C214" start="0" length="0">
    <dxf>
      <font>
        <i/>
        <name val="Times New Roman"/>
        <family val="1"/>
      </font>
    </dxf>
  </rfmt>
  <rfmt sheetId="1" sqref="D214" start="0" length="0">
    <dxf>
      <font>
        <i/>
        <name val="Times New Roman"/>
        <family val="1"/>
      </font>
    </dxf>
  </rfmt>
  <rfmt sheetId="1" sqref="E214" start="0" length="0">
    <dxf>
      <font>
        <i/>
        <name val="Times New Roman"/>
        <family val="1"/>
      </font>
    </dxf>
  </rfmt>
  <rfmt sheetId="1" sqref="F214" start="0" length="0">
    <dxf>
      <font>
        <i/>
        <name val="Times New Roman"/>
        <family val="1"/>
      </font>
    </dxf>
  </rfmt>
  <rfmt sheetId="1" sqref="G214" start="0" length="0">
    <dxf>
      <font>
        <i/>
        <name val="Times New Roman"/>
        <family val="1"/>
      </font>
    </dxf>
  </rfmt>
  <rcc rId="3985" sId="1">
    <nc r="A214" t="inlineStr">
      <is>
        <t>Софинансирование расходных обязательств муниципальных районов (городских округов)</t>
      </is>
    </nc>
  </rcc>
  <rcc rId="3986" sId="1">
    <nc r="A215" t="inlineStr">
      <is>
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</rcc>
  <rcc rId="3987" sId="1">
    <nc r="B214" t="inlineStr">
      <is>
        <t>07</t>
      </is>
    </nc>
  </rcc>
  <rcc rId="3988" sId="1">
    <nc r="C214" t="inlineStr">
      <is>
        <t>01</t>
      </is>
    </nc>
  </rcc>
  <rcc rId="3989" sId="1">
    <nc r="D214" t="inlineStr">
      <is>
        <t>10101 S2160</t>
      </is>
    </nc>
  </rcc>
  <rcc rId="3990" sId="1">
    <nc r="F214">
      <f>F215</f>
    </nc>
  </rcc>
  <rcc rId="3991" sId="1">
    <nc r="G214">
      <f>G215</f>
    </nc>
  </rcc>
  <rcc rId="3992" sId="1">
    <nc r="B215" t="inlineStr">
      <is>
        <t>07</t>
      </is>
    </nc>
  </rcc>
  <rcc rId="3993" sId="1">
    <nc r="C215" t="inlineStr">
      <is>
        <t>01</t>
      </is>
    </nc>
  </rcc>
  <rcc rId="3994" sId="1">
    <nc r="D215" t="inlineStr">
      <is>
        <t>10101 S2160</t>
      </is>
    </nc>
  </rcc>
  <rcc rId="3995" sId="1">
    <nc r="E215" t="inlineStr">
      <is>
        <t>611</t>
      </is>
    </nc>
  </rcc>
  <rcc rId="3996" sId="1">
    <nc r="F215">
      <f>123000.9+3925.6</f>
    </nc>
  </rcc>
  <rcc rId="3997" sId="1">
    <nc r="G215">
      <f>123000.9+3925.6</f>
    </nc>
  </rcc>
  <rcc rId="3998" sId="1">
    <oc r="F205">
      <f>F206+F212+F208+F210</f>
    </oc>
    <nc r="F205">
      <f>F206+F212+F208+F210+F214</f>
    </nc>
  </rcc>
  <rcc rId="3999" sId="1">
    <oc r="G205">
      <f>G206+G212+G208+G210</f>
    </oc>
    <nc r="G205">
      <f>G206+G212+G208+G210+G214</f>
    </nc>
  </rcc>
</revisions>
</file>

<file path=xl/revisions/revisionLog2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00" sId="1" numFmtId="4">
    <oc r="F221">
      <v>31012</v>
    </oc>
    <nc r="F221">
      <v>31351.9</v>
    </nc>
  </rcc>
  <rcc rId="4001" sId="1" xfDxf="1" dxf="1">
    <oc r="A220" t="inlineStr">
      <is>
        <t>На ежемесячное денежное вознаграждение за клаасное руководство педагогическим работникам государственных и муниципальных общеобразовательных учреждений</t>
      </is>
    </oc>
    <nc r="A220" t="inlineStr">
      <is>
    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организаций,реализующих образовательные программы начального общего образования, образовательные программы основного общего образования, обробразовательные программы среднего общего образования</t>
      </is>
    </nc>
    <ndxf>
      <font>
        <i/>
        <name val="Times New Roman"/>
        <family val="1"/>
      </font>
      <alignment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002" sId="1">
    <oc r="D221" t="inlineStr">
      <is>
        <t>10201 53030</t>
      </is>
    </oc>
    <nc r="D221" t="inlineStr">
      <is>
        <t>10201 L3030</t>
      </is>
    </nc>
  </rcc>
  <rcc rId="4003" sId="1">
    <oc r="D220" t="inlineStr">
      <is>
        <t>10201 53030</t>
      </is>
    </oc>
    <nc r="D220" t="inlineStr">
      <is>
        <t>10201 L3030</t>
      </is>
    </nc>
  </rcc>
  <rcv guid="{A9EB50DC-BC7E-40F0-8A51-0BBE6B12FA5A}" action="delete"/>
  <rdn rId="0" localSheetId="1" customView="1" name="Z_A9EB50DC_BC7E_40F0_8A51_0BBE6B12FA5A_.wvu.PrintArea" hidden="1" oldHidden="1">
    <formula>Ведом.структура!$A$1:$G$425</formula>
    <oldFormula>Ведом.структура!$A$1:$G$425</oldFormula>
  </rdn>
  <rdn rId="0" localSheetId="1" customView="1" name="Z_A9EB50DC_BC7E_40F0_8A51_0BBE6B12FA5A_.wvu.FilterData" hidden="1" oldHidden="1">
    <formula>Ведом.структура!$A$13:$G$434</formula>
    <oldFormula>Ведом.структура!$A$13:$G$434</oldFormula>
  </rdn>
  <rcv guid="{A9EB50DC-BC7E-40F0-8A51-0BBE6B12FA5A}" action="add"/>
</revisions>
</file>

<file path=xl/revisions/revisionLog2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06" sId="1" numFmtId="4">
    <oc r="F223">
      <v>256178</v>
    </oc>
    <nc r="F223">
      <v>300594.09999999998</v>
    </nc>
  </rcc>
  <rcc rId="4007" sId="1" numFmtId="4">
    <oc r="G223">
      <v>256178</v>
    </oc>
    <nc r="G223">
      <v>300594.09999999998</v>
    </nc>
  </rcc>
  <rcc rId="4008" sId="1" odxf="1" dxf="1">
    <oc r="A224" t="inlineStr">
      <is>
        <t>Ежемесячное денежное вознаграждение  за классное руководство</t>
      </is>
    </oc>
    <nc r="A224" t="inlineStr">
      <is>
        <t>Выплата вознаграждения за выполнение функций классного руководителя педагогическим работникам муниципальных образовательных организаций, реализующих образовательные программы начального общего, основного общего, среднего общего образования</t>
      </is>
    </nc>
    <odxf>
      <font>
        <name val="Times New Roman"/>
        <family val="1"/>
      </font>
      <fill>
        <patternFill patternType="none"/>
      </fill>
    </odxf>
    <ndxf>
      <font>
        <color indexed="8"/>
        <name val="Times New Roman"/>
        <family val="1"/>
      </font>
      <fill>
        <patternFill patternType="solid"/>
      </fill>
    </ndxf>
  </rcc>
</revisions>
</file>

<file path=xl/revisions/revisionLog2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09" sId="1" numFmtId="4">
    <oc r="F227">
      <v>4000</v>
    </oc>
    <nc r="F227">
      <f>62629.8+4758.7+30000+15000</f>
    </nc>
  </rcc>
  <rcc rId="4010" sId="1" numFmtId="4">
    <oc r="G227">
      <v>4000</v>
    </oc>
    <nc r="G227">
      <f>62629.8+4758.7+30000+13421.405</f>
    </nc>
  </rcc>
  <rcc rId="4011" sId="1">
    <oc r="F229">
      <f>27282+275.6</f>
    </oc>
    <nc r="F229">
      <f>27585.6+278.6</f>
    </nc>
  </rcc>
  <rcc rId="4012" sId="1">
    <oc r="F231">
      <f>116435+15410</f>
    </oc>
    <nc r="F231">
      <f>136340.4+4216.7</f>
    </nc>
  </rcc>
  <rcc rId="4013" sId="1">
    <oc r="G231">
      <f>116435+15410</f>
    </oc>
    <nc r="G231">
      <f>136340.4+4216.7</f>
    </nc>
  </rcc>
  <rcc rId="4014" sId="1">
    <oc r="F233">
      <f>10584.6+10584.6</f>
    </oc>
    <nc r="F233">
      <f>10804.3+9581.2</f>
    </nc>
  </rcc>
  <rcc rId="4015" sId="1">
    <oc r="G233">
      <f>10584.6+10584.6</f>
    </oc>
    <nc r="G233">
      <f>10804.3+9581.2</f>
    </nc>
  </rcc>
  <rcc rId="4016" sId="1">
    <oc r="F235">
      <f>1380.2+28.2</f>
    </oc>
    <nc r="F235">
      <f>1523.6+47.1</f>
    </nc>
  </rcc>
  <rcc rId="4017" sId="1">
    <oc r="G235">
      <f>1380.2+28.2</f>
    </oc>
    <nc r="G235">
      <f>1523.6+47.1</f>
    </nc>
  </rcc>
  <rcc rId="4018" sId="1" numFmtId="4">
    <oc r="F237">
      <v>4690.3999999999996</v>
    </oc>
    <nc r="F237">
      <v>5297.5</v>
    </nc>
  </rcc>
  <rcc rId="4019" sId="1" numFmtId="4">
    <oc r="G237">
      <v>0</v>
    </oc>
    <nc r="G237">
      <v>317.8</v>
    </nc>
  </rcc>
  <rcc rId="4020" sId="1" numFmtId="4">
    <oc r="F240">
      <v>255.2</v>
    </oc>
    <nc r="F240">
      <v>374.4</v>
    </nc>
  </rcc>
  <rcc rId="4021" sId="1" numFmtId="4">
    <oc r="G240">
      <v>255.2</v>
    </oc>
    <nc r="G240">
      <v>374.4</v>
    </nc>
  </rcc>
  <rcc rId="4022" sId="1">
    <oc r="F243">
      <f>8380+420</f>
    </oc>
    <nc r="F243">
      <f>8319+437.8</f>
    </nc>
  </rcc>
  <rcc rId="4023" sId="1">
    <oc r="G243">
      <f>8380+420</f>
    </oc>
    <nc r="G243">
      <f>8319+437.8</f>
    </nc>
  </rcc>
</revisions>
</file>

<file path=xl/revisions/revisionLog2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241:G241" start="0" length="2147483647">
    <dxf>
      <font>
        <i val="0"/>
      </font>
    </dxf>
  </rfmt>
  <rfmt sheetId="1" sqref="A241:G241" start="0" length="2147483647">
    <dxf>
      <font>
        <i/>
      </font>
    </dxf>
  </rfmt>
</revisions>
</file>

<file path=xl/revisions/revisionLog2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24" sId="1" numFmtId="4">
    <oc r="F256">
      <v>78</v>
    </oc>
    <nc r="F256">
      <f>8525.8+100+72.7</f>
    </nc>
  </rcc>
  <rcc rId="4025" sId="1" numFmtId="4">
    <oc r="G256">
      <v>78</v>
    </oc>
    <nc r="G256">
      <f>8525.8+100+72.7</f>
    </nc>
  </rcc>
  <rcc rId="4026" sId="1" numFmtId="4">
    <oc r="F257">
      <v>795</v>
    </oc>
    <nc r="F257">
      <f>15665.9+777.6+37.1</f>
    </nc>
  </rcc>
  <rcc rId="4027" sId="1" numFmtId="4">
    <oc r="G257">
      <v>795</v>
    </oc>
    <nc r="G257">
      <f>15665.9+777.6+37.1</f>
    </nc>
  </rcc>
  <rcc rId="4028" sId="1">
    <oc r="F259">
      <f>10159.152+10480</f>
    </oc>
    <nc r="F259">
      <f>7262.6</f>
    </nc>
  </rcc>
  <rcc rId="4029" sId="1">
    <oc r="G259">
      <f>10159.152+10480</f>
    </oc>
    <nc r="G259">
      <f>7262.6</f>
    </nc>
  </rcc>
  <rcc rId="4030" sId="1" numFmtId="4">
    <oc r="F260">
      <f>32170.648+21202.1</f>
    </oc>
    <nc r="F260">
      <v>22998.1</v>
    </nc>
  </rcc>
  <rcc rId="4031" sId="1" numFmtId="4">
    <oc r="G260">
      <f>32170.648+21202.1</f>
    </oc>
    <nc r="G260">
      <v>22998.1</v>
    </nc>
  </rcc>
  <rrc rId="4032" sId="1" ref="A261:XFD263" action="insertRow"/>
  <rfmt sheetId="1" sqref="A261" start="0" length="0">
    <dxf>
      <font>
        <i/>
        <color indexed="8"/>
        <name val="Times New Roman"/>
        <family val="1"/>
      </font>
    </dxf>
  </rfmt>
  <rfmt sheetId="1" sqref="B261" start="0" length="0">
    <dxf>
      <font>
        <i/>
        <name val="Times New Roman"/>
        <family val="1"/>
      </font>
    </dxf>
  </rfmt>
  <rfmt sheetId="1" sqref="C261" start="0" length="0">
    <dxf>
      <font>
        <i/>
        <name val="Times New Roman"/>
        <family val="1"/>
      </font>
    </dxf>
  </rfmt>
  <rfmt sheetId="1" sqref="D261" start="0" length="0">
    <dxf>
      <font>
        <i/>
        <name val="Times New Roman"/>
        <family val="1"/>
      </font>
    </dxf>
  </rfmt>
  <rfmt sheetId="1" sqref="E261" start="0" length="0">
    <dxf>
      <font>
        <i/>
        <name val="Times New Roman"/>
        <family val="1"/>
      </font>
    </dxf>
  </rfmt>
  <rfmt sheetId="1" sqref="F261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fmt sheetId="1" sqref="G261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fmt sheetId="1" sqref="A262" start="0" length="0">
    <dxf>
      <font>
        <color indexed="8"/>
        <name val="Times New Roman"/>
        <family val="1"/>
      </font>
      <fill>
        <patternFill patternType="none"/>
      </fill>
    </dxf>
  </rfmt>
  <rcc rId="4033" sId="1" odxf="1" dxf="1">
    <nc r="A261" t="inlineStr">
      <is>
        <t>Софинансирование расходных обязательств муниципальных районов (городских округов)</t>
      </is>
    </nc>
    <ndxf>
      <font>
        <color indexed="8"/>
        <name val="Times New Roman"/>
        <family val="1"/>
      </font>
      <fill>
        <patternFill patternType="none"/>
      </fill>
      <alignment horizontal="general"/>
    </ndxf>
  </rcc>
  <rcc rId="4034" sId="1">
    <nc r="A262" t="inlineStr">
      <is>
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</rcc>
  <rcc rId="4035" sId="1">
    <nc r="A263" t="inlineStr">
      <is>
    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</rcc>
  <rcc rId="4036" sId="1">
    <nc r="B261" t="inlineStr">
      <is>
        <t>07</t>
      </is>
    </nc>
  </rcc>
  <rcc rId="4037" sId="1">
    <nc r="C261" t="inlineStr">
      <is>
        <t>03</t>
      </is>
    </nc>
  </rcc>
  <rcc rId="4038" sId="1">
    <nc r="D261" t="inlineStr">
      <is>
        <t>10301 S2160</t>
      </is>
    </nc>
  </rcc>
  <rcc rId="4039" sId="1" odxf="1" dxf="1">
    <nc r="F261">
      <f>F262+F263</f>
    </nc>
    <ndxf>
      <fill>
        <patternFill patternType="solid">
          <bgColor theme="0"/>
        </patternFill>
      </fill>
    </ndxf>
  </rcc>
  <rcc rId="4040" sId="1" odxf="1" dxf="1">
    <nc r="G261">
      <f>G262+G263</f>
    </nc>
    <ndxf>
      <fill>
        <patternFill patternType="solid">
          <bgColor theme="0"/>
        </patternFill>
      </fill>
    </ndxf>
  </rcc>
  <rcc rId="4041" sId="1">
    <nc r="B262" t="inlineStr">
      <is>
        <t>07</t>
      </is>
    </nc>
  </rcc>
  <rcc rId="4042" sId="1">
    <nc r="C262" t="inlineStr">
      <is>
        <t>03</t>
      </is>
    </nc>
  </rcc>
  <rcc rId="4043" sId="1">
    <nc r="D262" t="inlineStr">
      <is>
        <t>10301 S2160</t>
      </is>
    </nc>
  </rcc>
  <rcc rId="4044" sId="1">
    <nc r="E262" t="inlineStr">
      <is>
        <t>611</t>
      </is>
    </nc>
  </rcc>
  <rcc rId="4045" sId="1">
    <nc r="F262">
      <f>5812.2+179.8</f>
    </nc>
  </rcc>
  <rcc rId="4046" sId="1">
    <nc r="G262">
      <f>5812.2+179.8</f>
    </nc>
  </rcc>
  <rcc rId="4047" sId="1">
    <nc r="B263" t="inlineStr">
      <is>
        <t>07</t>
      </is>
    </nc>
  </rcc>
  <rcc rId="4048" sId="1">
    <nc r="C263" t="inlineStr">
      <is>
        <t>03</t>
      </is>
    </nc>
  </rcc>
  <rcc rId="4049" sId="1">
    <nc r="D263" t="inlineStr">
      <is>
        <t>10301 S2160</t>
      </is>
    </nc>
  </rcc>
  <rcc rId="4050" sId="1">
    <nc r="E263" t="inlineStr">
      <is>
        <t>621</t>
      </is>
    </nc>
  </rcc>
  <rcc rId="4051" sId="1" numFmtId="4">
    <nc r="F263">
      <f>10669.6+340.5</f>
    </nc>
  </rcc>
  <rcc rId="4052" sId="1" numFmtId="4">
    <nc r="G263">
      <f>10669.6+340.5</f>
    </nc>
  </rcc>
  <rcc rId="4053" sId="1">
    <oc r="F254">
      <f>F255+F258</f>
    </oc>
    <nc r="F254">
      <f>F255+F258+F261</f>
    </nc>
  </rcc>
  <rcc rId="4054" sId="1">
    <oc r="G254">
      <f>G255+G258</f>
    </oc>
    <nc r="G254">
      <f>G255+G258+G261</f>
    </nc>
  </rcc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00" sId="1">
    <oc r="F220">
      <f>43055.38+4690.6</f>
    </oc>
    <nc r="F220">
      <f>43055.38+4690.6-2842</f>
    </nc>
  </rcc>
  <rcv guid="{E97D42D2-9E10-4ADB-8FB1-0860F6F503F4}" action="delete"/>
  <rdn rId="0" localSheetId="1" customView="1" name="Z_E97D42D2_9E10_4ADB_8FB1_0860F6F503F4_.wvu.PrintArea" hidden="1" oldHidden="1">
    <formula>Ведом.структура!$A$5:$G$400</formula>
    <oldFormula>Ведом.структура!$A$5:$G$400</oldFormula>
  </rdn>
  <rdn rId="0" localSheetId="1" customView="1" name="Z_E97D42D2_9E10_4ADB_8FB1_0860F6F503F4_.wvu.Rows" hidden="1" oldHidden="1">
    <formula>Ведом.структура!$249:$251</formula>
    <oldFormula>Ведом.структура!$249:$251</oldFormula>
  </rdn>
  <rdn rId="0" localSheetId="1" customView="1" name="Z_E97D42D2_9E10_4ADB_8FB1_0860F6F503F4_.wvu.FilterData" hidden="1" oldHidden="1">
    <formula>Ведом.структура!$A$19:$G$409</formula>
    <oldFormula>Ведом.структура!$A$19:$G$409</oldFormula>
  </rdn>
  <rcv guid="{E97D42D2-9E10-4ADB-8FB1-0860F6F503F4}" action="add"/>
</revisions>
</file>

<file path=xl/revisions/revisionLog2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55" sId="1" numFmtId="4">
    <oc r="F249">
      <v>11764</v>
    </oc>
    <nc r="F249">
      <f>15442.2+1500+1000</f>
    </nc>
  </rcc>
  <rcc rId="4056" sId="1" numFmtId="4">
    <oc r="G249">
      <v>11764</v>
    </oc>
    <nc r="G249">
      <f>15442.2+1500+1000</f>
    </nc>
  </rcc>
  <rcc rId="4057" sId="1" numFmtId="4">
    <oc r="F251">
      <v>13346.3</v>
    </oc>
    <nc r="F251">
      <v>13722.8</v>
    </nc>
  </rcc>
  <rcc rId="4058" sId="1" numFmtId="4">
    <oc r="G251">
      <v>13346.3</v>
    </oc>
    <nc r="G251">
      <v>13722.8</v>
    </nc>
  </rcc>
</revisions>
</file>

<file path=xl/revisions/revisionLog2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59" sId="1">
    <oc r="F269">
      <f>395+8.1</f>
    </oc>
    <nc r="F269">
      <f>395+12.2</f>
    </nc>
  </rcc>
  <rcc rId="4060" sId="1">
    <oc r="G269">
      <f>395+8.1</f>
    </oc>
    <nc r="G269">
      <f>395+12.2</f>
    </nc>
  </rcc>
</revisions>
</file>

<file path=xl/revisions/revisionLog2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61" sId="1" numFmtId="4">
    <oc r="F284">
      <v>5352.5</v>
    </oc>
    <nc r="F284">
      <v>6191</v>
    </nc>
  </rcc>
  <rcc rId="4062" sId="1" numFmtId="4">
    <oc r="G284">
      <v>5352.5</v>
    </oc>
    <nc r="G284">
      <v>6191</v>
    </nc>
  </rcc>
  <rcc rId="4063" sId="1" numFmtId="4">
    <oc r="F286">
      <v>5645.9</v>
    </oc>
    <nc r="F286">
      <v>7002.5</v>
    </nc>
  </rcc>
  <rcc rId="4064" sId="1" numFmtId="4">
    <oc r="G286">
      <v>5645.9</v>
    </oc>
    <nc r="G286">
      <v>7002.5</v>
    </nc>
  </rcc>
  <rcc rId="4065" sId="1" numFmtId="4">
    <oc r="F288">
      <v>61.7</v>
    </oc>
    <nc r="F288">
      <v>71.349999999999994</v>
    </nc>
  </rcc>
  <rcc rId="4066" sId="1" numFmtId="4">
    <oc r="G288">
      <v>61.7</v>
    </oc>
    <nc r="G288">
      <v>71.349999999999994</v>
    </nc>
  </rcc>
  <rcc rId="4067" sId="1" numFmtId="4">
    <oc r="F289">
      <v>18.600000000000001</v>
    </oc>
    <nc r="F289">
      <v>21.55</v>
    </nc>
  </rcc>
  <rcc rId="4068" sId="1" numFmtId="4">
    <oc r="G289">
      <v>18.600000000000001</v>
    </oc>
    <nc r="G289">
      <v>21.55</v>
    </nc>
  </rcc>
  <rcc rId="4069" sId="1" odxf="1" dxf="1" numFmtId="4">
    <oc r="F275">
      <v>100</v>
    </oc>
    <nc r="F275">
      <f>100+3</f>
    </nc>
    <odxf>
      <alignment wrapText="1"/>
    </odxf>
    <ndxf>
      <alignment wrapText="0"/>
    </ndxf>
  </rcc>
  <rcc rId="4070" sId="1" odxf="1" dxf="1" numFmtId="4">
    <oc r="G275">
      <v>100</v>
    </oc>
    <nc r="G275">
      <f>100+3</f>
    </nc>
    <odxf>
      <alignment wrapText="1"/>
    </odxf>
    <ndxf>
      <alignment wrapText="0"/>
    </ndxf>
  </rcc>
  <rcc rId="4071" sId="1" numFmtId="4">
    <oc r="F279">
      <v>2207.1999999999998</v>
    </oc>
    <nc r="F279">
      <f>1674.6+1000</f>
    </nc>
  </rcc>
  <rcc rId="4072" sId="1" numFmtId="4">
    <oc r="G279">
      <v>2207.1999999999998</v>
    </oc>
    <nc r="G279">
      <f>1674.6+1000</f>
    </nc>
  </rcc>
</revisions>
</file>

<file path=xl/revisions/revisionLog2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73" sId="1" numFmtId="4">
    <oc r="F295">
      <v>65.099999999999994</v>
    </oc>
    <nc r="F295">
      <v>80.644999999999996</v>
    </nc>
  </rcc>
  <rcc rId="4074" sId="1" numFmtId="4">
    <oc r="G295">
      <v>65.099999999999994</v>
    </oc>
    <nc r="G295">
      <v>80.644999999999996</v>
    </nc>
  </rcc>
  <rcc rId="4075" sId="1" numFmtId="4">
    <oc r="F296">
      <v>19.600000000000001</v>
    </oc>
    <nc r="F296">
      <v>24.355</v>
    </nc>
  </rcc>
  <rcc rId="4076" sId="1" numFmtId="4">
    <oc r="G296">
      <v>19.600000000000001</v>
    </oc>
    <nc r="G296">
      <v>24.355</v>
    </nc>
  </rcc>
  <rcc rId="4077" sId="1" numFmtId="4">
    <oc r="F300">
      <v>82</v>
    </oc>
    <nc r="F300">
      <v>83.5</v>
    </nc>
  </rcc>
  <rcc rId="4078" sId="1" numFmtId="4">
    <oc r="G300">
      <v>82</v>
    </oc>
    <nc r="G300">
      <v>83.5</v>
    </nc>
  </rcc>
  <rcc rId="4079" sId="1" numFmtId="4">
    <oc r="F302">
      <v>914.2</v>
    </oc>
    <nc r="F302">
      <v>1101.4000000000001</v>
    </nc>
  </rcc>
  <rcc rId="4080" sId="1" numFmtId="4">
    <oc r="G302">
      <v>914.2</v>
    </oc>
    <nc r="G302">
      <v>1101.4000000000001</v>
    </nc>
  </rcc>
  <rcc rId="4081" sId="1" numFmtId="4">
    <oc r="F303">
      <v>276</v>
    </oc>
    <nc r="F303">
      <v>332.6</v>
    </nc>
  </rcc>
  <rcc rId="4082" sId="1" numFmtId="4">
    <oc r="G303">
      <v>276</v>
    </oc>
    <nc r="G303">
      <v>332.6</v>
    </nc>
  </rcc>
</revisions>
</file>

<file path=xl/revisions/revisionLog2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083" sId="1" ref="A307:XFD307" action="insertRow"/>
  <rcc rId="4084" sId="1">
    <nc r="B307" t="inlineStr">
      <is>
        <t>07</t>
      </is>
    </nc>
  </rcc>
  <rcc rId="4085" sId="1">
    <nc r="C307" t="inlineStr">
      <is>
        <t>09</t>
      </is>
    </nc>
  </rcc>
  <rcc rId="4086" sId="1">
    <nc r="D307" t="inlineStr">
      <is>
        <t>10501 83040</t>
      </is>
    </nc>
  </rcc>
  <rcc rId="4087" sId="1">
    <nc r="E307" t="inlineStr">
      <is>
        <t>242</t>
      </is>
    </nc>
  </rcc>
  <rcc rId="4088" sId="1" numFmtId="4">
    <oc r="F305">
      <v>24865.3</v>
    </oc>
    <nc r="F305">
      <v>1969.3</v>
    </nc>
  </rcc>
  <rcc rId="4089" sId="1" numFmtId="4">
    <oc r="G305">
      <v>24865.3</v>
    </oc>
    <nc r="G305">
      <v>1969.3</v>
    </nc>
  </rcc>
  <rcc rId="4090" sId="1" numFmtId="4">
    <oc r="F306">
      <v>7509.3</v>
    </oc>
    <nc r="F306">
      <v>594.70000000000005</v>
    </nc>
  </rcc>
  <rcc rId="4091" sId="1" numFmtId="4">
    <oc r="G306">
      <v>7509.3</v>
    </oc>
    <nc r="G306">
      <v>594.70000000000005</v>
    </nc>
  </rcc>
  <rcc rId="4092" sId="1" numFmtId="4">
    <nc r="F307">
      <v>1500</v>
    </nc>
  </rcc>
  <rcc rId="4093" sId="1" numFmtId="4">
    <nc r="G307">
      <v>1500</v>
    </nc>
  </rcc>
  <rcc rId="4094" sId="1" numFmtId="4">
    <oc r="F308">
      <v>16</v>
    </oc>
    <nc r="F308">
      <f>15.5+5000+1500</f>
    </nc>
  </rcc>
  <rcc rId="4095" sId="1" numFmtId="4">
    <oc r="G308">
      <v>16</v>
    </oc>
    <nc r="G308">
      <f>15.5+5000+1500</f>
    </nc>
  </rcc>
  <rcc rId="4096" sId="1" numFmtId="4">
    <oc r="F309">
      <v>600</v>
    </oc>
    <nc r="F309">
      <v>903.1</v>
    </nc>
  </rcc>
  <rcc rId="4097" sId="1" numFmtId="4">
    <oc r="G309">
      <v>600</v>
    </oc>
    <nc r="G309">
      <v>903.1</v>
    </nc>
  </rcc>
  <rcc rId="4098" sId="1" numFmtId="4">
    <oc r="F310">
      <v>30</v>
    </oc>
    <nc r="F310">
      <v>17.100000000000001</v>
    </nc>
  </rcc>
  <rcc rId="4099" sId="1" numFmtId="4">
    <oc r="G310">
      <v>30</v>
    </oc>
    <nc r="G310">
      <v>17.100000000000001</v>
    </nc>
  </rcc>
  <rcc rId="4100" sId="1" numFmtId="4">
    <oc r="F311">
      <v>34</v>
    </oc>
    <nc r="F311">
      <v>26.8</v>
    </nc>
  </rcc>
  <rcc rId="4101" sId="1" numFmtId="4">
    <oc r="G311">
      <v>34</v>
    </oc>
    <nc r="G311">
      <v>26.8</v>
    </nc>
  </rcc>
  <rcc rId="4102" sId="1" odxf="1" dxf="1">
    <nc r="A307" t="inlineStr">
      <is>
        <t>Закупка товаров, работ, услуг в сфере информационно-коммуникационных технологий</t>
      </is>
    </nc>
    <ndxf>
      <fill>
        <patternFill>
          <bgColor theme="0"/>
        </patternFill>
      </fill>
    </ndxf>
  </rcc>
</revisions>
</file>

<file path=xl/revisions/revisionLog2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03" sId="1" numFmtId="4">
    <oc r="F325">
      <v>10012.299999999999</v>
    </oc>
    <nc r="F325">
      <f>13032.1+500+1000</f>
    </nc>
  </rcc>
  <rcc rId="4104" sId="1" numFmtId="4">
    <oc r="G325">
      <v>10012.299999999999</v>
    </oc>
    <nc r="G325">
      <f>13032.1+500+1000</f>
    </nc>
  </rcc>
  <rcc rId="4105" sId="1" numFmtId="4">
    <oc r="F327">
      <v>8270.1</v>
    </oc>
    <nc r="F327">
      <v>10449.620000000001</v>
    </nc>
  </rcc>
  <rcc rId="4106" sId="1" numFmtId="4">
    <oc r="G327">
      <v>8270.1</v>
    </oc>
    <nc r="G327">
      <v>10449.620000000001</v>
    </nc>
  </rcc>
  <rcc rId="4107" sId="1" numFmtId="4">
    <oc r="F331">
      <v>17739.2</v>
    </oc>
    <nc r="F331">
      <f>21670.6+1700</f>
    </nc>
  </rcc>
  <rcc rId="4108" sId="1" numFmtId="4">
    <oc r="G331">
      <v>17739.2</v>
    </oc>
    <nc r="G331">
      <f>21670.6+1700</f>
    </nc>
  </rcc>
  <rcc rId="4109" sId="1" numFmtId="4">
    <oc r="F333">
      <v>12942.4</v>
    </oc>
    <nc r="F333">
      <v>14456.42</v>
    </nc>
  </rcc>
  <rcc rId="4110" sId="1" numFmtId="4">
    <oc r="G333">
      <v>12942.4</v>
    </oc>
    <nc r="G333">
      <v>14456.42</v>
    </nc>
  </rcc>
  <rcc rId="4111" sId="1" numFmtId="4">
    <oc r="F337">
      <v>150</v>
    </oc>
    <nc r="F337">
      <v>1000</v>
    </nc>
  </rcc>
  <rcc rId="4112" sId="1" numFmtId="4">
    <oc r="G337">
      <v>150</v>
    </oc>
    <nc r="G337">
      <v>1000</v>
    </nc>
  </rcc>
  <rcc rId="4113" sId="1" numFmtId="4">
    <oc r="F340">
      <v>7707.5</v>
    </oc>
    <nc r="F340">
      <v>8367.26</v>
    </nc>
  </rcc>
  <rcc rId="4114" sId="1" numFmtId="4">
    <oc r="G340">
      <v>7707.5</v>
    </oc>
    <nc r="G340">
      <v>8367.26</v>
    </nc>
  </rcc>
</revisions>
</file>

<file path=xl/revisions/revisionLog2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15" sId="1" odxf="1" dxf="1" numFmtId="4">
    <oc r="F346">
      <v>695</v>
    </oc>
    <nc r="F346">
      <v>1101.4000000000001</v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4116" sId="1" odxf="1" dxf="1" numFmtId="4">
    <oc r="G346">
      <v>695</v>
    </oc>
    <nc r="G346">
      <v>1101.4000000000001</v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4117" sId="1" odxf="1" dxf="1" numFmtId="4">
    <oc r="F347">
      <v>210</v>
    </oc>
    <nc r="F347">
      <v>332.6</v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4118" sId="1" odxf="1" dxf="1" numFmtId="4">
    <oc r="G347">
      <v>210</v>
    </oc>
    <nc r="G347">
      <v>332.6</v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rc rId="4119" sId="1" ref="A351:XFD351" action="insertRow"/>
  <rrc rId="4120" sId="1" ref="A351:XFD351" action="insertRow"/>
  <rcc rId="4121" sId="1">
    <nc r="A351" t="inlineStr">
      <is>
        <t>Закупка товаров, работ, услуг в сфере информационно-коммуникационных технологий</t>
      </is>
    </nc>
  </rcc>
  <rcc rId="4122" sId="1">
    <nc r="A352" t="inlineStr">
      <is>
        <t>Прочая закупка товаров, работ и услуг для обеспечения государственных (муниципальных) нужд</t>
      </is>
    </nc>
  </rcc>
  <rcc rId="4123" sId="1">
    <oc r="G348">
      <f>SUM(G349:G353)</f>
    </oc>
    <nc r="G348">
      <f>SUM(G349:G353)</f>
    </nc>
  </rcc>
  <rcc rId="4124" sId="1" numFmtId="4">
    <oc r="F349">
      <v>7838.2</v>
    </oc>
    <nc r="F349">
      <v>10978</v>
    </nc>
  </rcc>
  <rcc rId="4125" sId="1" numFmtId="4">
    <oc r="G349">
      <v>7838.2</v>
    </oc>
    <nc r="G349">
      <v>10978</v>
    </nc>
  </rcc>
  <rcc rId="4126" sId="1" numFmtId="4">
    <oc r="F350">
      <v>2367.1999999999998</v>
    </oc>
    <nc r="F350">
      <v>3315.4</v>
    </nc>
  </rcc>
  <rcc rId="4127" sId="1" numFmtId="4">
    <oc r="G350">
      <v>2367.1999999999998</v>
    </oc>
    <nc r="G350">
      <v>3315.4</v>
    </nc>
  </rcc>
  <rcc rId="4128" sId="1">
    <nc r="B351" t="inlineStr">
      <is>
        <t>08</t>
      </is>
    </nc>
  </rcc>
  <rcc rId="4129" sId="1">
    <nc r="C351" t="inlineStr">
      <is>
        <t>04</t>
      </is>
    </nc>
  </rcc>
  <rcc rId="4130" sId="1">
    <nc r="D351" t="inlineStr">
      <is>
        <t>08402 83160</t>
      </is>
    </nc>
  </rcc>
  <rcc rId="4131" sId="1">
    <nc r="E351" t="inlineStr">
      <is>
        <t>242</t>
      </is>
    </nc>
  </rcc>
  <rcc rId="4132" sId="1" numFmtId="4">
    <nc r="F351">
      <v>250</v>
    </nc>
  </rcc>
  <rcc rId="4133" sId="1" numFmtId="4">
    <nc r="G351">
      <v>250</v>
    </nc>
  </rcc>
  <rcc rId="4134" sId="1">
    <nc r="B352" t="inlineStr">
      <is>
        <t>08</t>
      </is>
    </nc>
  </rcc>
  <rcc rId="4135" sId="1">
    <nc r="C352" t="inlineStr">
      <is>
        <t>04</t>
      </is>
    </nc>
  </rcc>
  <rcc rId="4136" sId="1">
    <nc r="D352" t="inlineStr">
      <is>
        <t>08402 83160</t>
      </is>
    </nc>
  </rcc>
  <rcc rId="4137" sId="1">
    <nc r="E352" t="inlineStr">
      <is>
        <t>244</t>
      </is>
    </nc>
  </rcc>
  <rcc rId="4138" sId="1">
    <nc r="F352">
      <f>1500+500</f>
    </nc>
  </rcc>
  <rcc rId="4139" sId="1">
    <nc r="G352">
      <f>1500+500</f>
    </nc>
  </rcc>
  <rcc rId="4140" sId="1">
    <oc r="F348">
      <f>SUM(F349:F353)</f>
    </oc>
    <nc r="F348">
      <f>SUM(F349:F353)</f>
    </nc>
  </rcc>
</revisions>
</file>

<file path=xl/revisions/revisionLog2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41" sId="1" numFmtId="4">
    <oc r="F363">
      <v>5420</v>
    </oc>
    <nc r="F363">
      <v>5941.1</v>
    </nc>
  </rcc>
  <rcc rId="4142" sId="1" numFmtId="4">
    <oc r="G363">
      <v>5420</v>
    </oc>
    <nc r="G363">
      <v>5941.1</v>
    </nc>
  </rcc>
  <rcc rId="4143" sId="1">
    <oc r="E363" t="inlineStr">
      <is>
        <t>312</t>
      </is>
    </oc>
    <nc r="E363" t="inlineStr">
      <is>
        <t>321</t>
      </is>
    </nc>
  </rcc>
  <rcc rId="4144" sId="1">
    <oc r="A363" t="inlineStr">
      <is>
        <t>Иные пенсии, социальные доплаты к пенсиям</t>
      </is>
    </oc>
    <nc r="A363" t="inlineStr">
      <is>
        <t>Пособия, компенсации и иные социальные выплаты гражданам, кроме публичных нормативных обязательств</t>
      </is>
    </nc>
  </rcc>
  <rcc rId="4145" sId="1" numFmtId="4">
    <oc r="F376">
      <v>1188.94</v>
    </oc>
    <nc r="F376">
      <v>1884.9</v>
    </nc>
  </rcc>
  <rcc rId="4146" sId="1" numFmtId="4">
    <oc r="G376">
      <v>1174.8699999999999</v>
    </oc>
    <nc r="G376">
      <v>1884.9</v>
    </nc>
  </rcc>
  <rcc rId="4147" sId="1" numFmtId="4">
    <oc r="F377">
      <v>359.06</v>
    </oc>
    <nc r="F377"/>
  </rcc>
  <rcc rId="4148" sId="1" numFmtId="4">
    <oc r="G377">
      <v>374.31</v>
    </oc>
    <nc r="G377"/>
  </rcc>
  <rcc rId="4149" sId="1" numFmtId="4">
    <oc r="F378">
      <v>26</v>
    </oc>
    <nc r="F378"/>
  </rcc>
  <rcc rId="4150" sId="1" numFmtId="4">
    <oc r="G378">
      <v>26</v>
    </oc>
    <nc r="G378"/>
  </rcc>
  <rcc rId="4151" sId="1" numFmtId="4">
    <oc r="F379">
      <v>44</v>
    </oc>
    <nc r="F379"/>
  </rcc>
  <rcc rId="4152" sId="1" numFmtId="4">
    <oc r="G379">
      <v>44</v>
    </oc>
    <nc r="G379"/>
  </rcc>
  <rcc rId="4153" sId="1" numFmtId="4">
    <oc r="F381">
      <v>1778.74</v>
    </oc>
    <nc r="F381">
      <v>2513.1999999999998</v>
    </nc>
  </rcc>
  <rcc rId="4154" sId="1" numFmtId="4">
    <oc r="G381">
      <v>1778.74</v>
    </oc>
    <nc r="G381">
      <v>2513.1999999999998</v>
    </nc>
  </rcc>
  <rcc rId="4155" sId="1" numFmtId="4">
    <oc r="F382">
      <v>536.79999999999995</v>
    </oc>
    <nc r="F382"/>
  </rcc>
  <rcc rId="4156" sId="1" numFmtId="4">
    <oc r="G382">
      <v>536.79999999999995</v>
    </oc>
    <nc r="G382"/>
  </rcc>
  <rcc rId="4157" sId="1" numFmtId="4">
    <oc r="F383">
      <v>140</v>
    </oc>
    <nc r="F383"/>
  </rcc>
  <rcc rId="4158" sId="1" numFmtId="4">
    <oc r="G383">
      <v>140</v>
    </oc>
    <nc r="G383"/>
  </rcc>
  <rcc rId="4159" sId="1" numFmtId="4">
    <oc r="F384">
      <v>241.16</v>
    </oc>
    <nc r="F384"/>
  </rcc>
  <rcc rId="4160" sId="1" numFmtId="4">
    <oc r="G384">
      <v>241.16</v>
    </oc>
    <nc r="G384"/>
  </rcc>
  <rcc rId="4161" sId="1" numFmtId="4">
    <oc r="F386">
      <f>136.8+41.355</f>
    </oc>
    <nc r="F386">
      <v>494.8</v>
    </nc>
  </rcc>
  <rcc rId="4162" sId="1" numFmtId="4">
    <oc r="G386">
      <f>136.8+41.355</f>
    </oc>
    <nc r="G386">
      <v>494.8</v>
    </nc>
  </rcc>
  <rcc rId="4163" sId="1">
    <oc r="F387">
      <f>41.3+12.49</f>
    </oc>
    <nc r="F387"/>
  </rcc>
  <rcc rId="4164" sId="1">
    <oc r="G387">
      <f>41.3+12.49</f>
    </oc>
    <nc r="G387"/>
  </rcc>
  <rcc rId="4165" sId="1">
    <oc r="F388">
      <f>145.8+29.37</f>
    </oc>
    <nc r="F388"/>
  </rcc>
  <rcc rId="4166" sId="1">
    <oc r="G388">
      <f>145.8+29.37</f>
    </oc>
    <nc r="G388"/>
  </rcc>
  <rcc rId="4167" sId="1" numFmtId="4">
    <oc r="F389">
      <v>14.685</v>
    </oc>
    <nc r="F389"/>
  </rcc>
  <rcc rId="4168" sId="1" numFmtId="4">
    <oc r="G389">
      <v>14.685</v>
    </oc>
    <nc r="G389"/>
  </rcc>
  <rcc rId="4169" sId="1" numFmtId="4">
    <oc r="F371">
      <v>2293.1</v>
    </oc>
    <nc r="F371">
      <f>1500+47.1</f>
    </nc>
  </rcc>
  <rcc rId="4170" sId="1" numFmtId="4">
    <oc r="G371">
      <v>2293.1</v>
    </oc>
    <nc r="G371">
      <f>1500+47.1</f>
    </nc>
  </rcc>
  <rcc rId="4171" sId="1" numFmtId="4">
    <oc r="F372">
      <v>309.10000000000002</v>
    </oc>
    <nc r="F372">
      <f>322</f>
    </nc>
  </rcc>
  <rcc rId="4172" sId="1" numFmtId="4">
    <oc r="G372">
      <v>309.10000000000002</v>
    </oc>
    <nc r="G372">
      <f>322</f>
    </nc>
  </rcc>
</revisions>
</file>

<file path=xl/revisions/revisionLog2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73" sId="1">
    <oc r="F371">
      <f>1500+47.1</f>
    </oc>
    <nc r="F371">
      <f>1500+47.1+233.1</f>
    </nc>
  </rcc>
  <rcc rId="4174" sId="1">
    <oc r="G371">
      <f>1500+47.1</f>
    </oc>
    <nc r="G371">
      <f>1500+47.1+233.1</f>
    </nc>
  </rcc>
</revisions>
</file>

<file path=xl/revisions/revisionLog2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75" sId="1" numFmtId="4">
    <oc r="F396">
      <v>150</v>
    </oc>
    <nc r="F396">
      <v>1000</v>
    </nc>
  </rcc>
  <rcc rId="4176" sId="1" numFmtId="4">
    <oc r="G396">
      <v>150</v>
    </oc>
    <nc r="G396">
      <v>1000</v>
    </nc>
  </rcc>
  <rcc rId="4177" sId="1" numFmtId="4">
    <oc r="F400">
      <v>2405</v>
    </oc>
    <nc r="F400">
      <f>859.2+2243.8</f>
    </nc>
  </rcc>
  <rcc rId="4178" sId="1" numFmtId="4">
    <oc r="G400">
      <v>2405</v>
    </oc>
    <nc r="G400">
      <f>859.2+2243.8</f>
    </nc>
  </rcc>
  <rcc rId="4179" sId="1" numFmtId="4">
    <oc r="F401">
      <v>726.31</v>
    </oc>
    <nc r="F401">
      <f>259.5+677.6</f>
    </nc>
  </rcc>
  <rcc rId="4180" sId="1" numFmtId="4">
    <oc r="G401">
      <v>726.31</v>
    </oc>
    <nc r="G401">
      <f>259.5+677.6</f>
    </nc>
  </rcc>
  <rcc rId="4181" sId="1" numFmtId="4">
    <oc r="F407">
      <v>24924.400000000001</v>
    </oc>
    <nc r="F407">
      <f>31385</f>
    </nc>
  </rcc>
  <rcc rId="4182" sId="1" numFmtId="4">
    <oc r="G407">
      <v>24924.400000000001</v>
    </oc>
    <nc r="G407">
      <f>31385</f>
    </nc>
  </rcc>
  <rcc rId="4183" sId="1" numFmtId="4">
    <oc r="F409">
      <v>13287.4</v>
    </oc>
    <nc r="F409">
      <v>13421.9</v>
    </nc>
  </rcc>
  <rcc rId="4184" sId="1" numFmtId="4">
    <oc r="G409">
      <v>13287.4</v>
    </oc>
    <nc r="G409">
      <v>13421.9</v>
    </nc>
  </rcc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04" sId="1">
    <oc r="G3" t="inlineStr">
      <is>
        <t>от "___" апреля 2022  № ____</t>
      </is>
    </oc>
    <nc r="G3" t="inlineStr">
      <is>
        <t>от "27" апреля 2022  № 184</t>
      </is>
    </nc>
  </rcc>
  <rcv guid="{807263EF-422E-4971-BF65-1CEADE7F6559}" action="delete"/>
  <rdn rId="0" localSheetId="1" customView="1" name="Z_807263EF_422E_4971_BF65_1CEADE7F6559_.wvu.PrintArea" hidden="1" oldHidden="1">
    <formula>Ведом.структура!$A$5:$G$400</formula>
    <oldFormula>Ведом.структура!$A$5:$G$400</oldFormula>
  </rdn>
  <rdn rId="0" localSheetId="1" customView="1" name="Z_807263EF_422E_4971_BF65_1CEADE7F6559_.wvu.Rows" hidden="1" oldHidden="1">
    <formula>Ведом.структура!$249:$251</formula>
    <oldFormula>Ведом.структура!$249:$251</oldFormula>
  </rdn>
  <rdn rId="0" localSheetId="1" customView="1" name="Z_807263EF_422E_4971_BF65_1CEADE7F6559_.wvu.FilterData" hidden="1" oldHidden="1">
    <formula>Ведом.структура!$A$19:$G$409</formula>
    <oldFormula>Ведом.структура!$A$19:$G$409</oldFormula>
  </rdn>
  <rcv guid="{807263EF-422E-4971-BF65-1CEADE7F6559}" action="add"/>
</revisions>
</file>

<file path=xl/revisions/revisionLog2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85" sId="1" odxf="1" dxf="1" numFmtId="4">
    <oc r="F415">
      <v>677.9</v>
    </oc>
    <nc r="F415">
      <v>1101.4000000000001</v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4186" sId="1" odxf="1" dxf="1" numFmtId="4">
    <oc r="G415">
      <v>677.9</v>
    </oc>
    <nc r="G415">
      <v>1101.4000000000001</v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4187" sId="1" odxf="1" dxf="1" numFmtId="4">
    <oc r="F416">
      <v>204.8</v>
    </oc>
    <nc r="F416">
      <v>332.6</v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4188" sId="1" odxf="1" dxf="1" numFmtId="4">
    <oc r="G416">
      <v>204.8</v>
    </oc>
    <nc r="G416">
      <v>332.6</v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rc rId="4189" sId="1" ref="A420:XFD420" action="insertRow"/>
  <rrc rId="4190" sId="1" ref="A420:XFD420" action="insertRow"/>
  <rcc rId="4191" sId="1" odxf="1" dxf="1">
    <nc r="A420" t="inlineStr">
      <is>
        <t>Закупка товаров, работ, услуг в сфере информационно-коммуникационных технологий</t>
      </is>
    </nc>
    <odxf>
      <font>
        <color indexed="8"/>
        <name val="Times New Roman"/>
        <family val="1"/>
      </font>
      <fill>
        <patternFill patternType="solid"/>
      </fill>
      <alignment vertical="center"/>
    </odxf>
    <ndxf>
      <font>
        <color indexed="8"/>
        <name val="Times New Roman"/>
        <family val="1"/>
      </font>
      <fill>
        <patternFill patternType="none"/>
      </fill>
      <alignment vertical="top"/>
    </ndxf>
  </rcc>
  <rcc rId="4192" sId="1" odxf="1" dxf="1">
    <nc r="A421" t="inlineStr">
      <is>
        <t>Прочая закупка товаров, работ и услуг для обеспечения государственных (муниципальных) нужд</t>
      </is>
    </nc>
    <odxf>
      <font>
        <color indexed="8"/>
        <name val="Times New Roman"/>
        <family val="1"/>
      </font>
      <fill>
        <patternFill patternType="solid"/>
      </fill>
      <alignment vertical="center"/>
    </odxf>
    <ndxf>
      <font>
        <color indexed="8"/>
        <name val="Times New Roman"/>
        <family val="1"/>
      </font>
      <fill>
        <patternFill patternType="none"/>
      </fill>
      <alignment vertical="top"/>
    </ndxf>
  </rcc>
  <rcc rId="4193" sId="1">
    <oc r="F417">
      <f>SUM(F418:F422)</f>
    </oc>
    <nc r="F417">
      <f>SUM(F418:F422)</f>
    </nc>
  </rcc>
  <rcc rId="4194" sId="1">
    <oc r="G417">
      <f>SUM(G418:G422)</f>
    </oc>
    <nc r="G417">
      <f>SUM(G418:G422)</f>
    </nc>
  </rcc>
  <rcc rId="4195" sId="1" numFmtId="4">
    <oc r="F418">
      <v>2678.7</v>
    </oc>
    <nc r="F418">
      <v>3946.4</v>
    </nc>
  </rcc>
  <rcc rId="4196" sId="1" numFmtId="4">
    <oc r="G418">
      <v>2678.7</v>
    </oc>
    <nc r="G418">
      <v>3946.4</v>
    </nc>
  </rcc>
  <rcc rId="4197" sId="1" numFmtId="4">
    <oc r="F419">
      <v>809</v>
    </oc>
    <nc r="F419">
      <v>1191.8</v>
    </nc>
  </rcc>
  <rcc rId="4198" sId="1" numFmtId="4">
    <oc r="G419">
      <v>809</v>
    </oc>
    <nc r="G419">
      <v>1191.8</v>
    </nc>
  </rcc>
  <rcc rId="4199" sId="1">
    <nc r="B420" t="inlineStr">
      <is>
        <t>11</t>
      </is>
    </nc>
  </rcc>
  <rcc rId="4200" sId="1">
    <nc r="C420" t="inlineStr">
      <is>
        <t>05</t>
      </is>
    </nc>
  </rcc>
  <rcc rId="4201" sId="1">
    <nc r="D420" t="inlineStr">
      <is>
        <t>09401 83170</t>
      </is>
    </nc>
  </rcc>
  <rcc rId="4202" sId="1">
    <nc r="E420" t="inlineStr">
      <is>
        <t>242</t>
      </is>
    </nc>
  </rcc>
  <rcc rId="4203" sId="1" numFmtId="4">
    <nc r="F420">
      <v>250</v>
    </nc>
  </rcc>
  <rcc rId="4204" sId="1" numFmtId="4">
    <nc r="G420">
      <v>250</v>
    </nc>
  </rcc>
  <rcc rId="4205" sId="1">
    <nc r="B421" t="inlineStr">
      <is>
        <t>11</t>
      </is>
    </nc>
  </rcc>
  <rcc rId="4206" sId="1">
    <nc r="C421" t="inlineStr">
      <is>
        <t>05</t>
      </is>
    </nc>
  </rcc>
  <rcc rId="4207" sId="1">
    <nc r="D421" t="inlineStr">
      <is>
        <t>09401 83170</t>
      </is>
    </nc>
  </rcc>
  <rcc rId="4208" sId="1">
    <nc r="E421" t="inlineStr">
      <is>
        <t>244</t>
      </is>
    </nc>
  </rcc>
  <rcc rId="4209" sId="1">
    <nc r="F421">
      <f>1500+500</f>
    </nc>
  </rcc>
  <rcc rId="4210" sId="1">
    <nc r="G421">
      <f>1500+500</f>
    </nc>
  </rcc>
  <rcc rId="4211" sId="1" numFmtId="4">
    <oc r="F422">
      <v>4</v>
    </oc>
    <nc r="F422">
      <v>5</v>
    </nc>
  </rcc>
  <rcc rId="4212" sId="1" numFmtId="4">
    <oc r="G422">
      <v>4</v>
    </oc>
    <nc r="G422">
      <v>5</v>
    </nc>
  </rcc>
</revisions>
</file>

<file path=xl/revisions/revisionLog2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13" sId="1" numFmtId="4">
    <oc r="F429">
      <v>23573.4</v>
    </oc>
    <nc r="F429">
      <v>24053.7</v>
    </nc>
  </rcc>
  <rcc rId="4214" sId="1" numFmtId="4">
    <oc r="G429">
      <v>23777.1</v>
    </oc>
    <nc r="G429">
      <v>24443.9</v>
    </nc>
  </rcc>
  <rcc rId="4215" sId="1" numFmtId="4">
    <oc r="F431">
      <v>126.5</v>
    </oc>
    <nc r="F431">
      <v>134.1</v>
    </nc>
  </rcc>
  <rcc rId="4216" sId="1" numFmtId="4">
    <oc r="G431">
      <v>131.6</v>
    </oc>
    <nc r="G431">
      <v>139.5</v>
    </nc>
  </rcc>
</revisions>
</file>

<file path=xl/revisions/revisionLog2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17" sId="1" numFmtId="34">
    <oc r="F432">
      <v>9667.11</v>
    </oc>
    <nc r="F432">
      <v>10342.965</v>
    </nc>
  </rcc>
  <rcc rId="4218" sId="1" numFmtId="34">
    <oc r="G432">
      <v>19463.325000000001</v>
    </oc>
    <nc r="G432">
      <v>21040.994999999999</v>
    </nc>
  </rcc>
  <rcc rId="4219" sId="1" numFmtId="34">
    <oc r="F435">
      <f>1103337.9+227787.8</f>
    </oc>
    <nc r="F435">
      <v>1512934.9</v>
    </nc>
  </rcc>
  <rcc rId="4220" sId="1" numFmtId="34">
    <oc r="G435">
      <f>913320.1+230369.9</f>
    </oc>
    <nc r="G435">
      <v>1455742.5999999999</v>
    </nc>
  </rcc>
  <rcc rId="4221" sId="1">
    <oc r="F18">
      <f>SUM(F19:F20)</f>
    </oc>
    <nc r="F18">
      <f>SUM(F19:F20)</f>
    </nc>
  </rcc>
  <rcc rId="4222" sId="1">
    <oc r="F24">
      <f>SUM(F25:F28)</f>
    </oc>
    <nc r="F24">
      <f>SUM(F25:F28)</f>
    </nc>
  </rcc>
  <rcc rId="4223" sId="1">
    <oc r="F46">
      <f>SUM(F47:F50)</f>
    </oc>
    <nc r="F46">
      <f>SUM(F47:F50)</f>
    </nc>
  </rcc>
  <rcc rId="4224" sId="1">
    <oc r="F73">
      <f>SUM(F74:F75)</f>
    </oc>
    <nc r="F73">
      <f>SUM(F74:F75)</f>
    </nc>
  </rcc>
  <rcc rId="4225" sId="1" numFmtId="4">
    <oc r="F97">
      <v>350</v>
    </oc>
    <nc r="F97"/>
  </rcc>
  <rcc rId="4226" sId="1" numFmtId="4">
    <oc r="G97">
      <v>370</v>
    </oc>
    <nc r="G97"/>
  </rcc>
  <rrc rId="4227" sId="1" ref="A94:XFD94" action="deleteRow">
    <undo index="65535" exp="ref" v="1" dr="G94" r="G55" sId="1"/>
    <undo index="65535" exp="ref" v="1" dr="F94" r="F55" sId="1"/>
    <rfmt sheetId="1" xfDxf="1" sqref="A94:XFD94" start="0" length="0">
      <dxf>
        <font>
          <name val="Times New Roman CYR"/>
          <family val="1"/>
        </font>
        <alignment wrapText="1"/>
      </dxf>
    </rfmt>
    <rcc rId="0" sId="1" dxf="1">
      <nc r="A94" t="inlineStr">
        <is>
          <t>Муниципальная программа "Охрана окружающей среды в муниципальном образовании "Селенгинский район" на 2023-2025гг."</t>
        </is>
      </nc>
      <ndxf>
        <font>
          <b/>
          <name val="Times New Roman"/>
          <family val="1"/>
        </font>
      </ndxf>
    </rcc>
    <rcc rId="0" sId="1" dxf="1">
      <nc r="B94" t="inlineStr">
        <is>
          <t>01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4" t="inlineStr">
        <is>
          <t>13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94" t="inlineStr">
        <is>
          <t>25000 00000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94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94">
        <f>F95</f>
      </nc>
      <n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94">
        <f>G95</f>
      </nc>
      <n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228" sId="1" ref="A94:XFD94" action="deleteRow">
    <rfmt sheetId="1" xfDxf="1" sqref="A94:XFD94" start="0" length="0">
      <dxf>
        <font>
          <name val="Times New Roman CYR"/>
          <family val="1"/>
        </font>
        <alignment wrapText="1"/>
      </dxf>
    </rfmt>
    <rcc rId="0" sId="1" dxf="1">
      <nc r="A94" t="inlineStr">
        <is>
          <t>Основное мероприятие "Проведение мониторинга несанкционированных свалок"</t>
        </is>
      </nc>
      <ndxf>
        <font>
          <i/>
          <name val="Times New Roman"/>
          <family val="1"/>
        </font>
        <fill>
          <patternFill patternType="solid">
            <bgColor indexed="9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94" t="inlineStr">
        <is>
          <t>01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4" t="inlineStr">
        <is>
          <t>13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94" t="inlineStr">
        <is>
          <t>25001 00000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94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94">
        <f>F95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94">
        <f>G95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229" sId="1" ref="A94:XFD94" action="deleteRow">
    <rfmt sheetId="1" xfDxf="1" sqref="A94:XFD94" start="0" length="0">
      <dxf>
        <font>
          <i/>
          <name val="Times New Roman CYR"/>
          <family val="1"/>
        </font>
        <alignment wrapText="1"/>
      </dxf>
    </rfmt>
    <rcc rId="0" sId="1" dxf="1">
      <nc r="A94" t="inlineStr">
        <is>
          <t>Прочие мероприятия , связанные с выполнением обязательств ОМСУ</t>
        </is>
      </nc>
      <ndxf>
        <font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94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4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94" t="inlineStr">
        <is>
          <t>25001 82900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9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94">
        <f>F95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94">
        <f>G95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230" sId="1" ref="A94:XFD94" action="deleteRow">
    <rfmt sheetId="1" xfDxf="1" sqref="A94:XFD94" start="0" length="0">
      <dxf>
        <font>
          <name val="Times New Roman CYR"/>
          <family val="1"/>
        </font>
        <alignment wrapText="1"/>
      </dxf>
    </rfmt>
    <rcc rId="0" sId="1" dxf="1">
      <nc r="A94" t="inlineStr">
        <is>
          <t>Прочие закупки товаров, работ и услуг для государственных (муниципальных) нужд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94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4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94" t="inlineStr">
        <is>
          <t>25001 82900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94" t="inlineStr">
        <is>
          <t>244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94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94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4231" sId="1">
    <oc r="F55">
      <f>F56+F66+F82+F86+F90+F94+F70+#REF!</f>
    </oc>
    <nc r="F55">
      <f>F56+F66+F82+F86+F90+F94+F70</f>
    </nc>
  </rcc>
  <rcc rId="4232" sId="1">
    <oc r="G55">
      <f>G56+G66+G82+G86+G90+G94+G70+#REF!</f>
    </oc>
    <nc r="G55">
      <f>G56+G66+G82+G86+G90+G94+G70</f>
    </nc>
  </rcc>
  <rcc rId="4233" sId="1">
    <oc r="F116">
      <f>SUM(F117:F122)</f>
    </oc>
    <nc r="F116">
      <f>SUM(F117:F122)</f>
    </nc>
  </rcc>
  <rcc rId="4234" sId="1" numFmtId="4">
    <oc r="F30">
      <v>1641.1</v>
    </oc>
    <nc r="F30">
      <v>2321.6</v>
    </nc>
  </rcc>
  <rcc rId="4235" sId="1" numFmtId="4">
    <oc r="G30">
      <v>1641.1</v>
    </oc>
    <nc r="G30">
      <v>2321.6</v>
    </nc>
  </rcc>
  <rcc rId="4236" sId="1" numFmtId="4">
    <oc r="F31">
      <v>495.6</v>
    </oc>
    <nc r="F31">
      <v>701.1</v>
    </nc>
  </rcc>
  <rcc rId="4237" sId="1" numFmtId="4">
    <oc r="G31">
      <v>495.6</v>
    </oc>
    <nc r="G31">
      <v>701.1</v>
    </nc>
  </rcc>
</revisions>
</file>

<file path=xl/revisions/revisionLog2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238" sId="1" ref="A308:XFD310" action="insertRow"/>
  <rfmt sheetId="1" sqref="A308" start="0" length="0">
    <dxf>
      <font>
        <i/>
        <color indexed="8"/>
        <name val="Times New Roman"/>
        <family val="1"/>
      </font>
      <fill>
        <patternFill patternType="none"/>
      </fill>
      <border outline="0">
        <left style="thin">
          <color indexed="64"/>
        </left>
      </border>
    </dxf>
  </rfmt>
  <rfmt sheetId="1" sqref="B308" start="0" length="0">
    <dxf>
      <font>
        <i/>
        <name val="Times New Roman"/>
        <family val="1"/>
      </font>
    </dxf>
  </rfmt>
  <rfmt sheetId="1" sqref="C308" start="0" length="0">
    <dxf>
      <font>
        <i/>
        <name val="Times New Roman"/>
        <family val="1"/>
      </font>
    </dxf>
  </rfmt>
  <rfmt sheetId="1" sqref="D308" start="0" length="0">
    <dxf>
      <font>
        <i/>
        <name val="Times New Roman"/>
        <family val="1"/>
      </font>
    </dxf>
  </rfmt>
  <rfmt sheetId="1" sqref="E308" start="0" length="0">
    <dxf>
      <font>
        <i/>
        <name val="Times New Roman"/>
        <family val="1"/>
      </font>
    </dxf>
  </rfmt>
  <rfmt sheetId="1" sqref="F308" start="0" length="0">
    <dxf>
      <font>
        <i/>
        <name val="Times New Roman"/>
        <family val="1"/>
      </font>
    </dxf>
  </rfmt>
  <rfmt sheetId="1" sqref="G308" start="0" length="0">
    <dxf>
      <font>
        <i/>
        <name val="Times New Roman"/>
        <family val="1"/>
      </font>
    </dxf>
  </rfmt>
  <rfmt sheetId="1" sqref="H308" start="0" length="0">
    <dxf>
      <font>
        <i val="0"/>
        <name val="Times New Roman CYR"/>
        <family val="1"/>
      </font>
    </dxf>
  </rfmt>
  <rfmt sheetId="1" sqref="I308" start="0" length="0">
    <dxf>
      <font>
        <i val="0"/>
        <name val="Times New Roman CYR"/>
        <family val="1"/>
      </font>
    </dxf>
  </rfmt>
  <rfmt sheetId="1" sqref="A308:XFD308" start="0" length="0">
    <dxf>
      <font>
        <i val="0"/>
        <name val="Times New Roman CYR"/>
        <family val="1"/>
      </font>
    </dxf>
  </rfmt>
  <rfmt sheetId="1" sqref="A309" start="0" length="0">
    <dxf>
      <font>
        <color indexed="8"/>
        <name val="Times New Roman"/>
        <family val="1"/>
      </font>
      <numFmt numFmtId="30" formatCode="@"/>
      <fill>
        <patternFill patternType="none"/>
      </fill>
      <alignment vertical="top"/>
      <border outline="0">
        <left style="thin">
          <color indexed="64"/>
        </left>
      </border>
    </dxf>
  </rfmt>
  <rfmt sheetId="1" sqref="H309" start="0" length="0">
    <dxf>
      <font>
        <i val="0"/>
        <name val="Times New Roman CYR"/>
        <family val="1"/>
      </font>
    </dxf>
  </rfmt>
  <rfmt sheetId="1" sqref="I309" start="0" length="0">
    <dxf>
      <font>
        <i val="0"/>
        <name val="Times New Roman CYR"/>
        <family val="1"/>
      </font>
    </dxf>
  </rfmt>
  <rfmt sheetId="1" sqref="A309:XFD309" start="0" length="0">
    <dxf>
      <font>
        <i val="0"/>
        <name val="Times New Roman CYR"/>
        <family val="1"/>
      </font>
    </dxf>
  </rfmt>
  <rfmt sheetId="1" sqref="A310" start="0" length="0">
    <dxf>
      <border outline="0">
        <left style="thin">
          <color indexed="64"/>
        </left>
      </border>
    </dxf>
  </rfmt>
  <rfmt sheetId="1" sqref="H310" start="0" length="0">
    <dxf>
      <font>
        <i val="0"/>
        <name val="Times New Roman CYR"/>
        <family val="1"/>
      </font>
    </dxf>
  </rfmt>
  <rfmt sheetId="1" sqref="I310" start="0" length="0">
    <dxf>
      <font>
        <i val="0"/>
        <name val="Times New Roman CYR"/>
        <family val="1"/>
      </font>
    </dxf>
  </rfmt>
  <rfmt sheetId="1" sqref="A310:XFD310" start="0" length="0">
    <dxf>
      <font>
        <i val="0"/>
        <name val="Times New Roman CYR"/>
        <family val="1"/>
      </font>
    </dxf>
  </rfmt>
  <rcc rId="4239" sId="1" odxf="1" dxf="1">
    <nc r="A308" t="inlineStr">
      <is>
        <t>Софинансирование расходных обязательств муниципальных районов (городских округов)</t>
      </is>
    </nc>
    <ndxf>
      <alignment horizontal="general"/>
    </ndxf>
  </rcc>
  <rcc rId="4240" sId="1">
    <nc r="A309" t="inlineStr">
      <is>
        <t xml:space="preserve">Фонд оплаты труда учреждений </t>
      </is>
    </nc>
  </rcc>
  <rcc rId="4241" sId="1">
    <nc r="A310" t="inlineStr">
      <is>
        <t>Взносы по обязательному социальному страхованию на выплаты по оплате труда работников и иные выплаты работникам учреждений</t>
      </is>
    </nc>
  </rcc>
  <rcc rId="4242" sId="1">
    <nc r="B308" t="inlineStr">
      <is>
        <t>07</t>
      </is>
    </nc>
  </rcc>
  <rcc rId="4243" sId="1">
    <nc r="C308" t="inlineStr">
      <is>
        <t>09</t>
      </is>
    </nc>
  </rcc>
  <rcc rId="4244" sId="1">
    <nc r="D308" t="inlineStr">
      <is>
        <t>10501 S2160</t>
      </is>
    </nc>
  </rcc>
  <rcc rId="4245" sId="1" odxf="1" dxf="1">
    <nc r="F308">
      <f>SUM(F309:F310)</f>
    </nc>
    <ndxf>
      <fill>
        <patternFill patternType="solid">
          <bgColor theme="0"/>
        </patternFill>
      </fill>
    </ndxf>
  </rcc>
  <rcc rId="4246" sId="1" odxf="1" dxf="1">
    <nc r="G308">
      <f>SUM(G309:G310)</f>
    </nc>
    <ndxf>
      <fill>
        <patternFill patternType="solid">
          <bgColor theme="0"/>
        </patternFill>
      </fill>
    </ndxf>
  </rcc>
  <rcc rId="4247" sId="1">
    <nc r="B309" t="inlineStr">
      <is>
        <t>07</t>
      </is>
    </nc>
  </rcc>
  <rcc rId="4248" sId="1">
    <nc r="C309" t="inlineStr">
      <is>
        <t>09</t>
      </is>
    </nc>
  </rcc>
  <rcc rId="4249" sId="1">
    <nc r="D309" t="inlineStr">
      <is>
        <t>10501  S2160</t>
      </is>
    </nc>
  </rcc>
  <rcc rId="4250" sId="1">
    <nc r="E309" t="inlineStr">
      <is>
        <t>111</t>
      </is>
    </nc>
  </rcc>
  <rcc rId="4251" sId="1" numFmtId="4">
    <nc r="F309">
      <f>34989.6+1082.2</f>
    </nc>
  </rcc>
  <rcc rId="4252" sId="1" numFmtId="4">
    <nc r="G309">
      <f>34989.6+1082.2</f>
    </nc>
  </rcc>
  <rcc rId="4253" sId="1">
    <nc r="B310" t="inlineStr">
      <is>
        <t>07</t>
      </is>
    </nc>
  </rcc>
  <rcc rId="4254" sId="1">
    <nc r="C310" t="inlineStr">
      <is>
        <t>09</t>
      </is>
    </nc>
  </rcc>
  <rcc rId="4255" sId="1">
    <nc r="D310" t="inlineStr">
      <is>
        <t>10501 S2160</t>
      </is>
    </nc>
  </rcc>
  <rcc rId="4256" sId="1">
    <nc r="E310" t="inlineStr">
      <is>
        <t>119</t>
      </is>
    </nc>
  </rcc>
  <rcc rId="4257" sId="1" numFmtId="4">
    <nc r="F310">
      <f>10566.8+326.8</f>
    </nc>
  </rcc>
  <rcc rId="4258" sId="1" numFmtId="4">
    <nc r="G310">
      <f>10566.8+326.8</f>
    </nc>
  </rcc>
  <rcc rId="4259" sId="1">
    <oc r="F294">
      <f>F297+F300+F295</f>
    </oc>
    <nc r="F294">
      <f>F297+F300+F295+F308</f>
    </nc>
  </rcc>
  <rcc rId="4260" sId="1">
    <oc r="G294">
      <f>G297+G300+G295</f>
    </oc>
    <nc r="G294">
      <f>G297+G300+G295+G308</f>
    </nc>
  </rcc>
  <rcc rId="4261" sId="1">
    <oc r="F200">
      <f>F201</f>
    </oc>
    <nc r="F200">
      <f>F201</f>
    </nc>
  </rcc>
</revisions>
</file>

<file path=xl/revisions/revisionLog2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62" sId="1">
    <oc r="F209">
      <f>26093.8+904.7+15000+10000</f>
    </oc>
    <nc r="F209">
      <f>16093.8</f>
    </nc>
  </rcc>
  <rcc rId="4263" sId="1">
    <oc r="G209">
      <f>26093.8+904.7+15000+10000</f>
    </oc>
    <nc r="G209">
      <f>16093.8</f>
    </nc>
  </rcc>
  <rcc rId="4264" sId="1">
    <oc r="F223">
      <f>62629.8+4758.7+30000+15000</f>
    </oc>
    <nc r="F223">
      <f>43870.5</f>
    </nc>
  </rcc>
  <rcc rId="4265" sId="1" numFmtId="4">
    <oc r="G223">
      <f>62629.8+4758.7+30000+13421.405</f>
    </oc>
    <nc r="G223">
      <v>42291.904999999999</v>
    </nc>
  </rcc>
  <rcc rId="4266" sId="1">
    <oc r="F252">
      <f>8525.8+100+72.7</f>
    </oc>
    <nc r="F252">
      <f>8525.8</f>
    </nc>
  </rcc>
  <rcc rId="4267" sId="1">
    <oc r="G252">
      <f>8525.8+100+72.7</f>
    </oc>
    <nc r="G252">
      <f>8525.8</f>
    </nc>
  </rcc>
  <rcc rId="4268" sId="1">
    <oc r="F253">
      <f>15665.9+777.6+37.1</f>
    </oc>
    <nc r="F253">
      <f>15665.9</f>
    </nc>
  </rcc>
  <rcc rId="4269" sId="1">
    <oc r="G253">
      <f>15665.9+777.6+37.1</f>
    </oc>
    <nc r="G253">
      <f>15665.9</f>
    </nc>
  </rcc>
  <rcc rId="4270" sId="1" numFmtId="4">
    <oc r="F303">
      <v>1500</v>
    </oc>
    <nc r="F303">
      <v>200</v>
    </nc>
  </rcc>
  <rcc rId="4271" sId="1" numFmtId="4">
    <oc r="G303">
      <v>1500</v>
    </oc>
    <nc r="G303">
      <v>200</v>
    </nc>
  </rcc>
  <rcc rId="4272" sId="1" numFmtId="4">
    <oc r="F304">
      <f>15.5+5000+1500</f>
    </oc>
    <nc r="F304">
      <v>300</v>
    </nc>
  </rcc>
  <rcc rId="4273" sId="1" numFmtId="4">
    <oc r="G304">
      <f>15.5+5000+1500</f>
    </oc>
    <nc r="G304">
      <v>300</v>
    </nc>
  </rcc>
</revisions>
</file>

<file path=xl/revisions/revisionLog2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74" sId="1" numFmtId="4">
    <oc r="F336">
      <v>1000</v>
    </oc>
    <nc r="F336">
      <v>500</v>
    </nc>
  </rcc>
  <rcc rId="4275" sId="1" numFmtId="4">
    <oc r="G336">
      <v>1000</v>
    </oc>
    <nc r="G336">
      <v>500</v>
    </nc>
  </rcc>
  <rcc rId="4276" sId="1" numFmtId="4">
    <oc r="F351">
      <f>1500+500</f>
    </oc>
    <nc r="F351">
      <v>500</v>
    </nc>
  </rcc>
  <rcc rId="4277" sId="1" numFmtId="4">
    <oc r="G351">
      <f>1500+500</f>
    </oc>
    <nc r="G351">
      <v>500</v>
    </nc>
  </rcc>
  <rcc rId="4278" sId="1" numFmtId="4">
    <oc r="F395">
      <v>1000</v>
    </oc>
    <nc r="F395">
      <v>500</v>
    </nc>
  </rcc>
  <rcc rId="4279" sId="1" numFmtId="4">
    <oc r="G395">
      <v>1000</v>
    </oc>
    <nc r="G395">
      <v>500</v>
    </nc>
  </rcc>
  <rcc rId="4280" sId="1" numFmtId="4">
    <oc r="F420">
      <f>1500+500</f>
    </oc>
    <nc r="F420">
      <v>500</v>
    </nc>
  </rcc>
  <rcc rId="4281" sId="1" numFmtId="4">
    <oc r="G420">
      <f>1500+500</f>
    </oc>
    <nc r="G420">
      <v>500</v>
    </nc>
  </rcc>
</revisions>
</file>

<file path=xl/revisions/revisionLog2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82" sId="1">
    <oc r="F252">
      <f>8525.8</f>
    </oc>
    <nc r="F252">
      <f>8525.8</f>
    </nc>
  </rcc>
  <rcc rId="4283" sId="1">
    <oc r="G252">
      <f>8525.8</f>
    </oc>
    <nc r="G252">
      <f>8525.8</f>
    </nc>
  </rcc>
  <rcc rId="4284" sId="1">
    <oc r="F253">
      <f>15665.9</f>
    </oc>
    <nc r="F253">
      <f>15665</f>
    </nc>
  </rcc>
  <rcc rId="4285" sId="1">
    <oc r="G253">
      <f>15665.9</f>
    </oc>
    <nc r="G253">
      <f>15665</f>
    </nc>
  </rcc>
</revisions>
</file>

<file path=xl/revisions/revisionLog2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86" sId="1">
    <oc r="F367">
      <f>3010.8+61.4+344.6</f>
    </oc>
    <nc r="F367"/>
  </rcc>
  <rrc rId="4287" sId="1" ref="A364:XFD364" action="deleteRow">
    <undo index="65535" exp="ref" v="1" dr="G364" r="G363" sId="1"/>
    <undo index="65535" exp="ref" v="1" dr="F364" r="F363" sId="1"/>
    <rfmt sheetId="1" xfDxf="1" sqref="A364:XFD364" start="0" length="0">
      <dxf>
        <font>
          <i/>
          <name val="Times New Roman CYR"/>
          <family val="1"/>
        </font>
        <alignment wrapText="1"/>
      </dxf>
    </rfmt>
    <rcc rId="0" sId="1" dxf="1">
      <nc r="A364" t="inlineStr">
        <is>
          <t>Муниципальная программа «Комплексное развитие сельских территорий в Селенгинском районе на 2023-2025 годы»</t>
        </is>
      </nc>
      <ndxf>
        <font>
          <b/>
          <i val="0"/>
          <name val="Times New Roman"/>
          <family val="1"/>
        </font>
      </ndxf>
    </rcc>
    <rcc rId="0" sId="1" dxf="1">
      <nc r="B364" t="inlineStr">
        <is>
          <t>10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64" t="inlineStr">
        <is>
          <t>03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64" t="inlineStr">
        <is>
          <t>06000 00000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64" start="0" length="0">
      <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64">
        <f>F365</f>
      </nc>
      <ndxf>
        <font>
          <b/>
          <i val="0"/>
          <name val="Times New Roman"/>
          <family val="1"/>
        </font>
        <numFmt numFmtId="165" formatCode="0.00000"/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64">
        <f>G365</f>
      </nc>
      <ndxf>
        <font>
          <b/>
          <i val="0"/>
          <name val="Times New Roman"/>
          <family val="1"/>
        </font>
        <numFmt numFmtId="165" formatCode="0.00000"/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288" sId="1" ref="A364:XFD364" action="deleteRow">
    <rfmt sheetId="1" xfDxf="1" sqref="A364:XFD364" start="0" length="0">
      <dxf>
        <font>
          <i/>
          <name val="Times New Roman CYR"/>
          <family val="1"/>
        </font>
        <alignment wrapText="1"/>
      </dxf>
    </rfmt>
    <rcc rId="0" sId="1" dxf="1">
      <nc r="A364" t="inlineStr">
        <is>
          <t>Основное мероприятие "Предоставление социальных выплат на строительство (приобретение) жилья гражданам, проживающих в сельской местности, в том числе молодым семьям и молодым специалистам"</t>
        </is>
      </nc>
      <ndxf>
        <font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64" t="inlineStr">
        <is>
          <t>10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64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64" t="inlineStr">
        <is>
          <t>06040 00000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6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64">
        <f>F365</f>
      </nc>
      <ndxf>
        <font>
          <name val="Times New Roman"/>
          <family val="1"/>
        </font>
        <numFmt numFmtId="165" formatCode="0.00000"/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64">
        <f>G365</f>
      </nc>
      <ndxf>
        <font>
          <name val="Times New Roman"/>
          <family val="1"/>
        </font>
        <numFmt numFmtId="165" formatCode="0.00000"/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289" sId="1" ref="A364:XFD364" action="deleteRow">
    <rfmt sheetId="1" xfDxf="1" sqref="A364:XFD364" start="0" length="0">
      <dxf>
        <font>
          <i/>
          <name val="Times New Roman CYR"/>
          <family val="1"/>
        </font>
        <alignment wrapText="1"/>
      </dxf>
    </rfmt>
    <rcc rId="0" sId="1" dxf="1">
      <nc r="A364" t="inlineStr">
        <is>
          <t>Обеспечение комплексного развития сельских территорий</t>
        </is>
      </nc>
      <ndxf>
        <font>
          <color indexed="8"/>
          <name val="Times New Roman"/>
          <family val="1"/>
        </font>
      </ndxf>
    </rcc>
    <rcc rId="0" sId="1" dxf="1">
      <nc r="B364" t="inlineStr">
        <is>
          <t>10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64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64" t="inlineStr">
        <is>
          <t>06040 L5760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64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64">
        <f>F365</f>
      </nc>
      <ndxf>
        <font>
          <name val="Times New Roman"/>
          <family val="1"/>
        </font>
        <numFmt numFmtId="165" formatCode="0.00000"/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64">
        <f>G365</f>
      </nc>
      <ndxf>
        <font>
          <name val="Times New Roman"/>
          <family val="1"/>
        </font>
        <numFmt numFmtId="165" formatCode="0.00000"/>
        <alignment horizontal="center" vertical="center"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290" sId="1" ref="A364:XFD364" action="deleteRow">
    <rfmt sheetId="1" xfDxf="1" sqref="A364:XFD364" start="0" length="0">
      <dxf>
        <font>
          <i/>
          <name val="Times New Roman CYR"/>
          <family val="1"/>
        </font>
        <alignment wrapText="1"/>
      </dxf>
    </rfmt>
    <rcc rId="0" sId="1" dxf="1">
      <nc r="A364" t="inlineStr">
        <is>
          <t>Субсидии автономным учреждениям на иные цели</t>
        </is>
      </nc>
      <ndxf>
        <font>
          <i val="0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64" t="inlineStr">
        <is>
          <t>10</t>
        </is>
      </nc>
      <n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64" t="inlineStr">
        <is>
          <t>03</t>
        </is>
      </nc>
      <n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64" t="inlineStr">
        <is>
          <t>06040 L5760</t>
        </is>
      </nc>
      <n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64" t="inlineStr">
        <is>
          <t>622</t>
        </is>
      </nc>
      <n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64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G364">
        <v>0</v>
      </nc>
      <n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4291" sId="1">
    <oc r="F363">
      <f>F364+#REF!</f>
    </oc>
    <nc r="F363">
      <f>F364</f>
    </nc>
  </rcc>
  <rcc rId="4292" sId="1">
    <oc r="G363">
      <f>G364+#REF!</f>
    </oc>
    <nc r="G363">
      <f>G364</f>
    </nc>
  </rcc>
  <rcc rId="4293" sId="1">
    <oc r="F402">
      <f>31385</f>
    </oc>
    <nc r="F402">
      <f>21385</f>
    </nc>
  </rcc>
  <rcc rId="4294" sId="1">
    <oc r="G402">
      <f>31385</f>
    </oc>
    <nc r="G402">
      <f>21385</f>
    </nc>
  </rcc>
</revisions>
</file>

<file path=xl/revisions/revisionLog2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95" sId="1" numFmtId="4">
    <oc r="F99">
      <v>923.5</v>
    </oc>
    <nc r="F99">
      <v>603.70000000000005</v>
    </nc>
  </rcc>
  <rcc rId="4296" sId="1" numFmtId="4">
    <oc r="G99">
      <v>923.5</v>
    </oc>
    <nc r="G99">
      <v>603.70000000000005</v>
    </nc>
  </rcc>
  <rcc rId="4297" sId="1" numFmtId="4">
    <nc r="F100">
      <v>5</v>
    </nc>
  </rcc>
  <rcc rId="4298" sId="1" numFmtId="4">
    <nc r="G100">
      <v>5</v>
    </nc>
  </rcc>
  <rcc rId="4299" sId="1" numFmtId="4">
    <nc r="F101">
      <v>182.3</v>
    </nc>
  </rcc>
  <rcc rId="4300" sId="1" numFmtId="4">
    <nc r="G101">
      <v>182.3</v>
    </nc>
  </rcc>
  <rcc rId="4301" sId="1" numFmtId="4">
    <nc r="F102">
      <v>36.5</v>
    </nc>
  </rcc>
  <rcc rId="4302" sId="1" numFmtId="4">
    <nc r="G102">
      <v>36.5</v>
    </nc>
  </rcc>
  <rcc rId="4303" sId="1">
    <nc r="F103">
      <f>50+46</f>
    </nc>
  </rcc>
  <rcc rId="4304" sId="1">
    <nc r="G103">
      <f>50+46</f>
    </nc>
  </rcc>
</revisions>
</file>

<file path=xl/revisions/revisionLog2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305" sId="1" numFmtId="4">
    <oc r="F371">
      <v>1884.9</v>
    </oc>
    <nc r="F371">
      <v>1393.9</v>
    </nc>
  </rcc>
  <rcc rId="4306" sId="1" numFmtId="4">
    <nc r="F372">
      <v>420.9</v>
    </nc>
  </rcc>
  <rcc rId="4307" sId="1">
    <nc r="F373">
      <f>15+6</f>
    </nc>
  </rcc>
  <rcc rId="4308" sId="1">
    <nc r="F374">
      <f>44.1+5</f>
    </nc>
  </rcc>
  <rcc rId="4309" sId="1" numFmtId="4">
    <oc r="G371">
      <v>1884.9</v>
    </oc>
    <nc r="G371">
      <v>1393.9</v>
    </nc>
  </rcc>
  <rcc rId="4310" sId="1" numFmtId="4">
    <nc r="G372">
      <v>420.9</v>
    </nc>
  </rcc>
  <rcc rId="4311" sId="1">
    <nc r="G373">
      <f>15+6</f>
    </nc>
  </rcc>
  <rcc rId="4312" sId="1">
    <nc r="G374">
      <f>44.1+5</f>
    </nc>
  </rcc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08" sId="1">
    <oc r="F220">
      <f>43055.38+4690.6-2842</f>
    </oc>
    <nc r="F220">
      <f>43055.38+4690.6-2842-680</f>
    </nc>
  </rcc>
  <rcc rId="1009" sId="1" odxf="1" dxf="1" numFmtId="4">
    <oc r="F401">
      <f>F400-F399</f>
    </oc>
    <nc r="F401">
      <v>1318350.3748900001</v>
    </nc>
    <odxf>
      <numFmt numFmtId="167" formatCode="_-* #,##0.00000\ _₽_-;\-* #,##0.00000\ _₽_-;_-* &quot;-&quot;?????\ _₽_-;_-@_-"/>
    </odxf>
    <ndxf>
      <numFmt numFmtId="165" formatCode="0.00000"/>
    </ndxf>
  </rcc>
  <rcc rId="1010" sId="1" odxf="1" dxf="1" numFmtId="4">
    <oc r="G401">
      <f>G400-G399</f>
    </oc>
    <nc r="G401">
      <v>1219698.56412</v>
    </nc>
    <odxf>
      <numFmt numFmtId="167" formatCode="_-* #,##0.00000\ _₽_-;\-* #,##0.00000\ _₽_-;_-* &quot;-&quot;?????\ _₽_-;_-@_-"/>
    </odxf>
    <ndxf>
      <numFmt numFmtId="165" formatCode="0.00000"/>
    </ndxf>
  </rcc>
  <rcc rId="1011" sId="1" numFmtId="34">
    <oc r="F402">
      <v>1321872.3748900001</v>
    </oc>
    <nc r="F402">
      <f>F400-F401</f>
    </nc>
  </rcc>
  <rcc rId="1012" sId="1" numFmtId="34">
    <oc r="G402">
      <v>1219698.56412</v>
    </oc>
    <nc r="G402">
      <f>G400-G401</f>
    </nc>
  </rcc>
  <rfmt sheetId="1" sqref="F403" start="0" length="0">
    <dxf>
      <numFmt numFmtId="164" formatCode="_-* #,##0.00\ _₽_-;\-* #,##0.00\ _₽_-;_-* &quot;-&quot;??\ _₽_-;_-@_-"/>
    </dxf>
  </rfmt>
  <rfmt sheetId="1" sqref="G403" start="0" length="0">
    <dxf>
      <numFmt numFmtId="164" formatCode="_-* #,##0.00\ _₽_-;\-* #,##0.00\ _₽_-;_-* &quot;-&quot;??\ _₽_-;_-@_-"/>
    </dxf>
  </rfmt>
  <rcc rId="1013" sId="1">
    <oc r="F404">
      <f>F402-F401</f>
    </oc>
    <nc r="F404">
      <f>F399-F402</f>
    </nc>
  </rcc>
  <rcc rId="1014" sId="1">
    <oc r="G404">
      <f>G402-G401</f>
    </oc>
    <nc r="G404">
      <f>G399-G402</f>
    </nc>
  </rcc>
  <rcv guid="{E97D42D2-9E10-4ADB-8FB1-0860F6F503F4}" action="delete"/>
  <rdn rId="0" localSheetId="1" customView="1" name="Z_E97D42D2_9E10_4ADB_8FB1_0860F6F503F4_.wvu.PrintArea" hidden="1" oldHidden="1">
    <formula>Ведом.структура!$A$5:$G$400</formula>
    <oldFormula>Ведом.структура!$A$5:$G$400</oldFormula>
  </rdn>
  <rdn rId="0" localSheetId="1" customView="1" name="Z_E97D42D2_9E10_4ADB_8FB1_0860F6F503F4_.wvu.Rows" hidden="1" oldHidden="1">
    <formula>Ведом.структура!$249:$251</formula>
    <oldFormula>Ведом.структура!$249:$251</oldFormula>
  </rdn>
  <rdn rId="0" localSheetId="1" customView="1" name="Z_E97D42D2_9E10_4ADB_8FB1_0860F6F503F4_.wvu.FilterData" hidden="1" oldHidden="1">
    <formula>Ведом.структура!$A$19:$G$409</formula>
    <oldFormula>Ведом.структура!$A$19:$G$409</oldFormula>
  </rdn>
  <rcv guid="{E97D42D2-9E10-4ADB-8FB1-0860F6F503F4}" action="add"/>
</revisions>
</file>

<file path=xl/revisions/revisionLog2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313" sId="1" numFmtId="4">
    <oc r="F381">
      <v>494.8</v>
    </oc>
    <nc r="F381">
      <v>209.01599999999999</v>
    </nc>
  </rcc>
  <rcc rId="4314" sId="1" numFmtId="4">
    <oc r="G381">
      <v>494.8</v>
    </oc>
    <nc r="G381">
      <v>209.01599999999999</v>
    </nc>
  </rcc>
  <rcc rId="4315" sId="1" numFmtId="4">
    <nc r="F382">
      <v>63.124000000000002</v>
    </nc>
  </rcc>
  <rcc rId="4316" sId="1" numFmtId="4">
    <nc r="G382">
      <v>63.124000000000002</v>
    </nc>
  </rcc>
  <rcc rId="4317" sId="1" numFmtId="4">
    <nc r="F383">
      <v>148.44</v>
    </nc>
  </rcc>
  <rcc rId="4318" sId="1" numFmtId="4">
    <nc r="G383">
      <v>148.44</v>
    </nc>
  </rcc>
  <rcc rId="4319" sId="1" numFmtId="4">
    <nc r="F384">
      <v>74.22</v>
    </nc>
  </rcc>
  <rcc rId="4320" sId="1" numFmtId="4">
    <nc r="G384">
      <v>74.22</v>
    </nc>
  </rcc>
</revisions>
</file>

<file path=xl/revisions/revisionLog2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321" sId="1" ref="A98:XFD99" action="insertRow"/>
  <rcc rId="4322" sId="1">
    <nc r="A98" t="inlineStr">
      <is>
        <t>Закупка товаров, работ и услуг в сфере информационно-коммуникационных технологий</t>
      </is>
    </nc>
  </rcc>
  <rcc rId="4323" sId="1">
    <nc r="B98" t="inlineStr">
      <is>
        <t>01</t>
      </is>
    </nc>
  </rcc>
  <rcc rId="4324" sId="1">
    <nc r="C98" t="inlineStr">
      <is>
        <t>13</t>
      </is>
    </nc>
  </rcc>
  <rcc rId="4325" sId="1">
    <nc r="E98" t="inlineStr">
      <is>
        <t>242</t>
      </is>
    </nc>
  </rcc>
  <rcc rId="4326" sId="1">
    <nc r="A99" t="inlineStr">
      <is>
        <t>Прочие закупки товаров, работ и услуг для государственных (муниципальных) нужд</t>
      </is>
    </nc>
  </rcc>
  <rcc rId="4327" sId="1">
    <nc r="B99" t="inlineStr">
      <is>
        <t>01</t>
      </is>
    </nc>
  </rcc>
  <rcc rId="4328" sId="1">
    <nc r="C99" t="inlineStr">
      <is>
        <t>13</t>
      </is>
    </nc>
  </rcc>
  <rcc rId="4329" sId="1">
    <nc r="E99" t="inlineStr">
      <is>
        <t>244</t>
      </is>
    </nc>
  </rcc>
  <rcc rId="4330" sId="1">
    <nc r="D98" t="inlineStr">
      <is>
        <t>99900 73100</t>
      </is>
    </nc>
  </rcc>
  <rcc rId="4331" sId="1">
    <nc r="D99" t="inlineStr">
      <is>
        <t>99900 73100</t>
      </is>
    </nc>
  </rcc>
  <rcc rId="4332" sId="1" numFmtId="4">
    <oc r="F96">
      <v>412.2</v>
    </oc>
    <nc r="F96">
      <v>271.89999999999998</v>
    </nc>
  </rcc>
  <rcc rId="4333" sId="1" numFmtId="4">
    <nc r="F97">
      <v>82.1</v>
    </nc>
  </rcc>
  <rcc rId="4334" sId="1" numFmtId="4">
    <nc r="F98">
      <v>18</v>
    </nc>
  </rcc>
  <rcc rId="4335" sId="1" numFmtId="4">
    <nc r="F99">
      <v>40.200000000000003</v>
    </nc>
  </rcc>
  <rcc rId="4336" sId="1" numFmtId="4">
    <oc r="G96">
      <v>412.2</v>
    </oc>
    <nc r="G96">
      <v>271.89999999999998</v>
    </nc>
  </rcc>
  <rcc rId="4337" sId="1" numFmtId="4">
    <nc r="G97">
      <v>82.1</v>
    </nc>
  </rcc>
  <rcc rId="4338" sId="1" numFmtId="4">
    <nc r="G98">
      <v>18</v>
    </nc>
  </rcc>
  <rcc rId="4339" sId="1" numFmtId="4">
    <nc r="G99">
      <v>40.200000000000003</v>
    </nc>
  </rcc>
  <rcc rId="4340" sId="1">
    <oc r="F95">
      <f>SUM(F96:F97)</f>
    </oc>
    <nc r="F95">
      <f>SUM(F96:F99)</f>
    </nc>
  </rcc>
  <rcc rId="4341" sId="1">
    <oc r="G95">
      <f>SUM(G96:G97)</f>
    </oc>
    <nc r="G95">
      <f>SUM(G96:G99)</f>
    </nc>
  </rcc>
</revisions>
</file>

<file path=xl/revisions/revisionLog2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342" sId="1" numFmtId="4">
    <oc r="F378">
      <v>2513.1999999999998</v>
    </oc>
    <nc r="F378">
      <v>1732</v>
    </nc>
  </rcc>
  <rcc rId="4343" sId="1" numFmtId="4">
    <nc r="F379">
      <v>523.1</v>
    </nc>
  </rcc>
  <rcc rId="4344" sId="1" numFmtId="4">
    <nc r="F380">
      <v>183.2</v>
    </nc>
  </rcc>
  <rcc rId="4345" sId="1" numFmtId="4">
    <nc r="F381">
      <v>74.900000000000006</v>
    </nc>
  </rcc>
  <rcc rId="4346" sId="1" numFmtId="4">
    <oc r="G378">
      <v>2513.1999999999998</v>
    </oc>
    <nc r="G378">
      <v>1732</v>
    </nc>
  </rcc>
  <rcc rId="4347" sId="1" numFmtId="4">
    <nc r="G379">
      <v>523.1</v>
    </nc>
  </rcc>
  <rcc rId="4348" sId="1" numFmtId="4">
    <nc r="G380">
      <v>183.2</v>
    </nc>
  </rcc>
  <rcc rId="4349" sId="1" numFmtId="4">
    <nc r="G381">
      <v>74.900000000000006</v>
    </nc>
  </rcc>
</revisions>
</file>

<file path=xl/revisions/revisionLog2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350" sId="1">
    <oc r="F166">
      <f>100000+3000</f>
    </oc>
    <nc r="F166">
      <f>100000+3092.78</f>
    </nc>
  </rcc>
  <rcc rId="4351" sId="1">
    <oc r="G166">
      <f>100000+3000</f>
    </oc>
    <nc r="G166">
      <f>100000+3092.78</f>
    </nc>
  </rcc>
  <rcc rId="4352" sId="1">
    <oc r="F164">
      <f>17764.6-44.16-3000</f>
    </oc>
    <nc r="F164">
      <f>17764.6-44.16-3092.78</f>
    </nc>
  </rcc>
  <rcc rId="4353" sId="1">
    <oc r="G164">
      <f>17764.6-44.16-3000</f>
    </oc>
    <nc r="G164">
      <f>17764.6-44.16-3092.78</f>
    </nc>
  </rcc>
</revisions>
</file>

<file path=xl/revisions/revisionLog2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354" sId="1" numFmtId="4">
    <oc r="F198">
      <v>16327.6</v>
    </oc>
    <nc r="F198">
      <v>8886.66</v>
    </nc>
  </rcc>
  <rcc rId="4355" sId="1" numFmtId="4">
    <oc r="G198">
      <v>16327.6</v>
    </oc>
    <nc r="G198">
      <v>8886.66</v>
    </nc>
  </rcc>
  <rrc rId="4356" sId="1" ref="A195:XFD198" action="insertRow"/>
  <rfmt sheetId="1" sqref="A195" start="0" length="0">
    <dxf>
      <fill>
        <patternFill patternType="none">
          <bgColor indexed="65"/>
        </patternFill>
      </fill>
      <alignment vertical="top"/>
    </dxf>
  </rfmt>
  <rfmt sheetId="1" sqref="B195" start="0" length="0">
    <dxf>
      <fill>
        <patternFill patternType="none">
          <bgColor indexed="65"/>
        </patternFill>
      </fill>
    </dxf>
  </rfmt>
  <rfmt sheetId="1" sqref="C195" start="0" length="0">
    <dxf>
      <fill>
        <patternFill patternType="none">
          <bgColor indexed="65"/>
        </patternFill>
      </fill>
    </dxf>
  </rfmt>
  <rfmt sheetId="1" sqref="D195" start="0" length="0">
    <dxf>
      <fill>
        <patternFill patternType="none">
          <bgColor indexed="65"/>
        </patternFill>
      </fill>
    </dxf>
  </rfmt>
  <rfmt sheetId="1" sqref="E195" start="0" length="0">
    <dxf>
      <fill>
        <patternFill patternType="none">
          <bgColor indexed="65"/>
        </patternFill>
      </fill>
    </dxf>
  </rfmt>
  <rfmt sheetId="1" sqref="F195" start="0" length="0">
    <dxf>
      <fill>
        <patternFill patternType="none">
          <bgColor indexed="65"/>
        </patternFill>
      </fill>
    </dxf>
  </rfmt>
  <rfmt sheetId="1" sqref="G195" start="0" length="0">
    <dxf>
      <fill>
        <patternFill patternType="none">
          <bgColor indexed="65"/>
        </patternFill>
      </fill>
    </dxf>
  </rfmt>
  <rfmt sheetId="1" sqref="A196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  <alignment vertical="top"/>
    </dxf>
  </rfmt>
  <rfmt sheetId="1" sqref="B196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C196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D196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E196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F196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G196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A197" start="0" length="0">
    <dxf>
      <font>
        <b val="0"/>
        <i/>
        <color indexed="8"/>
        <name val="Times New Roman"/>
        <family val="1"/>
      </font>
      <fill>
        <patternFill>
          <bgColor indexed="65"/>
        </patternFill>
      </fill>
      <alignment horizontal="left"/>
    </dxf>
  </rfmt>
  <rfmt sheetId="1" sqref="B197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C197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D197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E197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F197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G197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cc rId="4357" sId="1" odxf="1" dxf="1">
    <nc r="A198" t="inlineStr">
      <is>
        <t>Прочие мероприятия , связанные с выполнением обязательств ОМСУ</t>
      </is>
    </nc>
    <odxf>
      <font>
        <b/>
        <name val="Times New Roman"/>
        <family val="1"/>
      </font>
      <fill>
        <patternFill patternType="solid">
          <bgColor indexed="41"/>
        </patternFill>
      </fill>
      <alignment vertical="center"/>
    </odxf>
    <ndxf>
      <font>
        <b val="0"/>
        <name val="Times New Roman"/>
        <family val="1"/>
      </font>
      <fill>
        <patternFill patternType="none">
          <bgColor indexed="65"/>
        </patternFill>
      </fill>
      <alignment vertical="top"/>
    </ndxf>
  </rcc>
  <rfmt sheetId="1" sqref="B198" start="0" length="0">
    <dxf>
      <font>
        <b val="0"/>
        <name val="Times New Roman"/>
        <family val="1"/>
      </font>
      <fill>
        <patternFill patternType="none">
          <bgColor indexed="65"/>
        </patternFill>
      </fill>
    </dxf>
  </rfmt>
  <rfmt sheetId="1" sqref="C198" start="0" length="0">
    <dxf>
      <font>
        <b val="0"/>
        <name val="Times New Roman"/>
        <family val="1"/>
      </font>
      <fill>
        <patternFill patternType="none">
          <bgColor indexed="65"/>
        </patternFill>
      </fill>
    </dxf>
  </rfmt>
  <rfmt sheetId="1" sqref="D198" start="0" length="0">
    <dxf>
      <font>
        <b val="0"/>
        <name val="Times New Roman"/>
        <family val="1"/>
      </font>
      <fill>
        <patternFill patternType="none">
          <bgColor indexed="65"/>
        </patternFill>
      </fill>
    </dxf>
  </rfmt>
  <rfmt sheetId="1" sqref="E198" start="0" length="0">
    <dxf>
      <font>
        <b val="0"/>
        <name val="Times New Roman"/>
        <family val="1"/>
      </font>
      <fill>
        <patternFill patternType="none">
          <bgColor indexed="65"/>
        </patternFill>
      </fill>
    </dxf>
  </rfmt>
  <rfmt sheetId="1" sqref="F198" start="0" length="0">
    <dxf>
      <font>
        <b val="0"/>
        <name val="Times New Roman"/>
        <family val="1"/>
      </font>
      <fill>
        <patternFill patternType="none">
          <bgColor indexed="65"/>
        </patternFill>
      </fill>
    </dxf>
  </rfmt>
  <rfmt sheetId="1" sqref="G198" start="0" length="0">
    <dxf>
      <font>
        <b val="0"/>
        <name val="Times New Roman"/>
        <family val="1"/>
      </font>
      <fill>
        <patternFill patternType="none">
          <bgColor indexed="65"/>
        </patternFill>
      </fill>
    </dxf>
  </rfmt>
  <rcc rId="4358" sId="1" odxf="1" dxf="1">
    <nc r="A195" t="inlineStr">
      <is>
        <t>Муниципальная программа "Формирование комфортной городской среды на территории муниципального образования "Селенгинский район" на 2020-2025 годы</t>
      </is>
    </nc>
    <ndxf>
      <border outline="0">
        <left/>
        <right/>
        <top/>
        <bottom/>
      </border>
    </ndxf>
  </rcc>
  <rcc rId="4359" sId="1" odxf="1" dxf="1">
    <nc r="A196" t="inlineStr">
      <is>
        <t>Основное мероприятие "Благоустройство дворовых и общественных территорий "</t>
      </is>
    </nc>
    <ndxf>
      <alignment horizontal="left" vertical="center"/>
    </ndxf>
  </rcc>
  <rcc rId="4360" sId="1" odxf="1" dxf="1">
    <nc r="A197" t="inlineStr">
      <is>
        <t>На поддержку государственных программ субъектов Российской Федерации и муниципальных программ формирования современной городской среды</t>
      </is>
    </nc>
    <ndxf>
      <font>
        <color indexed="8"/>
        <name val="Times New Roman"/>
        <family val="1"/>
      </font>
      <fill>
        <patternFill patternType="none"/>
      </fill>
    </ndxf>
  </rcc>
  <rcc rId="4361" sId="1">
    <nc r="B195" t="inlineStr">
      <is>
        <t>05</t>
      </is>
    </nc>
  </rcc>
  <rcc rId="4362" sId="1">
    <nc r="C195" t="inlineStr">
      <is>
        <t>03</t>
      </is>
    </nc>
  </rcc>
  <rcc rId="4363" sId="1">
    <nc r="D195" t="inlineStr">
      <is>
        <t>16000 00000</t>
      </is>
    </nc>
  </rcc>
  <rcc rId="4364" sId="1">
    <nc r="F195">
      <f>F196</f>
    </nc>
  </rcc>
  <rcc rId="4365" sId="1">
    <nc r="G195">
      <f>G196</f>
    </nc>
  </rcc>
  <rcc rId="4366" sId="1">
    <nc r="B196" t="inlineStr">
      <is>
        <t>05</t>
      </is>
    </nc>
  </rcc>
  <rcc rId="4367" sId="1">
    <nc r="C196" t="inlineStr">
      <is>
        <t>03</t>
      </is>
    </nc>
  </rcc>
  <rcc rId="4368" sId="1">
    <nc r="D196" t="inlineStr">
      <is>
        <t>160F2 00000</t>
      </is>
    </nc>
  </rcc>
  <rfmt sheetId="1" sqref="E196" start="0" length="0">
    <dxf>
      <numFmt numFmtId="0" formatCode="General"/>
      <alignment horizontal="general" vertical="top"/>
    </dxf>
  </rfmt>
  <rcc rId="4369" sId="1">
    <nc r="F196">
      <f>F197</f>
    </nc>
  </rcc>
  <rcc rId="4370" sId="1">
    <nc r="G196">
      <f>G197</f>
    </nc>
  </rcc>
  <rcc rId="4371" sId="1">
    <nc r="B197" t="inlineStr">
      <is>
        <t>05</t>
      </is>
    </nc>
  </rcc>
  <rcc rId="4372" sId="1">
    <nc r="C197" t="inlineStr">
      <is>
        <t>03</t>
      </is>
    </nc>
  </rcc>
  <rcc rId="4373" sId="1">
    <nc r="D197" t="inlineStr">
      <is>
        <t>160F2 55550</t>
      </is>
    </nc>
  </rcc>
  <rfmt sheetId="1" sqref="E197" start="0" length="0">
    <dxf>
      <numFmt numFmtId="0" formatCode="General"/>
      <alignment horizontal="general" vertical="top"/>
    </dxf>
  </rfmt>
  <rcc rId="4374" sId="1">
    <nc r="F197">
      <f>F198</f>
    </nc>
  </rcc>
  <rcc rId="4375" sId="1">
    <nc r="G197">
      <f>G198</f>
    </nc>
  </rcc>
  <rcc rId="4376" sId="1">
    <nc r="B198" t="inlineStr">
      <is>
        <t>05</t>
      </is>
    </nc>
  </rcc>
  <rcc rId="4377" sId="1">
    <nc r="C198" t="inlineStr">
      <is>
        <t>03</t>
      </is>
    </nc>
  </rcc>
  <rcc rId="4378" sId="1">
    <nc r="D198" t="inlineStr">
      <is>
        <t>160F2 55550</t>
      </is>
    </nc>
  </rcc>
  <rcc rId="4379" sId="1" odxf="1" dxf="1">
    <nc r="E198" t="inlineStr">
      <is>
        <t>540</t>
      </is>
    </nc>
    <ndxf>
      <fill>
        <patternFill patternType="solid">
          <bgColor theme="0"/>
        </patternFill>
      </fill>
    </ndxf>
  </rcc>
  <rcc rId="4380" sId="1" odxf="1" dxf="1" numFmtId="4">
    <nc r="F198">
      <v>16866.5</v>
    </nc>
    <ndxf>
      <fill>
        <patternFill patternType="solid">
          <bgColor rgb="FF92D050"/>
        </patternFill>
      </fill>
    </ndxf>
  </rcc>
  <rcc rId="4381" sId="1" odxf="1" dxf="1" numFmtId="4">
    <nc r="G198">
      <v>16183.9</v>
    </nc>
    <ndxf>
      <fill>
        <patternFill patternType="solid">
          <bgColor rgb="FF92D050"/>
        </patternFill>
      </fill>
    </ndxf>
  </rcc>
  <rcc rId="4382" sId="1">
    <oc r="F194">
      <f>F199</f>
    </oc>
    <nc r="F194">
      <f>F199+F195</f>
    </nc>
  </rcc>
  <rcc rId="4383" sId="1">
    <oc r="G194">
      <f>G199</f>
    </oc>
    <nc r="G194">
      <f>G199+G195</f>
    </nc>
  </rcc>
</revisions>
</file>

<file path=xl/revisions/revisionLog2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384" sId="1" numFmtId="4">
    <oc r="F432">
      <v>134.1</v>
    </oc>
    <nc r="F432">
      <v>134.80000000000001</v>
    </nc>
  </rcc>
  <rcc rId="4385" sId="1" numFmtId="4">
    <oc r="G432">
      <v>139.5</v>
    </oc>
    <nc r="G432">
      <v>140.1</v>
    </nc>
  </rcc>
  <rcc rId="4386" sId="1">
    <oc r="F315">
      <f>34989.6+1082.2</f>
    </oc>
    <nc r="F315">
      <f>1082.2</f>
    </nc>
  </rcc>
  <rcc rId="4387" sId="1">
    <oc r="G315">
      <f>34989.6+1082.2</f>
    </oc>
    <nc r="G315">
      <f>1082.2</f>
    </nc>
  </rcc>
  <rcc rId="4388" sId="1">
    <oc r="F316">
      <f>10566.8+326.8</f>
    </oc>
    <nc r="F316">
      <f>326.8</f>
    </nc>
  </rcc>
  <rcc rId="4389" sId="1">
    <oc r="G316">
      <f>10566.8+326.8</f>
    </oc>
    <nc r="G316">
      <f>326.8</f>
    </nc>
  </rcc>
  <rcc rId="4390" sId="1">
    <oc r="F264">
      <f>5812.2+179.8</f>
    </oc>
    <nc r="F264">
      <f>179.8</f>
    </nc>
  </rcc>
  <rcc rId="4391" sId="1">
    <oc r="G264">
      <f>5812.2+179.8</f>
    </oc>
    <nc r="G264">
      <f>179.8</f>
    </nc>
  </rcc>
  <rcc rId="4392" sId="1">
    <oc r="F265">
      <f>10669.6+340.5</f>
    </oc>
    <nc r="F265">
      <f>340.5</f>
    </nc>
  </rcc>
  <rcc rId="4393" sId="1">
    <oc r="G265">
      <f>10669.6+340.5</f>
    </oc>
    <nc r="G265">
      <f>340.5</f>
    </nc>
  </rcc>
  <rcc rId="4394" sId="1">
    <oc r="F245">
      <f>8319+437.8</f>
    </oc>
    <nc r="F245">
      <f>8320+437.8</f>
    </nc>
  </rcc>
  <rcc rId="4395" sId="1">
    <oc r="G245">
      <f>8319+437.8</f>
    </oc>
    <nc r="G245">
      <f>8320+437.8</f>
    </nc>
  </rcc>
  <rcc rId="4396" sId="1" numFmtId="4">
    <oc r="F239">
      <v>5297.5</v>
    </oc>
    <nc r="F239">
      <v>4462.3</v>
    </nc>
  </rcc>
  <rcc rId="4397" sId="1" numFmtId="4">
    <oc r="G239">
      <v>317.8</v>
    </oc>
    <nc r="G239">
      <v>4543</v>
    </nc>
  </rcc>
  <rrc rId="4398" sId="1" ref="A230:XFD231" action="insertRow"/>
  <rfmt sheetId="1" sqref="A230" start="0" length="0">
    <dxf>
      <font>
        <i/>
        <color indexed="8"/>
        <name val="Times New Roman"/>
        <family val="1"/>
      </font>
      <fill>
        <patternFill patternType="solid"/>
      </fill>
    </dxf>
  </rfmt>
  <rfmt sheetId="1" sqref="B230" start="0" length="0">
    <dxf>
      <font>
        <i/>
        <name val="Times New Roman"/>
        <family val="1"/>
      </font>
    </dxf>
  </rfmt>
  <rfmt sheetId="1" sqref="C230" start="0" length="0">
    <dxf>
      <font>
        <i/>
        <name val="Times New Roman"/>
        <family val="1"/>
      </font>
    </dxf>
  </rfmt>
  <rfmt sheetId="1" sqref="D230" start="0" length="0">
    <dxf>
      <font>
        <i/>
        <name val="Times New Roman"/>
        <family val="1"/>
      </font>
    </dxf>
  </rfmt>
  <rfmt sheetId="1" sqref="E230" start="0" length="0">
    <dxf>
      <font>
        <i/>
        <name val="Times New Roman"/>
        <family val="1"/>
      </font>
    </dxf>
  </rfmt>
  <rfmt sheetId="1" sqref="F230" start="0" length="0">
    <dxf>
      <font>
        <i/>
        <name val="Times New Roman"/>
        <family val="1"/>
      </font>
    </dxf>
  </rfmt>
  <rfmt sheetId="1" sqref="G230" start="0" length="0">
    <dxf>
      <font>
        <i/>
        <name val="Times New Roman"/>
        <family val="1"/>
      </font>
    </dxf>
  </rfmt>
  <rfmt sheetId="1" sqref="A231" start="0" length="0">
    <dxf>
      <font>
        <color indexed="8"/>
        <name val="Times New Roman"/>
        <family val="1"/>
      </font>
      <fill>
        <patternFill patternType="solid"/>
      </fill>
    </dxf>
  </rfmt>
  <rcc rId="4399" sId="1" odxf="1" dxf="1">
    <nc r="A230" t="inlineStr">
      <is>
        <t>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    </is>
    </nc>
    <ndxf>
      <font>
        <color indexed="8"/>
        <name val="Times New Roman"/>
        <family val="1"/>
      </font>
      <fill>
        <patternFill patternType="none"/>
      </fill>
      <alignment horizontal="general"/>
    </ndxf>
  </rcc>
  <rcc rId="4400" sId="1">
    <nc r="A231" t="inlineStr">
      <is>
        <t>Субсидии бюджетным учреждениям на иные цели</t>
      </is>
    </nc>
  </rcc>
  <rcc rId="4401" sId="1">
    <nc r="B230" t="inlineStr">
      <is>
        <t>07</t>
      </is>
    </nc>
  </rcc>
  <rcc rId="4402" sId="1">
    <nc r="C230" t="inlineStr">
      <is>
        <t>02</t>
      </is>
    </nc>
  </rcc>
  <rcc rId="4403" sId="1">
    <nc r="D230" t="inlineStr">
      <is>
        <t>10201 L0500</t>
      </is>
    </nc>
  </rcc>
  <rcc rId="4404" sId="1" odxf="1" dxf="1">
    <nc r="F230">
      <f>F231</f>
    </nc>
    <ndxf>
      <fill>
        <patternFill>
          <bgColor rgb="FF92D050"/>
        </patternFill>
      </fill>
    </ndxf>
  </rcc>
  <rcc rId="4405" sId="1" odxf="1" dxf="1">
    <nc r="G230">
      <f>G231</f>
    </nc>
    <ndxf>
      <fill>
        <patternFill>
          <bgColor rgb="FF92D050"/>
        </patternFill>
      </fill>
    </ndxf>
  </rcc>
  <rcc rId="4406" sId="1">
    <nc r="B231" t="inlineStr">
      <is>
        <t>07</t>
      </is>
    </nc>
  </rcc>
  <rcc rId="4407" sId="1">
    <nc r="C231" t="inlineStr">
      <is>
        <t>02</t>
      </is>
    </nc>
  </rcc>
  <rcc rId="4408" sId="1">
    <nc r="D231" t="inlineStr">
      <is>
        <t>10201 L0500</t>
      </is>
    </nc>
  </rcc>
  <rcc rId="4409" sId="1">
    <nc r="E231" t="inlineStr">
      <is>
        <t>612</t>
      </is>
    </nc>
  </rcc>
  <rcc rId="4410" sId="1" odxf="1" dxf="1" numFmtId="4">
    <nc r="F231">
      <v>1750.5</v>
    </nc>
    <ndxf>
      <fill>
        <patternFill patternType="none">
          <bgColor indexed="65"/>
        </patternFill>
      </fill>
    </ndxf>
  </rcc>
  <rcc rId="4411" sId="1" odxf="1" dxf="1" numFmtId="4">
    <nc r="G231">
      <v>1750.5</v>
    </nc>
    <ndxf>
      <fill>
        <patternFill patternType="none">
          <bgColor indexed="65"/>
        </patternFill>
      </fill>
    </ndxf>
  </rcc>
  <rfmt sheetId="1" sqref="F230:G230">
    <dxf>
      <fill>
        <patternFill>
          <bgColor theme="0"/>
        </patternFill>
      </fill>
    </dxf>
  </rfmt>
  <rcc rId="4412" sId="1">
    <oc r="F221">
      <f>F224+F226+F228+F236+F232+F222+F240+F234+F238</f>
    </oc>
    <nc r="F221">
      <f>F224+F226+F228+F236+F232+F222+F240+F234+F238+F230</f>
    </nc>
  </rcc>
  <rcc rId="4413" sId="1">
    <oc r="G221">
      <f>G224+G226+G228+G236+G232+G222+G240+G234+G238</f>
    </oc>
    <nc r="G221">
      <f>G224+G226+G228+G236+G232+G222+G240+G234+G238+G230</f>
    </nc>
  </rcc>
</revisions>
</file>

<file path=xl/revisions/revisionLog2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14" sId="1" numFmtId="4">
    <oc r="F223">
      <v>31351.9</v>
    </oc>
    <nc r="F223">
      <v>62703.7</v>
    </nc>
  </rcc>
  <rcc rId="4415" sId="1" numFmtId="4">
    <oc r="G223">
      <v>0</v>
    </oc>
    <nc r="G223">
      <v>62703.7</v>
    </nc>
  </rcc>
</revisions>
</file>

<file path=xl/revisions/revisionLog2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16" sId="1">
    <oc r="F217">
      <f>123000.9+3925.6</f>
    </oc>
    <nc r="F217">
      <f>3925.6-128.1</f>
    </nc>
  </rcc>
  <rcc rId="4417" sId="1">
    <oc r="G217">
      <f>123000.9+3925.6</f>
    </oc>
    <nc r="G217">
      <f>3925.6-128.1</f>
    </nc>
  </rcc>
</revisions>
</file>

<file path=xl/revisions/revisionLog2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418" sId="1" ref="A372:XFD375" action="insertRow"/>
  <rfmt sheetId="1" sqref="A372" start="0" length="0">
    <dxf>
      <fill>
        <patternFill patternType="none">
          <bgColor indexed="65"/>
        </patternFill>
      </fill>
    </dxf>
  </rfmt>
  <rfmt sheetId="1" sqref="B372" start="0" length="0">
    <dxf>
      <fill>
        <patternFill patternType="none">
          <bgColor indexed="65"/>
        </patternFill>
      </fill>
    </dxf>
  </rfmt>
  <rfmt sheetId="1" sqref="C372" start="0" length="0">
    <dxf>
      <fill>
        <patternFill patternType="none">
          <bgColor indexed="65"/>
        </patternFill>
      </fill>
    </dxf>
  </rfmt>
  <rfmt sheetId="1" sqref="D372" start="0" length="0">
    <dxf>
      <fill>
        <patternFill patternType="none">
          <bgColor indexed="65"/>
        </patternFill>
      </fill>
    </dxf>
  </rfmt>
  <rfmt sheetId="1" sqref="E372" start="0" length="0">
    <dxf>
      <fill>
        <patternFill patternType="none">
          <bgColor indexed="65"/>
        </patternFill>
      </fill>
    </dxf>
  </rfmt>
  <rfmt sheetId="1" sqref="F372" start="0" length="0">
    <dxf>
      <fill>
        <patternFill patternType="none">
          <bgColor indexed="65"/>
        </patternFill>
      </fill>
      <alignment wrapText="1"/>
    </dxf>
  </rfmt>
  <rfmt sheetId="1" sqref="G372" start="0" length="0">
    <dxf>
      <fill>
        <patternFill patternType="none">
          <bgColor indexed="65"/>
        </patternFill>
      </fill>
      <alignment wrapText="1"/>
    </dxf>
  </rfmt>
  <rfmt sheetId="1" sqref="H372" start="0" length="0">
    <dxf>
      <font>
        <i val="0"/>
        <name val="Times New Roman CYR"/>
        <family val="1"/>
      </font>
    </dxf>
  </rfmt>
  <rfmt sheetId="1" sqref="I372" start="0" length="0">
    <dxf>
      <font>
        <i val="0"/>
        <name val="Times New Roman CYR"/>
        <family val="1"/>
      </font>
    </dxf>
  </rfmt>
  <rfmt sheetId="1" sqref="A372:XFD372" start="0" length="0">
    <dxf>
      <font>
        <i val="0"/>
        <name val="Times New Roman CYR"/>
        <family val="1"/>
      </font>
    </dxf>
  </rfmt>
  <rfmt sheetId="1" sqref="A373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  <alignment horizontal="left"/>
    </dxf>
  </rfmt>
  <rfmt sheetId="1" sqref="B373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C373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D373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E373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F373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  <alignment wrapText="1"/>
    </dxf>
  </rfmt>
  <rfmt sheetId="1" sqref="G373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  <alignment wrapText="1"/>
    </dxf>
  </rfmt>
  <rfmt sheetId="1" sqref="H373" start="0" length="0">
    <dxf>
      <font>
        <i val="0"/>
        <name val="Times New Roman CYR"/>
        <family val="1"/>
      </font>
    </dxf>
  </rfmt>
  <rfmt sheetId="1" sqref="I373" start="0" length="0">
    <dxf>
      <font>
        <i val="0"/>
        <name val="Times New Roman CYR"/>
        <family val="1"/>
      </font>
    </dxf>
  </rfmt>
  <rfmt sheetId="1" sqref="A373:XFD373" start="0" length="0">
    <dxf>
      <font>
        <i val="0"/>
        <name val="Times New Roman CYR"/>
        <family val="1"/>
      </font>
    </dxf>
  </rfmt>
  <rfmt sheetId="1" sqref="A374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  <alignment vertical="bottom" wrapText="0"/>
    </dxf>
  </rfmt>
  <rfmt sheetId="1" sqref="B374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C374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D374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E374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F374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  <alignment wrapText="1"/>
    </dxf>
  </rfmt>
  <rfmt sheetId="1" sqref="G374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  <alignment wrapText="1"/>
    </dxf>
  </rfmt>
  <rfmt sheetId="1" sqref="H374" start="0" length="0">
    <dxf>
      <font>
        <i val="0"/>
        <name val="Times New Roman CYR"/>
        <family val="1"/>
      </font>
    </dxf>
  </rfmt>
  <rfmt sheetId="1" sqref="I374" start="0" length="0">
    <dxf>
      <font>
        <i val="0"/>
        <name val="Times New Roman CYR"/>
        <family val="1"/>
      </font>
    </dxf>
  </rfmt>
  <rfmt sheetId="1" sqref="A374:XFD374" start="0" length="0">
    <dxf>
      <font>
        <i val="0"/>
        <name val="Times New Roman CYR"/>
        <family val="1"/>
      </font>
    </dxf>
  </rfmt>
  <rfmt sheetId="1" sqref="A375" start="0" length="0">
    <dxf>
      <font>
        <b val="0"/>
        <name val="Times New Roman"/>
        <family val="1"/>
      </font>
      <fill>
        <patternFill patternType="none">
          <bgColor indexed="65"/>
        </patternFill>
      </fill>
      <alignment vertical="top"/>
    </dxf>
  </rfmt>
  <rfmt sheetId="1" sqref="B375" start="0" length="0">
    <dxf>
      <font>
        <b val="0"/>
        <name val="Times New Roman"/>
        <family val="1"/>
      </font>
      <fill>
        <patternFill patternType="none">
          <bgColor indexed="65"/>
        </patternFill>
      </fill>
    </dxf>
  </rfmt>
  <rfmt sheetId="1" sqref="C375" start="0" length="0">
    <dxf>
      <font>
        <b val="0"/>
        <name val="Times New Roman"/>
        <family val="1"/>
      </font>
      <fill>
        <patternFill patternType="none">
          <bgColor indexed="65"/>
        </patternFill>
      </fill>
    </dxf>
  </rfmt>
  <rfmt sheetId="1" sqref="D375" start="0" length="0">
    <dxf>
      <font>
        <b val="0"/>
        <name val="Times New Roman"/>
        <family val="1"/>
      </font>
      <fill>
        <patternFill patternType="none">
          <bgColor indexed="65"/>
        </patternFill>
      </fill>
    </dxf>
  </rfmt>
  <rfmt sheetId="1" sqref="E375" start="0" length="0">
    <dxf>
      <font>
        <b val="0"/>
        <name val="Times New Roman"/>
        <family val="1"/>
      </font>
      <fill>
        <patternFill patternType="none">
          <bgColor indexed="65"/>
        </patternFill>
      </fill>
    </dxf>
  </rfmt>
  <rfmt sheetId="1" sqref="F375" start="0" length="0">
    <dxf>
      <font>
        <b val="0"/>
        <name val="Times New Roman"/>
        <family val="1"/>
      </font>
      <fill>
        <patternFill patternType="none">
          <bgColor indexed="65"/>
        </patternFill>
      </fill>
      <alignment wrapText="1"/>
    </dxf>
  </rfmt>
  <rfmt sheetId="1" sqref="G375" start="0" length="0">
    <dxf>
      <font>
        <b val="0"/>
        <name val="Times New Roman"/>
        <family val="1"/>
      </font>
      <fill>
        <patternFill patternType="none">
          <bgColor indexed="65"/>
        </patternFill>
      </fill>
      <alignment wrapText="1"/>
    </dxf>
  </rfmt>
  <rfmt sheetId="1" sqref="H375" start="0" length="0">
    <dxf>
      <font>
        <i val="0"/>
        <name val="Times New Roman CYR"/>
        <family val="1"/>
      </font>
    </dxf>
  </rfmt>
  <rfmt sheetId="1" sqref="I375" start="0" length="0">
    <dxf>
      <font>
        <i val="0"/>
        <name val="Times New Roman CYR"/>
        <family val="1"/>
      </font>
    </dxf>
  </rfmt>
  <rfmt sheetId="1" sqref="A375:XFD375" start="0" length="0">
    <dxf>
      <font>
        <i val="0"/>
        <name val="Times New Roman CYR"/>
        <family val="1"/>
      </font>
    </dxf>
  </rfmt>
  <rcc rId="4419" sId="1" odxf="1" dxf="1">
    <nc r="A372" t="inlineStr">
      <is>
        <t>МП «Комплексное развитие сельских территорий в Селенгинском районе на 2023-2025 годы»</t>
      </is>
    </nc>
    <ndxf>
      <fill>
        <patternFill patternType="solid">
          <bgColor theme="0"/>
        </patternFill>
      </fill>
    </ndxf>
  </rcc>
  <rcc rId="4420" sId="1" odxf="1" dxf="1">
    <nc r="A373" t="inlineStr">
      <is>
        <t>Реализация мероприятий по строительству жилья, предоставляемого по договору найма жилого помещения</t>
      </is>
    </nc>
    <ndxf>
      <fill>
        <patternFill patternType="solid">
          <bgColor theme="0"/>
        </patternFill>
      </fill>
      <alignment horizontal="general"/>
    </ndxf>
  </rcc>
  <rcc rId="4421" sId="1" odxf="1" dxf="1">
    <nc r="A374" t="inlineStr">
      <is>
        <t>Обеспечение комплексного развития сельских территорий</t>
      </is>
    </nc>
    <ndxf>
      <fill>
        <patternFill patternType="solid">
          <bgColor theme="0"/>
        </patternFill>
      </fill>
      <alignment vertical="center" wrapText="1"/>
    </ndxf>
  </rcc>
  <rcc rId="4422" sId="1" odxf="1" dxf="1">
    <nc r="A375" t="inlineStr">
      <is>
        <t>Субсидии автономным учреждениям на иные цели</t>
      </is>
    </nc>
    <ndxf>
      <alignment horizontal="left" vertical="center"/>
    </ndxf>
  </rcc>
  <rcc rId="4423" sId="1" odxf="1" dxf="1">
    <nc r="B372" t="inlineStr">
      <is>
        <t>10</t>
      </is>
    </nc>
    <ndxf>
      <fill>
        <patternFill patternType="solid">
          <bgColor theme="0"/>
        </patternFill>
      </fill>
    </ndxf>
  </rcc>
  <rcc rId="4424" sId="1" odxf="1" dxf="1">
    <nc r="C372" t="inlineStr">
      <is>
        <t>03</t>
      </is>
    </nc>
    <ndxf>
      <fill>
        <patternFill patternType="solid">
          <bgColor theme="0"/>
        </patternFill>
      </fill>
    </ndxf>
  </rcc>
  <rcc rId="4425" sId="1" odxf="1" dxf="1">
    <nc r="D372" t="inlineStr">
      <is>
        <t>06000 00000</t>
      </is>
    </nc>
    <ndxf>
      <fill>
        <patternFill patternType="solid">
          <bgColor theme="0"/>
        </patternFill>
      </fill>
    </ndxf>
  </rcc>
  <rfmt sheetId="1" sqref="E372" start="0" length="0">
    <dxf>
      <fill>
        <patternFill patternType="solid">
          <bgColor theme="0"/>
        </patternFill>
      </fill>
    </dxf>
  </rfmt>
  <rcc rId="4426" sId="1" odxf="1" dxf="1">
    <nc r="F372">
      <f>F373</f>
    </nc>
    <ndxf>
      <fill>
        <patternFill patternType="solid">
          <bgColor theme="0"/>
        </patternFill>
      </fill>
    </ndxf>
  </rcc>
  <rcc rId="4427" sId="1" odxf="1" dxf="1">
    <nc r="G372">
      <f>G373</f>
    </nc>
    <ndxf>
      <fill>
        <patternFill patternType="solid">
          <bgColor theme="0"/>
        </patternFill>
      </fill>
    </ndxf>
  </rcc>
  <rcc rId="4428" sId="1" odxf="1" dxf="1">
    <nc r="B373" t="inlineStr">
      <is>
        <t>10</t>
      </is>
    </nc>
    <ndxf>
      <fill>
        <patternFill patternType="solid">
          <bgColor theme="0"/>
        </patternFill>
      </fill>
    </ndxf>
  </rcc>
  <rcc rId="4429" sId="1" odxf="1" dxf="1">
    <nc r="C373" t="inlineStr">
      <is>
        <t>03</t>
      </is>
    </nc>
    <ndxf>
      <fill>
        <patternFill patternType="solid">
          <bgColor theme="0"/>
        </patternFill>
      </fill>
    </ndxf>
  </rcc>
  <rcc rId="4430" sId="1" odxf="1" dxf="1">
    <nc r="D373" t="inlineStr">
      <is>
        <t>06040 00000</t>
      </is>
    </nc>
    <ndxf>
      <fill>
        <patternFill patternType="solid">
          <bgColor theme="0"/>
        </patternFill>
      </fill>
    </ndxf>
  </rcc>
  <rfmt sheetId="1" sqref="E373" start="0" length="0">
    <dxf>
      <fill>
        <patternFill patternType="solid">
          <bgColor theme="0"/>
        </patternFill>
      </fill>
    </dxf>
  </rfmt>
  <rcc rId="4431" sId="1" odxf="1" dxf="1">
    <nc r="F373">
      <f>F374</f>
    </nc>
    <ndxf>
      <fill>
        <patternFill patternType="solid">
          <bgColor theme="0"/>
        </patternFill>
      </fill>
    </ndxf>
  </rcc>
  <rcc rId="4432" sId="1" odxf="1" dxf="1">
    <nc r="G373">
      <f>G374</f>
    </nc>
    <ndxf>
      <fill>
        <patternFill patternType="solid">
          <bgColor theme="0"/>
        </patternFill>
      </fill>
    </ndxf>
  </rcc>
  <rcc rId="4433" sId="1" odxf="1" dxf="1">
    <nc r="B374" t="inlineStr">
      <is>
        <t>10</t>
      </is>
    </nc>
    <ndxf>
      <fill>
        <patternFill patternType="solid">
          <bgColor theme="0"/>
        </patternFill>
      </fill>
    </ndxf>
  </rcc>
  <rcc rId="4434" sId="1" odxf="1" dxf="1">
    <nc r="C374" t="inlineStr">
      <is>
        <t>03</t>
      </is>
    </nc>
    <ndxf>
      <fill>
        <patternFill patternType="solid">
          <bgColor theme="0"/>
        </patternFill>
      </fill>
    </ndxf>
  </rcc>
  <rcc rId="4435" sId="1" odxf="1" dxf="1">
    <nc r="D374" t="inlineStr">
      <is>
        <t>06040 L5760</t>
      </is>
    </nc>
    <ndxf>
      <fill>
        <patternFill patternType="solid">
          <bgColor theme="0"/>
        </patternFill>
      </fill>
    </ndxf>
  </rcc>
  <rfmt sheetId="1" sqref="E374" start="0" length="0">
    <dxf>
      <font>
        <b/>
        <name val="Times New Roman"/>
        <family val="1"/>
      </font>
      <fill>
        <patternFill patternType="solid">
          <bgColor theme="0"/>
        </patternFill>
      </fill>
    </dxf>
  </rfmt>
  <rcc rId="4436" sId="1" odxf="1" dxf="1">
    <nc r="F374">
      <f>F375</f>
    </nc>
    <ndxf>
      <fill>
        <patternFill patternType="solid">
          <bgColor rgb="FF92D050"/>
        </patternFill>
      </fill>
    </ndxf>
  </rcc>
  <rcc rId="4437" sId="1" odxf="1" dxf="1">
    <nc r="G374">
      <f>G375</f>
    </nc>
    <ndxf>
      <fill>
        <patternFill patternType="solid">
          <bgColor rgb="FF92D050"/>
        </patternFill>
      </fill>
    </ndxf>
  </rcc>
  <rcc rId="4438" sId="1" odxf="1" dxf="1">
    <nc r="B375" t="inlineStr">
      <is>
        <t>10</t>
      </is>
    </nc>
    <ndxf>
      <fill>
        <patternFill patternType="solid">
          <bgColor theme="0"/>
        </patternFill>
      </fill>
    </ndxf>
  </rcc>
  <rcc rId="4439" sId="1" odxf="1" dxf="1">
    <nc r="C375" t="inlineStr">
      <is>
        <t>03</t>
      </is>
    </nc>
    <ndxf>
      <fill>
        <patternFill patternType="solid">
          <bgColor theme="0"/>
        </patternFill>
      </fill>
    </ndxf>
  </rcc>
  <rcc rId="4440" sId="1" odxf="1" dxf="1">
    <nc r="D375" t="inlineStr">
      <is>
        <t>06040 L5760</t>
      </is>
    </nc>
    <ndxf>
      <fill>
        <patternFill patternType="solid">
          <bgColor theme="0"/>
        </patternFill>
      </fill>
    </ndxf>
  </rcc>
  <rcc rId="4441" sId="1" odxf="1" dxf="1">
    <nc r="E375" t="inlineStr">
      <is>
        <t>622</t>
      </is>
    </nc>
    <ndxf>
      <fill>
        <patternFill patternType="solid">
          <bgColor theme="0"/>
        </patternFill>
      </fill>
    </ndxf>
  </rcc>
  <rcc rId="4442" sId="1" odxf="1" dxf="1" numFmtId="4">
    <nc r="F375">
      <v>770</v>
    </nc>
    <ndxf>
      <fill>
        <patternFill patternType="solid">
          <bgColor theme="0"/>
        </patternFill>
      </fill>
    </ndxf>
  </rcc>
  <rcc rId="4443" sId="1" odxf="1" dxf="1" numFmtId="4">
    <nc r="G375">
      <v>0</v>
    </nc>
    <ndxf>
      <fill>
        <patternFill patternType="solid">
          <bgColor theme="0"/>
        </patternFill>
      </fill>
    </ndxf>
  </rcc>
  <rfmt sheetId="1" sqref="F374:G374">
    <dxf>
      <fill>
        <patternFill>
          <bgColor theme="0"/>
        </patternFill>
      </fill>
    </dxf>
  </rfmt>
  <rcc rId="4444" sId="1">
    <oc r="F371">
      <f>F376</f>
    </oc>
    <nc r="F371">
      <f>F376+F372</f>
    </nc>
  </rcc>
  <rcc rId="4445" sId="1">
    <oc r="G371">
      <f>G376</f>
    </oc>
    <nc r="G371">
      <f>G376+G372</f>
    </nc>
  </rcc>
</revisions>
</file>

<file path=xl/revisions/revisionLog2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46" sId="1">
    <oc r="F166">
      <f>100000+3092.78</f>
    </oc>
    <nc r="F166">
      <f>100000+3092.78-9090.9</f>
    </nc>
  </rcc>
  <rcc rId="4447" sId="1">
    <oc r="G166">
      <f>100000+3092.78</f>
    </oc>
    <nc r="G166">
      <f>100000+3092.78+909.1</f>
    </nc>
  </rcc>
  <rcc rId="4448" sId="1" numFmtId="4">
    <oc r="F41">
      <v>381.8</v>
    </oc>
    <nc r="F41">
      <v>359.1</v>
    </nc>
  </rcc>
  <rcc rId="4449" sId="1" numFmtId="4">
    <oc r="G41">
      <v>0</v>
    </oc>
    <nc r="G41">
      <v>45.9</v>
    </nc>
  </rcc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18" sId="1">
    <oc r="F195">
      <f>149279.8+3046.5</f>
    </oc>
    <nc r="F195">
      <f>149279.8+3046.5-25080.96</f>
    </nc>
  </rcc>
  <rrc rId="1019" sId="1" ref="A158:XFD158" action="insertRow">
    <undo index="65535" exp="area" ref3D="1" dr="$A$249:$XFD$251" dn="Z_E330F985_0015_4DC4_AAB2_DD1A6292743B_.wvu.Rows" sId="1"/>
    <undo index="65535" exp="area" ref3D="1" dr="$A$249:$XFD$251" dn="Z_E97D42D2_9E10_4ADB_8FB1_0860F6F503F4_.wvu.Rows" sId="1"/>
    <undo index="65535" exp="area" ref3D="1" dr="$A$249:$XFD$251" dn="Z_807263EF_422E_4971_BF65_1CEADE7F6559_.wvu.Rows" sId="1"/>
  </rrc>
  <rrc rId="1020" sId="1" ref="A158:XFD158" action="insertRow">
    <undo index="65535" exp="area" ref3D="1" dr="$A$250:$XFD$252" dn="Z_E330F985_0015_4DC4_AAB2_DD1A6292743B_.wvu.Rows" sId="1"/>
    <undo index="65535" exp="area" ref3D="1" dr="$A$250:$XFD$252" dn="Z_E97D42D2_9E10_4ADB_8FB1_0860F6F503F4_.wvu.Rows" sId="1"/>
    <undo index="65535" exp="area" ref3D="1" dr="$A$250:$XFD$252" dn="Z_807263EF_422E_4971_BF65_1CEADE7F6559_.wvu.Rows" sId="1"/>
  </rrc>
  <rcc rId="1021" sId="1">
    <nc r="B158" t="inlineStr">
      <is>
        <t>04</t>
      </is>
    </nc>
  </rcc>
  <rcc rId="1022" sId="1">
    <nc r="C158" t="inlineStr">
      <is>
        <t>09</t>
      </is>
    </nc>
  </rcc>
  <rcc rId="1023" sId="1">
    <nc r="B159" t="inlineStr">
      <is>
        <t>04</t>
      </is>
    </nc>
  </rcc>
  <rcc rId="1024" sId="1">
    <nc r="C159" t="inlineStr">
      <is>
        <t>09</t>
      </is>
    </nc>
  </rcc>
  <rcc rId="1025" sId="1">
    <nc r="D158" t="inlineStr">
      <is>
        <t>11001 S23ДО</t>
      </is>
    </nc>
  </rcc>
  <rcc rId="1026" sId="1">
    <nc r="D159" t="inlineStr">
      <is>
        <t>11001 S23ДО</t>
      </is>
    </nc>
  </rcc>
  <rcc rId="1027" sId="1">
    <nc r="E159" t="inlineStr">
      <is>
        <t>621</t>
      </is>
    </nc>
  </rcc>
  <rcc rId="1028" sId="1">
    <nc r="F158">
      <f>F159</f>
    </nc>
  </rcc>
  <rcc rId="1029" sId="1">
    <nc r="G158">
      <f>G159</f>
    </nc>
  </rcc>
  <rcc rId="1030" sId="1" numFmtId="4">
    <nc r="G159">
      <v>0</v>
    </nc>
  </rcc>
  <rcc rId="1031" sId="1" numFmtId="4">
    <nc r="F159">
      <v>374.3</v>
    </nc>
  </rcc>
  <rcc rId="1032" sId="1">
    <nc r="A159" t="inlineStr">
      <is>
    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</rcc>
  <rcc rId="1033" sId="1">
    <nc r="A158" t="inlineStr">
      <is>
        <t>Возмещение части затрат на уплату лизинговых платежей в связи с приобретением специализированных транспортных средств для содержания автомобильных дорог общего пользования местного значения за счет средств Дорожного фонда Республики Бурятия</t>
      </is>
    </nc>
  </rcc>
  <rfmt sheetId="1" sqref="A158:XFD158" start="0" length="2147483647">
    <dxf>
      <font>
        <i/>
      </font>
    </dxf>
  </rfmt>
</revisions>
</file>

<file path=xl/revisions/revisionLog2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F198:G198">
    <dxf>
      <fill>
        <patternFill>
          <bgColor theme="0"/>
        </patternFill>
      </fill>
    </dxf>
  </rfmt>
</revisions>
</file>

<file path=xl/revisions/revisionLog2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50" sId="1" numFmtId="34">
    <oc r="F439">
      <v>10342.965</v>
    </oc>
    <nc r="F439">
      <v>10052.284</v>
    </nc>
  </rcc>
  <rcc rId="4451" sId="1" numFmtId="34">
    <oc r="G439">
      <v>21040.994999999999</v>
    </oc>
    <nc r="G439">
      <v>20269.657999999999</v>
    </nc>
  </rcc>
</revisions>
</file>

<file path=xl/revisions/revisionLog2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52" sId="1">
    <oc r="F233">
      <f>27585.6+278.6</f>
    </oc>
    <nc r="F233">
      <f>27585.6+278.6-1524.4</f>
    </nc>
  </rcc>
  <rcc rId="4453" sId="1" numFmtId="4">
    <oc r="G233">
      <v>0</v>
    </oc>
    <nc r="G233">
      <v>25197.3</v>
    </nc>
  </rcc>
</revisions>
</file>

<file path=xl/revisions/revisionLog2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54" sId="1">
    <oc r="F317">
      <f>1082.2</f>
    </oc>
    <nc r="F317"/>
  </rcc>
  <rcc rId="4455" sId="1">
    <oc r="G317">
      <f>1082.2</f>
    </oc>
    <nc r="G317"/>
  </rcc>
  <rcc rId="4456" sId="1">
    <oc r="F318">
      <f>326.8</f>
    </oc>
    <nc r="F318"/>
  </rcc>
  <rcc rId="4457" sId="1">
    <oc r="G318">
      <f>326.8</f>
    </oc>
    <nc r="G318"/>
  </rcc>
  <rrc rId="4458" sId="1" ref="A316:XFD316" action="deleteRow">
    <undo index="65535" exp="ref" v="1" dr="G316" r="G302" sId="1"/>
    <undo index="65535" exp="ref" v="1" dr="F316" r="F302" sId="1"/>
    <rfmt sheetId="1" xfDxf="1" sqref="A316:XFD316" start="0" length="0">
      <dxf>
        <font>
          <name val="Times New Roman CYR"/>
          <family val="1"/>
        </font>
        <alignment wrapText="1"/>
      </dxf>
    </rfmt>
    <rcc rId="0" sId="1" dxf="1">
      <nc r="A316" t="inlineStr">
        <is>
          <t>Софинансирование расходных обязательств муниципальных районов (городских округов)</t>
        </is>
      </nc>
      <ndxf>
        <font>
          <i/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16" t="inlineStr">
        <is>
          <t>07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16" t="inlineStr">
        <is>
          <t>09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16" t="inlineStr">
        <is>
          <t>10501 S2160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16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16">
        <f>SUM(F317:F318)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16">
        <f>SUM(G317:G318)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459" sId="1" ref="A316:XFD316" action="deleteRow">
    <rfmt sheetId="1" xfDxf="1" sqref="A316:XFD316" start="0" length="0">
      <dxf>
        <font>
          <name val="Times New Roman CYR"/>
          <family val="1"/>
        </font>
        <alignment wrapText="1"/>
      </dxf>
    </rfmt>
    <rcc rId="0" sId="1" dxf="1">
      <nc r="A316" t="inlineStr">
        <is>
          <t xml:space="preserve">Фонд оплаты труда учреждений </t>
        </is>
      </nc>
      <ndxf>
        <font>
          <name val="Times New Roman"/>
          <family val="1"/>
        </font>
        <numFmt numFmtId="30" formatCode="@"/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16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16" t="inlineStr">
        <is>
          <t>09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16" t="inlineStr">
        <is>
          <t>10501  S2160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16" t="inlineStr">
        <is>
          <t>111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16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16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4460" sId="1" ref="A316:XFD316" action="deleteRow">
    <rfmt sheetId="1" xfDxf="1" sqref="A316:XFD316" start="0" length="0">
      <dxf>
        <font>
          <name val="Times New Roman CYR"/>
          <family val="1"/>
        </font>
        <alignment wrapText="1"/>
      </dxf>
    </rfmt>
    <rcc rId="0" sId="1" dxf="1">
      <nc r="A316" t="inlineStr">
        <is>
          <t>Взносы по обязательному социальному страхованию на выплаты по оплате труда работников и иные выплаты работникам учреждений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16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16" t="inlineStr">
        <is>
          <t>09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16" t="inlineStr">
        <is>
          <t>10501 S2160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16" t="inlineStr">
        <is>
          <t>119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16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16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4461" sId="1">
    <oc r="F302">
      <f>F305+F308+F303+#REF!</f>
    </oc>
    <nc r="F302">
      <f>F305+F308+F303</f>
    </nc>
  </rcc>
  <rcc rId="4462" sId="1">
    <oc r="G301">
      <f>G302</f>
    </oc>
    <nc r="G301">
      <f>G302</f>
    </nc>
  </rcc>
  <rcc rId="4463" sId="1">
    <oc r="G302">
      <f>G305+G308+G303+#REF!</f>
    </oc>
    <nc r="G302">
      <f>G305+G308+G303</f>
    </nc>
  </rcc>
  <rcc rId="4464" sId="1" numFmtId="4">
    <oc r="F309">
      <v>1969.3</v>
    </oc>
    <nc r="F309">
      <f>1969.3+1082.2</f>
    </nc>
  </rcc>
  <rcc rId="4465" sId="1" numFmtId="4">
    <oc r="G309">
      <v>1969.3</v>
    </oc>
    <nc r="G309">
      <f>1969.3+1082.2</f>
    </nc>
  </rcc>
  <rcc rId="4466" sId="1" numFmtId="4">
    <oc r="F310">
      <v>594.70000000000005</v>
    </oc>
    <nc r="F310">
      <f>594.7+326.8</f>
    </nc>
  </rcc>
  <rcc rId="4467" sId="1" numFmtId="4">
    <oc r="G310">
      <v>594.70000000000005</v>
    </oc>
    <nc r="G310">
      <f>594.7+326.8</f>
    </nc>
  </rcc>
  <rcc rId="4468" sId="1">
    <oc r="F266">
      <f>179.8</f>
    </oc>
    <nc r="F266"/>
  </rcc>
  <rcc rId="4469" sId="1">
    <oc r="G266">
      <f>179.8</f>
    </oc>
    <nc r="G266"/>
  </rcc>
  <rcc rId="4470" sId="1">
    <oc r="F267">
      <f>340.5</f>
    </oc>
    <nc r="F267"/>
  </rcc>
  <rcc rId="4471" sId="1">
    <oc r="G267">
      <f>340.5</f>
    </oc>
    <nc r="G267"/>
  </rcc>
  <rrc rId="4472" sId="1" ref="A265:XFD265" action="deleteRow">
    <undo index="65535" exp="ref" v="1" dr="G265" r="G258" sId="1"/>
    <undo index="65535" exp="ref" v="1" dr="F265" r="F258" sId="1"/>
    <rfmt sheetId="1" xfDxf="1" sqref="A265:XFD265" start="0" length="0">
      <dxf>
        <font>
          <i/>
          <name val="Times New Roman CYR"/>
          <family val="1"/>
        </font>
        <alignment wrapText="1"/>
      </dxf>
    </rfmt>
    <rcc rId="0" sId="1" dxf="1">
      <nc r="A265" t="inlineStr">
        <is>
          <t>Софинансирование расходных обязательств муниципальных районов (городских округов)</t>
        </is>
      </nc>
      <ndxf>
        <font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65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65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65" t="inlineStr">
        <is>
          <t>10301 S2160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65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65">
        <f>F266+F267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65">
        <f>G266+G267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473" sId="1" ref="A265:XFD265" action="deleteRow">
    <rfmt sheetId="1" xfDxf="1" sqref="A265:XFD265" start="0" length="0">
      <dxf>
        <font>
          <i/>
          <name val="Times New Roman CYR"/>
          <family val="1"/>
        </font>
        <alignment wrapText="1"/>
      </dxf>
    </rfmt>
    <rcc rId="0" sId="1" dxf="1">
      <nc r="A265" t="inlineStr">
        <is>
  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  </is>
      </nc>
      <ndxf>
        <font>
          <i val="0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65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65" t="inlineStr">
        <is>
          <t>03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65" t="inlineStr">
        <is>
          <t>10301 S2160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65" t="inlineStr">
        <is>
          <t>611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65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65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4474" sId="1" ref="A265:XFD265" action="deleteRow">
    <rfmt sheetId="1" xfDxf="1" sqref="A265:XFD265" start="0" length="0">
      <dxf>
        <font>
          <i/>
          <name val="Times New Roman CYR"/>
          <family val="1"/>
        </font>
        <alignment wrapText="1"/>
      </dxf>
    </rfmt>
    <rcc rId="0" sId="1" dxf="1">
      <nc r="A265" t="inlineStr">
        <is>
      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  </is>
      </nc>
      <n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65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65" t="inlineStr">
        <is>
          <t>03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65" t="inlineStr">
        <is>
          <t>10301 S2160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65" t="inlineStr">
        <is>
          <t>621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65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65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4475" sId="1">
    <oc r="F258">
      <f>F259+F262+#REF!</f>
    </oc>
    <nc r="F258">
      <f>F259+F262</f>
    </nc>
  </rcc>
  <rcc rId="4476" sId="1">
    <oc r="G258">
      <f>G259+G262+#REF!</f>
    </oc>
    <nc r="G258">
      <f>G259+G262</f>
    </nc>
  </rcc>
  <rcc rId="4477" sId="1">
    <oc r="F260">
      <f>8525.8</f>
    </oc>
    <nc r="F260">
      <f>8525.8+179.8</f>
    </nc>
  </rcc>
  <rcc rId="4478" sId="1">
    <oc r="G260">
      <f>8525.8</f>
    </oc>
    <nc r="G260">
      <f>8525.8+179.8</f>
    </nc>
  </rcc>
  <rcc rId="4479" sId="1">
    <oc r="F261">
      <f>15665</f>
    </oc>
    <nc r="F261">
      <f>15665+340.5</f>
    </nc>
  </rcc>
  <rcc rId="4480" sId="1">
    <oc r="G261">
      <f>15665</f>
    </oc>
    <nc r="G261">
      <f>15665+340.5</f>
    </nc>
  </rcc>
  <rcc rId="4481" sId="1">
    <oc r="F215">
      <f>16093.8</f>
    </oc>
    <nc r="F215">
      <f>16093.8+3797.5</f>
    </nc>
  </rcc>
  <rcc rId="4482" sId="1">
    <oc r="G215">
      <f>16093.8</f>
    </oc>
    <nc r="G215">
      <f>16093.8+3797.5</f>
    </nc>
  </rcc>
  <rcc rId="4483" sId="1">
    <oc r="F217">
      <f>3925.6-128.1</f>
    </oc>
    <nc r="F217"/>
  </rcc>
  <rcc rId="4484" sId="1">
    <oc r="G217">
      <f>3925.6-128.1</f>
    </oc>
    <nc r="G217"/>
  </rcc>
  <rrc rId="4485" sId="1" ref="A216:XFD216" action="deleteRow">
    <undo index="65535" exp="ref" v="1" dr="G216" r="G207" sId="1"/>
    <undo index="65535" exp="ref" v="1" dr="F216" r="F207" sId="1"/>
    <rfmt sheetId="1" xfDxf="1" sqref="A216:XFD216" start="0" length="0">
      <dxf>
        <font>
          <name val="Times New Roman CYR"/>
          <family val="1"/>
        </font>
        <alignment wrapText="1"/>
      </dxf>
    </rfmt>
    <rcc rId="0" sId="1" dxf="1">
      <nc r="A216" t="inlineStr">
        <is>
          <t>Софинансирование расходных обязательств муниципальных районов (городских округов)</t>
        </is>
      </nc>
      <ndxf>
        <font>
          <i/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16" t="inlineStr">
        <is>
          <t>07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16" t="inlineStr">
        <is>
          <t>01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16" t="inlineStr">
        <is>
          <t>10101 S2160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16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16">
        <f>F217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16">
        <f>G217</f>
      </nc>
      <ndxf>
        <font>
          <i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486" sId="1" ref="A216:XFD216" action="deleteRow">
    <rfmt sheetId="1" xfDxf="1" sqref="A216:XFD216" start="0" length="0">
      <dxf>
        <font>
          <name val="Times New Roman CYR"/>
          <family val="1"/>
        </font>
        <alignment wrapText="1"/>
      </dxf>
    </rfmt>
    <rcc rId="0" sId="1" dxf="1">
      <nc r="A216" t="inlineStr">
        <is>
  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  </is>
      </nc>
      <ndxf>
        <font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16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16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16" t="inlineStr">
        <is>
          <t>10101 S2160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16" t="inlineStr">
        <is>
          <t>611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16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16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4487" sId="1">
    <oc r="F207">
      <f>F208+F214+F210+F212+#REF!</f>
    </oc>
    <nc r="F207">
      <f>F208+F214+F210+F212</f>
    </nc>
  </rcc>
  <rcc rId="4488" sId="1">
    <oc r="G207">
      <f>G208+G214+G210+G212+#REF!</f>
    </oc>
    <nc r="G207">
      <f>G208+G214+G210+G212</f>
    </nc>
  </rcc>
</revisions>
</file>

<file path=xl/revisions/revisionLog2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89" sId="1" numFmtId="4">
    <oc r="F115">
      <v>6876.8</v>
    </oc>
    <nc r="F115">
      <f>6876.8-111.2</f>
    </nc>
  </rcc>
  <rcc rId="4490" sId="1" numFmtId="4">
    <oc r="G115">
      <v>6876.8</v>
    </oc>
    <nc r="G115">
      <f>6876.8-12.4</f>
    </nc>
  </rcc>
  <rcc rId="4491" sId="1" numFmtId="4">
    <oc r="F116">
      <v>2076.8000000000002</v>
    </oc>
    <nc r="F116">
      <f>2076.8-33.5889</f>
    </nc>
  </rcc>
  <rcc rId="4492" sId="1" numFmtId="4">
    <oc r="G116">
      <v>2076.8000000000002</v>
    </oc>
    <nc r="G116">
      <f>2076.8-3.7839</f>
    </nc>
  </rcc>
  <rcc rId="4493" sId="1" odxf="1" dxf="1" numFmtId="4">
    <oc r="F198">
      <v>16866.5</v>
    </oc>
    <nc r="F198">
      <f>16866.5+16.8665</f>
    </nc>
    <odxf>
      <fill>
        <patternFill>
          <bgColor theme="0"/>
        </patternFill>
      </fill>
    </odxf>
    <ndxf>
      <fill>
        <patternFill>
          <bgColor rgb="FF92D050"/>
        </patternFill>
      </fill>
    </ndxf>
  </rcc>
  <rcc rId="4494" sId="1" odxf="1" dxf="1" numFmtId="4">
    <oc r="G198">
      <v>16183.9</v>
    </oc>
    <nc r="G198">
      <f>16183.9+16.1839</f>
    </nc>
    <odxf>
      <fill>
        <patternFill>
          <bgColor theme="0"/>
        </patternFill>
      </fill>
    </odxf>
    <ndxf>
      <fill>
        <patternFill>
          <bgColor rgb="FF92D050"/>
        </patternFill>
      </fill>
    </ndxf>
  </rcc>
  <rfmt sheetId="1" sqref="F198:G198">
    <dxf>
      <fill>
        <patternFill>
          <bgColor theme="0"/>
        </patternFill>
      </fill>
    </dxf>
  </rfmt>
  <rrc rId="4495" sId="1" ref="A365:XFD367" action="insertRow"/>
  <rfmt sheetId="1" sqref="A365" start="0" length="0">
    <dxf>
      <font>
        <b val="0"/>
        <i/>
        <name val="Times New Roman"/>
        <family val="1"/>
      </font>
    </dxf>
  </rfmt>
  <rfmt sheetId="1" sqref="B365" start="0" length="0">
    <dxf>
      <font>
        <b val="0"/>
        <i/>
        <name val="Times New Roman"/>
        <family val="1"/>
      </font>
    </dxf>
  </rfmt>
  <rfmt sheetId="1" sqref="C365" start="0" length="0">
    <dxf>
      <font>
        <b val="0"/>
        <i/>
        <name val="Times New Roman"/>
        <family val="1"/>
      </font>
    </dxf>
  </rfmt>
  <rfmt sheetId="1" sqref="D365" start="0" length="0">
    <dxf>
      <font>
        <b val="0"/>
        <i/>
        <name val="Times New Roman"/>
        <family val="1"/>
      </font>
    </dxf>
  </rfmt>
  <rfmt sheetId="1" sqref="E365" start="0" length="0">
    <dxf>
      <font>
        <b val="0"/>
        <i/>
        <name val="Times New Roman"/>
        <family val="1"/>
      </font>
    </dxf>
  </rfmt>
  <rfmt sheetId="1" sqref="F365" start="0" length="0">
    <dxf>
      <font>
        <b val="0"/>
        <i/>
        <name val="Times New Roman"/>
        <family val="1"/>
      </font>
    </dxf>
  </rfmt>
  <rfmt sheetId="1" sqref="G365" start="0" length="0">
    <dxf>
      <font>
        <b val="0"/>
        <i/>
        <name val="Times New Roman"/>
        <family val="1"/>
      </font>
    </dxf>
  </rfmt>
  <rfmt sheetId="1" sqref="A366" start="0" length="0">
    <dxf>
      <font>
        <b val="0"/>
        <i/>
        <name val="Times New Roman"/>
        <family val="1"/>
      </font>
    </dxf>
  </rfmt>
  <rfmt sheetId="1" sqref="B366" start="0" length="0">
    <dxf>
      <font>
        <b val="0"/>
        <i/>
        <name val="Times New Roman"/>
        <family val="1"/>
      </font>
    </dxf>
  </rfmt>
  <rfmt sheetId="1" sqref="C366" start="0" length="0">
    <dxf>
      <font>
        <b val="0"/>
        <i/>
        <name val="Times New Roman"/>
        <family val="1"/>
      </font>
    </dxf>
  </rfmt>
  <rfmt sheetId="1" sqref="D366" start="0" length="0">
    <dxf>
      <font>
        <b val="0"/>
        <i/>
        <name val="Times New Roman"/>
        <family val="1"/>
      </font>
    </dxf>
  </rfmt>
  <rfmt sheetId="1" sqref="E366" start="0" length="0">
    <dxf>
      <font>
        <i/>
        <name val="Times New Roman"/>
        <family val="1"/>
      </font>
    </dxf>
  </rfmt>
  <rfmt sheetId="1" sqref="F366" start="0" length="0">
    <dxf>
      <font>
        <b val="0"/>
        <i/>
        <name val="Times New Roman"/>
        <family val="1"/>
      </font>
    </dxf>
  </rfmt>
  <rfmt sheetId="1" sqref="G366" start="0" length="0">
    <dxf>
      <font>
        <b val="0"/>
        <i/>
        <name val="Times New Roman"/>
        <family val="1"/>
      </font>
    </dxf>
  </rfmt>
  <rfmt sheetId="1" sqref="A367" start="0" length="0">
    <dxf>
      <font>
        <b val="0"/>
        <name val="Times New Roman"/>
        <family val="1"/>
      </font>
      <fill>
        <patternFill patternType="none">
          <bgColor indexed="65"/>
        </patternFill>
      </fill>
      <alignment horizontal="left"/>
    </dxf>
  </rfmt>
  <rfmt sheetId="1" sqref="B367" start="0" length="0">
    <dxf>
      <font>
        <b val="0"/>
        <name val="Times New Roman"/>
        <family val="1"/>
      </font>
    </dxf>
  </rfmt>
  <rfmt sheetId="1" sqref="C367" start="0" length="0">
    <dxf>
      <font>
        <b val="0"/>
        <name val="Times New Roman"/>
        <family val="1"/>
      </font>
    </dxf>
  </rfmt>
  <rfmt sheetId="1" sqref="D367" start="0" length="0">
    <dxf>
      <font>
        <b val="0"/>
        <name val="Times New Roman"/>
        <family val="1"/>
      </font>
    </dxf>
  </rfmt>
  <rfmt sheetId="1" sqref="E367" start="0" length="0">
    <dxf>
      <font>
        <b val="0"/>
        <name val="Times New Roman"/>
        <family val="1"/>
      </font>
    </dxf>
  </rfmt>
  <rfmt sheetId="1" sqref="F367" start="0" length="0">
    <dxf>
      <font>
        <b val="0"/>
        <name val="Times New Roman"/>
        <family val="1"/>
      </font>
    </dxf>
  </rfmt>
  <rfmt sheetId="1" sqref="G367" start="0" length="0">
    <dxf>
      <font>
        <b val="0"/>
        <name val="Times New Roman"/>
        <family val="1"/>
      </font>
    </dxf>
  </rfmt>
  <rcc rId="4496" sId="1">
    <nc r="A365" t="inlineStr">
      <is>
        <t>Основное мероприятие "Реализация мероприятий по строительству жилья, предоставляемого по договору найма жилого помещения"</t>
      </is>
    </nc>
  </rcc>
  <rcc rId="4497" sId="1">
    <nc r="A366" t="inlineStr">
      <is>
        <t>Обеспечение комплексного развития сельских территорий</t>
      </is>
    </nc>
  </rcc>
  <rcc rId="4498" sId="1" odxf="1" dxf="1">
    <nc r="A367" t="inlineStr">
      <is>
        <t>Прочие мероприятия , связанные с выполнением обязательств ОМСУ</t>
      </is>
    </nc>
    <ndxf>
      <alignment horizontal="general" vertical="top"/>
    </ndxf>
  </rcc>
  <rcc rId="4499" sId="1">
    <nc r="B365" t="inlineStr">
      <is>
        <t>10</t>
      </is>
    </nc>
  </rcc>
  <rcc rId="4500" sId="1">
    <nc r="C365" t="inlineStr">
      <is>
        <t>03</t>
      </is>
    </nc>
  </rcc>
  <rcc rId="4501" sId="1">
    <nc r="D365" t="inlineStr">
      <is>
        <t>06020 00000</t>
      </is>
    </nc>
  </rcc>
  <rcc rId="4502" sId="1">
    <nc r="F365">
      <f>F366</f>
    </nc>
  </rcc>
  <rcc rId="4503" sId="1">
    <nc r="G365">
      <f>G366</f>
    </nc>
  </rcc>
  <rcc rId="4504" sId="1">
    <nc r="B366" t="inlineStr">
      <is>
        <t>10</t>
      </is>
    </nc>
  </rcc>
  <rcc rId="4505" sId="1">
    <nc r="C366" t="inlineStr">
      <is>
        <t>03</t>
      </is>
    </nc>
  </rcc>
  <rcc rId="4506" sId="1">
    <nc r="D366" t="inlineStr">
      <is>
        <t>06020 L5760</t>
      </is>
    </nc>
  </rcc>
  <rcc rId="4507" sId="1">
    <nc r="F366">
      <f>F367</f>
    </nc>
  </rcc>
  <rcc rId="4508" sId="1">
    <nc r="G366">
      <f>G367</f>
    </nc>
  </rcc>
  <rcc rId="4509" sId="1">
    <nc r="B367" t="inlineStr">
      <is>
        <t>10</t>
      </is>
    </nc>
  </rcc>
  <rcc rId="4510" sId="1">
    <nc r="C367" t="inlineStr">
      <is>
        <t>03</t>
      </is>
    </nc>
  </rcc>
  <rcc rId="4511" sId="1">
    <nc r="D367" t="inlineStr">
      <is>
        <t>06020 L5760</t>
      </is>
    </nc>
  </rcc>
  <rcc rId="4512" sId="1">
    <nc r="E367" t="inlineStr">
      <is>
        <t>244</t>
      </is>
    </nc>
  </rcc>
  <rcc rId="4513" sId="1" numFmtId="4">
    <nc r="F367">
      <f>11369+127.9224</f>
    </nc>
  </rcc>
  <rcc rId="4514" sId="1" numFmtId="4">
    <nc r="G367">
      <v>0</v>
    </nc>
  </rcc>
  <rcc rId="4515" sId="1">
    <oc r="F364">
      <f>F368</f>
    </oc>
    <nc r="F364">
      <f>F368+F365</f>
    </nc>
  </rcc>
  <rcc rId="4516" sId="1">
    <oc r="G364">
      <f>G368</f>
    </oc>
    <nc r="G364">
      <f>G368+G365</f>
    </nc>
  </rcc>
  <rcc rId="4517" sId="1" numFmtId="4">
    <oc r="F370">
      <v>770</v>
    </oc>
    <nc r="F370">
      <f>770+85.55768</f>
    </nc>
  </rcc>
</revisions>
</file>

<file path=xl/revisions/revisionLog2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18" sId="1" numFmtId="4">
    <oc r="F36">
      <v>14343</v>
    </oc>
    <nc r="F36">
      <f>14343-65.7</f>
    </nc>
  </rcc>
  <rcc rId="4519" sId="1" numFmtId="4">
    <oc r="F37">
      <v>4331.6000000000004</v>
    </oc>
    <nc r="F37">
      <f>4331.6-19.85768</f>
    </nc>
  </rcc>
</revisions>
</file>

<file path=xl/revisions/revisionLog2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520" sId="1" ref="A375:XFD380" action="insertRow"/>
  <rfmt sheetId="1" sqref="A375" start="0" length="0">
    <dxf>
      <font>
        <b/>
        <name val="Times New Roman"/>
        <family val="1"/>
      </font>
      <fill>
        <patternFill patternType="solid">
          <bgColor indexed="41"/>
        </patternFill>
      </fill>
      <alignment horizontal="general"/>
    </dxf>
  </rfmt>
  <rfmt sheetId="1" sqref="B375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C375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D375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E375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F375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G375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H375" start="0" length="0">
    <dxf>
      <font>
        <b val="0"/>
        <i/>
        <name val="Times New Roman CYR"/>
        <family val="1"/>
      </font>
    </dxf>
  </rfmt>
  <rfmt sheetId="1" sqref="I375" start="0" length="0">
    <dxf>
      <font>
        <b val="0"/>
        <i/>
        <name val="Times New Roman CYR"/>
        <family val="1"/>
      </font>
    </dxf>
  </rfmt>
  <rfmt sheetId="1" sqref="A375:XFD375" start="0" length="0">
    <dxf>
      <font>
        <b val="0"/>
        <i/>
        <name val="Times New Roman CYR"/>
        <family val="1"/>
      </font>
    </dxf>
  </rfmt>
  <rfmt sheetId="1" sqref="A376" start="0" length="0">
    <dxf>
      <font>
        <b/>
        <name val="Times New Roman"/>
        <family val="1"/>
      </font>
      <fill>
        <patternFill patternType="solid">
          <bgColor theme="0"/>
        </patternFill>
      </fill>
      <alignment horizontal="general"/>
    </dxf>
  </rfmt>
  <rfmt sheetId="1" sqref="B376" start="0" length="0">
    <dxf>
      <font>
        <b/>
        <name val="Times New Roman"/>
        <family val="1"/>
      </font>
      <fill>
        <patternFill patternType="solid">
          <bgColor theme="0"/>
        </patternFill>
      </fill>
    </dxf>
  </rfmt>
  <rfmt sheetId="1" sqref="C376" start="0" length="0">
    <dxf>
      <font>
        <b/>
        <name val="Times New Roman"/>
        <family val="1"/>
      </font>
      <fill>
        <patternFill patternType="solid">
          <bgColor theme="0"/>
        </patternFill>
      </fill>
    </dxf>
  </rfmt>
  <rfmt sheetId="1" sqref="D376" start="0" length="0">
    <dxf>
      <font>
        <b/>
        <name val="Times New Roman"/>
        <family val="1"/>
      </font>
      <fill>
        <patternFill patternType="solid">
          <bgColor theme="0"/>
        </patternFill>
      </fill>
    </dxf>
  </rfmt>
  <rfmt sheetId="1" sqref="E376" start="0" length="0">
    <dxf>
      <font>
        <b/>
        <name val="Times New Roman"/>
        <family val="1"/>
      </font>
      <fill>
        <patternFill patternType="solid">
          <bgColor theme="0"/>
        </patternFill>
      </fill>
    </dxf>
  </rfmt>
  <rfmt sheetId="1" sqref="F376" start="0" length="0">
    <dxf>
      <font>
        <b/>
        <name val="Times New Roman"/>
        <family val="1"/>
      </font>
      <fill>
        <patternFill patternType="solid">
          <bgColor theme="0"/>
        </patternFill>
      </fill>
      <alignment wrapText="1"/>
    </dxf>
  </rfmt>
  <rfmt sheetId="1" sqref="G376" start="0" length="0">
    <dxf>
      <font>
        <b/>
        <name val="Times New Roman"/>
        <family val="1"/>
      </font>
      <fill>
        <patternFill patternType="solid">
          <bgColor theme="0"/>
        </patternFill>
      </fill>
      <alignment wrapText="1"/>
    </dxf>
  </rfmt>
  <rfmt sheetId="1" sqref="H376" start="0" length="0">
    <dxf>
      <font>
        <b val="0"/>
        <name val="Times New Roman CYR"/>
        <family val="1"/>
      </font>
    </dxf>
  </rfmt>
  <rfmt sheetId="1" sqref="I376" start="0" length="0">
    <dxf>
      <font>
        <b val="0"/>
        <name val="Times New Roman CYR"/>
        <family val="1"/>
      </font>
    </dxf>
  </rfmt>
  <rfmt sheetId="1" sqref="A376:XFD376" start="0" length="0">
    <dxf>
      <font>
        <b val="0"/>
        <name val="Times New Roman CYR"/>
        <family val="1"/>
      </font>
    </dxf>
  </rfmt>
  <rfmt sheetId="1" sqref="A377" start="0" length="0">
    <dxf>
      <font>
        <i/>
        <name val="Times New Roman"/>
        <family val="1"/>
      </font>
      <fill>
        <patternFill patternType="solid">
          <bgColor theme="0"/>
        </patternFill>
      </fill>
      <alignment horizontal="general"/>
    </dxf>
  </rfmt>
  <rfmt sheetId="1" sqref="B377" start="0" length="0">
    <dxf>
      <font>
        <i/>
        <name val="Times New Roman"/>
        <family val="1"/>
      </font>
      <fill>
        <patternFill patternType="solid">
          <bgColor theme="0"/>
        </patternFill>
      </fill>
    </dxf>
  </rfmt>
  <rfmt sheetId="1" sqref="C377" start="0" length="0">
    <dxf>
      <font>
        <i/>
        <name val="Times New Roman"/>
        <family val="1"/>
      </font>
      <fill>
        <patternFill patternType="solid">
          <bgColor theme="0"/>
        </patternFill>
      </fill>
    </dxf>
  </rfmt>
  <rfmt sheetId="1" sqref="D377" start="0" length="0">
    <dxf>
      <font>
        <i/>
        <name val="Times New Roman"/>
        <family val="1"/>
      </font>
      <fill>
        <patternFill patternType="solid">
          <bgColor theme="0"/>
        </patternFill>
      </fill>
    </dxf>
  </rfmt>
  <rfmt sheetId="1" sqref="E377" start="0" length="0">
    <dxf>
      <font>
        <i/>
        <name val="Times New Roman"/>
        <family val="1"/>
      </font>
      <fill>
        <patternFill patternType="solid">
          <bgColor theme="0"/>
        </patternFill>
      </fill>
    </dxf>
  </rfmt>
  <rfmt sheetId="1" sqref="F377" start="0" length="0">
    <dxf>
      <font>
        <i/>
        <name val="Times New Roman"/>
        <family val="1"/>
      </font>
      <fill>
        <patternFill patternType="solid">
          <bgColor theme="0"/>
        </patternFill>
      </fill>
      <alignment wrapText="1"/>
    </dxf>
  </rfmt>
  <rfmt sheetId="1" sqref="G377" start="0" length="0">
    <dxf>
      <font>
        <i/>
        <name val="Times New Roman"/>
        <family val="1"/>
      </font>
      <fill>
        <patternFill patternType="solid">
          <bgColor theme="0"/>
        </patternFill>
      </fill>
      <alignment wrapText="1"/>
    </dxf>
  </rfmt>
  <rfmt sheetId="1" sqref="H377" start="0" length="0">
    <dxf>
      <font>
        <b val="0"/>
        <name val="Times New Roman CYR"/>
        <family val="1"/>
      </font>
    </dxf>
  </rfmt>
  <rfmt sheetId="1" sqref="I377" start="0" length="0">
    <dxf>
      <font>
        <b val="0"/>
        <name val="Times New Roman CYR"/>
        <family val="1"/>
      </font>
    </dxf>
  </rfmt>
  <rfmt sheetId="1" sqref="A377:XFD377" start="0" length="0">
    <dxf>
      <font>
        <b val="0"/>
        <name val="Times New Roman CYR"/>
        <family val="1"/>
      </font>
    </dxf>
  </rfmt>
  <rfmt sheetId="1" sqref="A378" start="0" length="0">
    <dxf>
      <font>
        <i/>
        <name val="Times New Roman"/>
        <family val="1"/>
      </font>
      <fill>
        <patternFill patternType="solid">
          <bgColor theme="0"/>
        </patternFill>
      </fill>
      <alignment horizontal="general"/>
    </dxf>
  </rfmt>
  <rfmt sheetId="1" sqref="B378" start="0" length="0">
    <dxf>
      <font>
        <i/>
        <name val="Times New Roman"/>
        <family val="1"/>
      </font>
      <fill>
        <patternFill patternType="solid">
          <bgColor theme="0"/>
        </patternFill>
      </fill>
    </dxf>
  </rfmt>
  <rfmt sheetId="1" sqref="C378" start="0" length="0">
    <dxf>
      <font>
        <i/>
        <name val="Times New Roman"/>
        <family val="1"/>
      </font>
      <fill>
        <patternFill patternType="solid">
          <bgColor theme="0"/>
        </patternFill>
      </fill>
    </dxf>
  </rfmt>
  <rfmt sheetId="1" sqref="D378" start="0" length="0">
    <dxf>
      <font>
        <i/>
        <name val="Times New Roman"/>
        <family val="1"/>
      </font>
      <fill>
        <patternFill patternType="solid">
          <bgColor theme="0"/>
        </patternFill>
      </fill>
    </dxf>
  </rfmt>
  <rfmt sheetId="1" sqref="E378" start="0" length="0">
    <dxf>
      <font>
        <b/>
        <i/>
        <name val="Times New Roman"/>
        <family val="1"/>
      </font>
      <fill>
        <patternFill patternType="solid">
          <bgColor theme="0"/>
        </patternFill>
      </fill>
    </dxf>
  </rfmt>
  <rfmt sheetId="1" sqref="F378" start="0" length="0">
    <dxf>
      <font>
        <i/>
        <name val="Times New Roman"/>
        <family val="1"/>
      </font>
      <fill>
        <patternFill patternType="solid">
          <bgColor theme="0"/>
        </patternFill>
      </fill>
      <alignment wrapText="1"/>
    </dxf>
  </rfmt>
  <rfmt sheetId="1" sqref="G378" start="0" length="0">
    <dxf>
      <font>
        <i/>
        <name val="Times New Roman"/>
        <family val="1"/>
      </font>
      <fill>
        <patternFill patternType="solid">
          <bgColor theme="0"/>
        </patternFill>
      </fill>
      <alignment wrapText="1"/>
    </dxf>
  </rfmt>
  <rfmt sheetId="1" sqref="H378" start="0" length="0">
    <dxf>
      <font>
        <b val="0"/>
        <name val="Times New Roman CYR"/>
        <family val="1"/>
      </font>
    </dxf>
  </rfmt>
  <rfmt sheetId="1" sqref="I378" start="0" length="0">
    <dxf>
      <font>
        <b val="0"/>
        <name val="Times New Roman CYR"/>
        <family val="1"/>
      </font>
    </dxf>
  </rfmt>
  <rfmt sheetId="1" sqref="A378:XFD378" start="0" length="0">
    <dxf>
      <font>
        <b val="0"/>
        <name val="Times New Roman CYR"/>
        <family val="1"/>
      </font>
    </dxf>
  </rfmt>
  <rfmt sheetId="1" sqref="A379" start="0" length="0">
    <dxf>
      <alignment horizontal="general" vertical="top"/>
    </dxf>
  </rfmt>
  <rfmt sheetId="1" sqref="B379" start="0" length="0">
    <dxf>
      <fill>
        <patternFill patternType="solid">
          <bgColor theme="0"/>
        </patternFill>
      </fill>
    </dxf>
  </rfmt>
  <rfmt sheetId="1" sqref="C379" start="0" length="0">
    <dxf>
      <fill>
        <patternFill patternType="solid">
          <bgColor theme="0"/>
        </patternFill>
      </fill>
    </dxf>
  </rfmt>
  <rfmt sheetId="1" sqref="D379" start="0" length="0">
    <dxf>
      <fill>
        <patternFill patternType="solid">
          <bgColor theme="0"/>
        </patternFill>
      </fill>
    </dxf>
  </rfmt>
  <rfmt sheetId="1" sqref="E379" start="0" length="0">
    <dxf>
      <fill>
        <patternFill patternType="solid">
          <bgColor theme="0"/>
        </patternFill>
      </fill>
    </dxf>
  </rfmt>
  <rfmt sheetId="1" sqref="F379" start="0" length="0">
    <dxf>
      <fill>
        <patternFill patternType="solid">
          <bgColor theme="0"/>
        </patternFill>
      </fill>
      <alignment wrapText="1"/>
    </dxf>
  </rfmt>
  <rfmt sheetId="1" sqref="G379" start="0" length="0">
    <dxf>
      <fill>
        <patternFill patternType="solid">
          <bgColor theme="0"/>
        </patternFill>
      </fill>
      <alignment wrapText="1"/>
    </dxf>
  </rfmt>
  <rfmt sheetId="1" sqref="H379" start="0" length="0">
    <dxf>
      <font>
        <b val="0"/>
        <name val="Times New Roman CYR"/>
        <family val="1"/>
      </font>
    </dxf>
  </rfmt>
  <rfmt sheetId="1" sqref="I379" start="0" length="0">
    <dxf>
      <font>
        <b val="0"/>
        <name val="Times New Roman CYR"/>
        <family val="1"/>
      </font>
    </dxf>
  </rfmt>
  <rfmt sheetId="1" sqref="A379:XFD379" start="0" length="0">
    <dxf>
      <font>
        <b val="0"/>
        <name val="Times New Roman CYR"/>
        <family val="1"/>
      </font>
    </dxf>
  </rfmt>
  <rfmt sheetId="1" sqref="A380" start="0" length="0">
    <dxf>
      <font>
        <i/>
        <name val="Times New Roman"/>
        <family val="1"/>
      </font>
      <fill>
        <patternFill patternType="solid">
          <bgColor theme="0"/>
        </patternFill>
      </fill>
      <alignment horizontal="general"/>
    </dxf>
  </rfmt>
  <rfmt sheetId="1" sqref="B380" start="0" length="0">
    <dxf>
      <font>
        <i/>
        <name val="Times New Roman"/>
        <family val="1"/>
      </font>
      <fill>
        <patternFill patternType="solid">
          <bgColor theme="0"/>
        </patternFill>
      </fill>
    </dxf>
  </rfmt>
  <rfmt sheetId="1" sqref="C380" start="0" length="0">
    <dxf>
      <font>
        <i/>
        <name val="Times New Roman"/>
        <family val="1"/>
      </font>
      <fill>
        <patternFill patternType="solid">
          <bgColor theme="0"/>
        </patternFill>
      </fill>
    </dxf>
  </rfmt>
  <rfmt sheetId="1" sqref="D380" start="0" length="0">
    <dxf>
      <font>
        <i/>
        <name val="Times New Roman"/>
        <family val="1"/>
      </font>
      <fill>
        <patternFill patternType="solid">
          <bgColor theme="0"/>
        </patternFill>
      </fill>
    </dxf>
  </rfmt>
  <rfmt sheetId="1" sqref="E380" start="0" length="0">
    <dxf>
      <font>
        <i/>
        <name val="Times New Roman"/>
        <family val="1"/>
      </font>
      <fill>
        <patternFill patternType="solid">
          <bgColor theme="0"/>
        </patternFill>
      </fill>
    </dxf>
  </rfmt>
  <rfmt sheetId="1" sqref="F380" start="0" length="0">
    <dxf>
      <font>
        <i/>
        <name val="Times New Roman"/>
        <family val="1"/>
      </font>
      <fill>
        <patternFill patternType="solid">
          <bgColor theme="0"/>
        </patternFill>
      </fill>
      <alignment wrapText="1"/>
    </dxf>
  </rfmt>
  <rfmt sheetId="1" sqref="G380" start="0" length="0">
    <dxf>
      <font>
        <i/>
        <name val="Times New Roman"/>
        <family val="1"/>
      </font>
      <fill>
        <patternFill patternType="solid">
          <bgColor theme="0"/>
        </patternFill>
      </fill>
      <alignment wrapText="1"/>
    </dxf>
  </rfmt>
  <rfmt sheetId="1" sqref="H380" start="0" length="0">
    <dxf>
      <font>
        <b val="0"/>
        <name val="Times New Roman CYR"/>
        <family val="1"/>
      </font>
    </dxf>
  </rfmt>
  <rfmt sheetId="1" sqref="I380" start="0" length="0">
    <dxf>
      <font>
        <b val="0"/>
        <name val="Times New Roman CYR"/>
        <family val="1"/>
      </font>
    </dxf>
  </rfmt>
  <rfmt sheetId="1" sqref="A380:XFD380" start="0" length="0">
    <dxf>
      <font>
        <b val="0"/>
        <name val="Times New Roman CYR"/>
        <family val="1"/>
      </font>
    </dxf>
  </rfmt>
  <rcc rId="4521" sId="1">
    <nc r="A375" t="inlineStr">
      <is>
        <t>Охрана семьи и детства</t>
      </is>
    </nc>
  </rcc>
  <rcc rId="4522" sId="1">
    <nc r="B375" t="inlineStr">
      <is>
        <t>10</t>
      </is>
    </nc>
  </rcc>
  <rcc rId="4523" sId="1">
    <nc r="C375" t="inlineStr">
      <is>
        <t>04</t>
      </is>
    </nc>
  </rcc>
  <rfmt sheetId="1" sqref="F375" start="0" length="0">
    <dxf>
      <alignment wrapText="1"/>
    </dxf>
  </rfmt>
  <rcc rId="4524" sId="1" odxf="1" dxf="1">
    <nc r="A376" t="inlineStr">
      <is>
        <t>Муниципальная Программа «Развитие физической культуры, спорта и молодежной политики в Селенгинском районе на  2020 – 2027 годы»</t>
      </is>
    </nc>
    <ndxf>
      <fill>
        <patternFill patternType="none">
          <bgColor indexed="65"/>
        </patternFill>
      </fill>
      <alignment horizontal="left"/>
    </ndxf>
  </rcc>
  <rcc rId="4525" sId="1" odxf="1" dxf="1">
    <nc r="B376" t="inlineStr">
      <is>
        <t>10</t>
      </is>
    </nc>
    <ndxf>
      <fill>
        <patternFill patternType="none">
          <bgColor indexed="65"/>
        </patternFill>
      </fill>
    </ndxf>
  </rcc>
  <rcc rId="4526" sId="1" odxf="1" dxf="1">
    <nc r="C376" t="inlineStr">
      <is>
        <t>04</t>
      </is>
    </nc>
    <ndxf>
      <fill>
        <patternFill patternType="none">
          <bgColor indexed="65"/>
        </patternFill>
      </fill>
    </ndxf>
  </rcc>
  <rcc rId="4527" sId="1" odxf="1" dxf="1">
    <nc r="D376" t="inlineStr">
      <is>
        <t>09000 00000</t>
      </is>
    </nc>
    <ndxf>
      <fill>
        <patternFill patternType="none">
          <bgColor indexed="65"/>
        </patternFill>
      </fill>
    </ndxf>
  </rcc>
  <rfmt sheetId="1" sqref="E376" start="0" length="0">
    <dxf>
      <fill>
        <patternFill patternType="none">
          <bgColor indexed="65"/>
        </patternFill>
      </fill>
    </dxf>
  </rfmt>
  <rfmt sheetId="1" sqref="F376" start="0" length="0">
    <dxf>
      <alignment wrapText="0"/>
    </dxf>
  </rfmt>
  <rcc rId="4528" sId="1" odxf="1" dxf="1">
    <nc r="A377" t="inlineStr">
      <is>
        <t>Подпрограмма «Обеспечение жильем молодых семей»</t>
      </is>
    </nc>
    <ndxf>
      <font>
        <b/>
        <name val="Times New Roman"/>
        <family val="1"/>
      </font>
      <fill>
        <patternFill patternType="none">
          <bgColor indexed="65"/>
        </patternFill>
      </fill>
      <alignment horizontal="left"/>
    </ndxf>
  </rcc>
  <rcc rId="4529" sId="1" odxf="1" dxf="1">
    <nc r="B377" t="inlineStr">
      <is>
        <t>10</t>
      </is>
    </nc>
    <ndxf>
      <font>
        <b/>
        <name val="Times New Roman"/>
        <family val="1"/>
      </font>
      <fill>
        <patternFill patternType="none">
          <bgColor indexed="65"/>
        </patternFill>
      </fill>
    </ndxf>
  </rcc>
  <rcc rId="4530" sId="1" odxf="1" dxf="1">
    <nc r="C377" t="inlineStr">
      <is>
        <t>04</t>
      </is>
    </nc>
    <ndxf>
      <font>
        <b/>
        <name val="Times New Roman"/>
        <family val="1"/>
      </font>
      <fill>
        <patternFill patternType="none">
          <bgColor indexed="65"/>
        </patternFill>
      </fill>
    </ndxf>
  </rcc>
  <rcc rId="4531" sId="1" odxf="1" dxf="1">
    <nc r="D377" t="inlineStr">
      <is>
        <t>09500 00000</t>
      </is>
    </nc>
    <ndxf>
      <font>
        <b/>
        <name val="Times New Roman"/>
        <family val="1"/>
      </font>
      <fill>
        <patternFill patternType="none">
          <bgColor indexed="65"/>
        </patternFill>
      </fill>
    </ndxf>
  </rcc>
  <rfmt sheetId="1" sqref="E377" start="0" length="0">
    <dxf>
      <font>
        <b/>
        <name val="Times New Roman"/>
        <family val="1"/>
      </font>
      <fill>
        <patternFill patternType="none">
          <bgColor indexed="65"/>
        </patternFill>
      </fill>
    </dxf>
  </rfmt>
  <rfmt sheetId="1" sqref="F377" start="0" length="0">
    <dxf>
      <font>
        <b/>
        <name val="Times New Roman"/>
        <family val="1"/>
      </font>
      <fill>
        <patternFill patternType="none">
          <bgColor indexed="65"/>
        </patternFill>
      </fill>
      <alignment wrapText="0"/>
    </dxf>
  </rfmt>
  <rcc rId="4532" sId="1" odxf="1" dxf="1">
    <nc r="A378" t="inlineStr">
      <is>
        <t>Основное мероприятие «Обеспечение жильем молодых семей»</t>
      </is>
    </nc>
    <ndxf>
      <fill>
        <patternFill patternType="none">
          <bgColor indexed="65"/>
        </patternFill>
      </fill>
      <alignment horizontal="left"/>
    </ndxf>
  </rcc>
  <rcc rId="4533" sId="1" odxf="1" dxf="1">
    <nc r="B378" t="inlineStr">
      <is>
        <t>10</t>
      </is>
    </nc>
    <ndxf>
      <fill>
        <patternFill patternType="none">
          <bgColor indexed="65"/>
        </patternFill>
      </fill>
    </ndxf>
  </rcc>
  <rcc rId="4534" sId="1" odxf="1" dxf="1">
    <nc r="C378" t="inlineStr">
      <is>
        <t>04</t>
      </is>
    </nc>
    <ndxf>
      <fill>
        <patternFill patternType="none">
          <bgColor indexed="65"/>
        </patternFill>
      </fill>
    </ndxf>
  </rcc>
  <rcc rId="4535" sId="1" odxf="1" dxf="1">
    <nc r="D378" t="inlineStr">
      <is>
        <t>09501 00000</t>
      </is>
    </nc>
    <ndxf>
      <fill>
        <patternFill patternType="none">
          <bgColor indexed="65"/>
        </patternFill>
      </fill>
    </ndxf>
  </rcc>
  <rfmt sheetId="1" sqref="E378" start="0" length="0">
    <dxf>
      <font>
        <b val="0"/>
        <name val="Times New Roman"/>
        <family val="1"/>
      </font>
      <fill>
        <patternFill patternType="none">
          <bgColor indexed="65"/>
        </patternFill>
      </fill>
    </dxf>
  </rfmt>
  <rfmt sheetId="1" sqref="F378" start="0" length="0">
    <dxf>
      <fill>
        <patternFill patternType="none">
          <bgColor indexed="65"/>
        </patternFill>
      </fill>
      <alignment wrapText="0"/>
    </dxf>
  </rfmt>
  <rcc rId="4536" sId="1" odxf="1" dxf="1">
    <nc r="A379" t="inlineStr">
      <is>
        <t>Реализация мероприятий по обеспечению жильем молодых семей</t>
      </is>
    </nc>
    <ndxf>
      <font>
        <i/>
        <name val="Times New Roman"/>
        <family val="1"/>
      </font>
      <alignment horizontal="left" vertical="center"/>
    </ndxf>
  </rcc>
  <rcc rId="4537" sId="1" odxf="1" dxf="1">
    <nc r="B379" t="inlineStr">
      <is>
        <t>10</t>
      </is>
    </nc>
    <ndxf>
      <font>
        <i/>
        <name val="Times New Roman"/>
        <family val="1"/>
      </font>
      <fill>
        <patternFill patternType="none">
          <bgColor indexed="65"/>
        </patternFill>
      </fill>
    </ndxf>
  </rcc>
  <rcc rId="4538" sId="1" odxf="1" dxf="1">
    <nc r="C379" t="inlineStr">
      <is>
        <t>04</t>
      </is>
    </nc>
    <ndxf>
      <font>
        <i/>
        <name val="Times New Roman"/>
        <family val="1"/>
      </font>
      <fill>
        <patternFill patternType="none">
          <bgColor indexed="65"/>
        </patternFill>
      </fill>
    </ndxf>
  </rcc>
  <rcc rId="4539" sId="1" odxf="1" dxf="1">
    <nc r="D379" t="inlineStr">
      <is>
        <t>09501 L4970</t>
      </is>
    </nc>
    <ndxf>
      <font>
        <i/>
        <name val="Times New Roman"/>
        <family val="1"/>
      </font>
      <fill>
        <patternFill patternType="none">
          <bgColor indexed="65"/>
        </patternFill>
      </fill>
    </ndxf>
  </rcc>
  <rfmt sheetId="1" sqref="E379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fmt sheetId="1" sqref="F379" start="0" length="0">
    <dxf>
      <font>
        <i/>
        <name val="Times New Roman"/>
        <family val="1"/>
      </font>
      <fill>
        <patternFill patternType="none">
          <bgColor indexed="65"/>
        </patternFill>
      </fill>
      <alignment wrapText="0"/>
    </dxf>
  </rfmt>
  <rcc rId="4540" sId="1" odxf="1" dxf="1">
    <nc r="A380" t="inlineStr">
      <is>
        <t>Субсидии гражданам на приобретение жилья</t>
      </is>
    </nc>
    <ndxf>
      <font>
        <i val="0"/>
        <name val="Times New Roman"/>
        <family val="1"/>
      </font>
      <fill>
        <patternFill patternType="none">
          <bgColor indexed="65"/>
        </patternFill>
      </fill>
      <alignment horizontal="left"/>
    </ndxf>
  </rcc>
  <rcc rId="4541" sId="1" odxf="1" dxf="1">
    <nc r="B380" t="inlineStr">
      <is>
        <t>10</t>
      </is>
    </nc>
    <ndxf>
      <font>
        <i val="0"/>
        <name val="Times New Roman"/>
        <family val="1"/>
      </font>
      <fill>
        <patternFill patternType="none">
          <bgColor indexed="65"/>
        </patternFill>
      </fill>
    </ndxf>
  </rcc>
  <rcc rId="4542" sId="1" odxf="1" dxf="1">
    <nc r="C380" t="inlineStr">
      <is>
        <t>04</t>
      </is>
    </nc>
    <ndxf>
      <font>
        <i val="0"/>
        <name val="Times New Roman"/>
        <family val="1"/>
      </font>
      <fill>
        <patternFill patternType="none">
          <bgColor indexed="65"/>
        </patternFill>
      </fill>
    </ndxf>
  </rcc>
  <rcc rId="4543" sId="1" odxf="1" dxf="1">
    <nc r="D380" t="inlineStr">
      <is>
        <t>09501 L4970</t>
      </is>
    </nc>
    <ndxf>
      <font>
        <i val="0"/>
        <name val="Times New Roman"/>
        <family val="1"/>
      </font>
      <fill>
        <patternFill patternType="none">
          <bgColor indexed="65"/>
        </patternFill>
      </fill>
    </ndxf>
  </rcc>
  <rcc rId="4544" sId="1" odxf="1" dxf="1">
    <nc r="E380" t="inlineStr">
      <is>
        <t>322</t>
      </is>
    </nc>
    <ndxf>
      <font>
        <i val="0"/>
        <name val="Times New Roman"/>
        <family val="1"/>
      </font>
      <fill>
        <patternFill patternType="none">
          <bgColor indexed="65"/>
        </patternFill>
      </fill>
    </ndxf>
  </rcc>
  <rfmt sheetId="1" sqref="F380" start="0" length="0">
    <dxf>
      <font>
        <i val="0"/>
        <name val="Times New Roman"/>
        <family val="1"/>
      </font>
      <alignment wrapText="0"/>
    </dxf>
  </rfmt>
  <rfmt sheetId="1" sqref="G375" start="0" length="0">
    <dxf>
      <alignment wrapText="1"/>
    </dxf>
  </rfmt>
  <rfmt sheetId="1" sqref="G376" start="0" length="0">
    <dxf>
      <alignment wrapText="0"/>
    </dxf>
  </rfmt>
  <rfmt sheetId="1" sqref="G377" start="0" length="0">
    <dxf>
      <font>
        <b/>
        <name val="Times New Roman"/>
        <family val="1"/>
      </font>
      <fill>
        <patternFill patternType="none">
          <bgColor indexed="65"/>
        </patternFill>
      </fill>
      <alignment wrapText="0"/>
    </dxf>
  </rfmt>
  <rfmt sheetId="1" sqref="G378" start="0" length="0">
    <dxf>
      <fill>
        <patternFill patternType="none">
          <bgColor indexed="65"/>
        </patternFill>
      </fill>
      <alignment wrapText="0"/>
    </dxf>
  </rfmt>
  <rfmt sheetId="1" sqref="G379" start="0" length="0">
    <dxf>
      <font>
        <i/>
        <name val="Times New Roman"/>
        <family val="1"/>
      </font>
      <fill>
        <patternFill patternType="none">
          <bgColor indexed="65"/>
        </patternFill>
      </fill>
      <alignment wrapText="0"/>
    </dxf>
  </rfmt>
  <rfmt sheetId="1" sqref="G380" start="0" length="0">
    <dxf>
      <font>
        <i val="0"/>
        <name val="Times New Roman"/>
        <family val="1"/>
      </font>
      <alignment wrapText="0"/>
    </dxf>
  </rfmt>
  <rcc rId="4545" sId="1" odxf="1" dxf="1">
    <nc r="F375">
      <f>F376</f>
    </nc>
    <ndxf>
      <alignment wrapText="0"/>
    </ndxf>
  </rcc>
  <rcc rId="4546" sId="1" odxf="1" dxf="1">
    <nc r="G375">
      <f>G376</f>
    </nc>
    <ndxf>
      <alignment wrapText="0"/>
    </ndxf>
  </rcc>
  <rcc rId="4547" sId="1" odxf="1" dxf="1">
    <nc r="F376">
      <f>F377</f>
    </nc>
    <ndxf>
      <fill>
        <patternFill patternType="none">
          <bgColor indexed="65"/>
        </patternFill>
      </fill>
    </ndxf>
  </rcc>
  <rcc rId="4548" sId="1" odxf="1" dxf="1">
    <nc r="G376">
      <f>G377</f>
    </nc>
    <ndxf>
      <fill>
        <patternFill patternType="none">
          <bgColor indexed="65"/>
        </patternFill>
      </fill>
    </ndxf>
  </rcc>
  <rcc rId="4549" sId="1">
    <nc r="F377">
      <f>F378</f>
    </nc>
  </rcc>
  <rcc rId="4550" sId="1">
    <nc r="G377">
      <f>G378</f>
    </nc>
  </rcc>
  <rcc rId="4551" sId="1">
    <nc r="F378">
      <f>F379</f>
    </nc>
  </rcc>
  <rcc rId="4552" sId="1">
    <nc r="G378">
      <f>G379</f>
    </nc>
  </rcc>
  <rcc rId="4553" sId="1">
    <nc r="F379">
      <f>F380</f>
    </nc>
  </rcc>
  <rcc rId="4554" sId="1">
    <nc r="G379">
      <f>G380</f>
    </nc>
  </rcc>
  <rcc rId="4555" sId="1" numFmtId="4">
    <nc r="F380">
      <f>1394.8</f>
    </nc>
  </rcc>
  <rcc rId="4556" sId="1" numFmtId="4">
    <nc r="G380">
      <f>1412.6</f>
    </nc>
  </rcc>
  <rcc rId="4557" sId="1">
    <oc r="F357">
      <f>F358+F363+F381</f>
    </oc>
    <nc r="F357">
      <f>F358+F363+F381+F375</f>
    </nc>
  </rcc>
  <rcc rId="4558" sId="1">
    <oc r="G357">
      <f>G358+G363+G381</f>
    </oc>
    <nc r="G357">
      <f>G358+G363+G381+G375</f>
    </nc>
  </rcc>
  <rcc rId="4559" sId="1">
    <oc r="F408">
      <f>859.2+2243.8</f>
    </oc>
    <nc r="F408">
      <f>859.2+2243.8-8.5</f>
    </nc>
  </rcc>
  <rcc rId="4560" sId="1">
    <oc r="F409">
      <f>259.5+677.6</f>
    </oc>
    <nc r="F409">
      <f>259.5+677.6-2.6</f>
    </nc>
  </rcc>
  <rcc rId="4561" sId="1">
    <oc r="G408">
      <f>859.2+2243.8</f>
    </oc>
    <nc r="G408">
      <f>859.2+2243.8-8.5</f>
    </nc>
  </rcc>
  <rcc rId="4562" sId="1">
    <oc r="G409">
      <f>259.5+677.6</f>
    </oc>
    <nc r="G409">
      <f>259.5+677.6-2.6</f>
    </nc>
  </rcc>
</revisions>
</file>

<file path=xl/revisions/revisionLog2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63" sId="1" numFmtId="34">
    <oc r="F443">
      <v>1512934.9</v>
    </oc>
    <nc r="F443">
      <v>1368160.46</v>
    </nc>
  </rcc>
  <rcc rId="4564" sId="1" numFmtId="34">
    <oc r="G443">
      <v>1455742.5999999999</v>
    </oc>
    <nc r="G443">
      <v>1367567.3600000001</v>
    </nc>
  </rcc>
  <rcc rId="4565" sId="1">
    <oc r="F415">
      <f>21385</f>
    </oc>
    <nc r="F415">
      <f>21385-10000</f>
    </nc>
  </rcc>
  <rcc rId="4566" sId="1">
    <oc r="G415">
      <f>21385</f>
    </oc>
    <nc r="G415">
      <f>21385-10000</f>
    </nc>
  </rcc>
  <rcc rId="4567" sId="1" numFmtId="4">
    <oc r="F348">
      <v>10978</v>
    </oc>
    <nc r="F348">
      <f>10978-5000</f>
    </nc>
  </rcc>
  <rcc rId="4568" sId="1" numFmtId="4">
    <oc r="G348">
      <v>10978</v>
    </oc>
    <nc r="G348">
      <f>10978-5000</f>
    </nc>
  </rcc>
  <rcc rId="4569" sId="1" numFmtId="4">
    <oc r="F349">
      <v>3315.4</v>
    </oc>
    <nc r="F349">
      <f>3315.4-1800</f>
    </nc>
  </rcc>
  <rcc rId="4570" sId="1" numFmtId="4">
    <oc r="G349">
      <v>3315.4</v>
    </oc>
    <nc r="G349">
      <f>3315.4-1800</f>
    </nc>
  </rcc>
  <rcc rId="4571" sId="1">
    <oc r="F330">
      <f>21670.6+1700</f>
    </oc>
    <nc r="F330">
      <f>21670.6+1700-10000</f>
    </nc>
  </rcc>
  <rcc rId="4572" sId="1">
    <oc r="G330">
      <f>21670.6+1700</f>
    </oc>
    <nc r="G330">
      <f>21670.6+1700-10000</f>
    </nc>
  </rcc>
  <rcc rId="4573" sId="1">
    <oc r="F324">
      <f>13032.1+500+1000</f>
    </oc>
    <nc r="F324">
      <f>13032.1+500+1000-4000</f>
    </nc>
  </rcc>
  <rcc rId="4574" sId="1">
    <oc r="G324">
      <f>13032.1+500+1000</f>
    </oc>
    <nc r="G324">
      <f>13032.1+500+1000-4000</f>
    </nc>
  </rcc>
  <rcc rId="4575" sId="1">
    <oc r="F251">
      <f>15442.2+1500+1000</f>
    </oc>
    <nc r="F251">
      <f>15442.2+1500+1000-7000</f>
    </nc>
  </rcc>
  <rcc rId="4576" sId="1">
    <oc r="G251">
      <f>15442.2+1500+1000</f>
    </oc>
    <nc r="G251">
      <f>15442.2+1500+1000-7000</f>
    </nc>
  </rcc>
  <rcc rId="4577" sId="1">
    <oc r="F304">
      <f>1969.3+1082.2</f>
    </oc>
    <nc r="F304">
      <f>1969.3+1082.2+7700</f>
    </nc>
  </rcc>
  <rcc rId="4578" sId="1">
    <oc r="G304">
      <f>1969.3+1082.2</f>
    </oc>
    <nc r="G304">
      <f>1969.3+1082.2+7700</f>
    </nc>
  </rcc>
  <rcc rId="4579" sId="1">
    <oc r="F305">
      <f>594.7+326.8</f>
    </oc>
    <nc r="F305">
      <f>594.7+326.8+2300</f>
    </nc>
  </rcc>
  <rcc rId="4580" sId="1">
    <oc r="G305">
      <f>594.7+326.8</f>
    </oc>
    <nc r="G305">
      <f>594.7+326.8+2300</f>
    </nc>
  </rcc>
  <rcc rId="4581" sId="1">
    <oc r="F258">
      <f>8525.8+179.8</f>
    </oc>
    <nc r="F258">
      <f>8525.8+179.8+3000</f>
    </nc>
  </rcc>
  <rcc rId="4582" sId="1">
    <oc r="G258">
      <f>8525.8+179.8</f>
    </oc>
    <nc r="G258">
      <f>8525.8+179.8+3000</f>
    </nc>
  </rcc>
  <rcc rId="4583" sId="1">
    <oc r="F259">
      <f>15665+340.5</f>
    </oc>
    <nc r="F259">
      <f>15665+340.5+3800</f>
    </nc>
  </rcc>
  <rcc rId="4584" sId="1">
    <oc r="G259">
      <f>15665+340.5</f>
    </oc>
    <nc r="G259">
      <f>15665+340.5+3800</f>
    </nc>
  </rcc>
  <rcc rId="4585" sId="1">
    <oc r="F215">
      <f>16093.8+3797.5</f>
    </oc>
    <nc r="F215">
      <f>16093.8+3797.5+10000+4000+7000-3895.619</f>
    </nc>
  </rcc>
  <rcc rId="4586" sId="1">
    <oc r="G215">
      <f>16093.8+3797.5</f>
    </oc>
    <nc r="G215">
      <f>16093.8+3797.5+10000+4000+7000-7214.463</f>
    </nc>
  </rcc>
</revisions>
</file>

<file path=xl/revisions/revisionLog2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87" sId="1">
    <oc r="F415">
      <f>21385-10000</f>
    </oc>
    <nc r="F415">
      <f>21385-10000-341.42509</f>
    </nc>
  </rcc>
  <rcc rId="4588" sId="1">
    <oc r="G415">
      <f>21385-10000</f>
    </oc>
    <nc r="G415">
      <f>21385-10000-345.78224</f>
    </nc>
  </rcc>
  <rcc rId="4589" sId="1">
    <oc r="F380">
      <f>1394.8</f>
    </oc>
    <nc r="F380">
      <f>1394.8+341.42509</f>
    </nc>
  </rcc>
  <rcc rId="4590" sId="1">
    <oc r="G380">
      <f>1412.6</f>
    </oc>
    <nc r="G380">
      <f>1412.6+245.78224</f>
    </nc>
  </rcc>
</revisions>
</file>

<file path=xl/revisions/revisionLog2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91" sId="1">
    <oc r="G380">
      <f>1412.6+245.78224</f>
    </oc>
    <nc r="G380">
      <f>1412.6+345.78224</f>
    </nc>
  </rcc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4" sId="1">
    <oc r="F155">
      <f>F160+F156</f>
    </oc>
    <nc r="F155">
      <f>F160+F156+F158</f>
    </nc>
  </rcc>
  <rcc rId="1035" sId="1">
    <oc r="G155">
      <f>G160+G156</f>
    </oc>
    <nc r="G155">
      <f>G160+G156+G158</f>
    </nc>
  </rcc>
</revisions>
</file>

<file path=xl/revisions/revisionLog2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92" sId="1">
    <oc r="F198">
      <f>16866.5+16.8665</f>
    </oc>
    <nc r="F198">
      <f>16866.5+16.866</f>
    </nc>
  </rcc>
  <rcc rId="4593" sId="1">
    <oc r="G198">
      <f>16183.9+16.1839</f>
    </oc>
    <nc r="G198">
      <f>16183.9+16.184</f>
    </nc>
  </rcc>
  <rcc rId="4594" sId="1" numFmtId="4">
    <oc r="F307">
      <v>300</v>
    </oc>
    <nc r="F307">
      <f>300+0.0005</f>
    </nc>
  </rcc>
  <rcc rId="4595" sId="1" numFmtId="4">
    <oc r="G307">
      <v>300</v>
    </oc>
    <nc r="G307">
      <f>300-0.0001</f>
    </nc>
  </rcc>
</revisions>
</file>

<file path=xl/revisions/revisionLog2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07" sId="1" numFmtId="4">
    <oc r="F107">
      <v>600</v>
    </oc>
    <nc r="F107">
      <v>380.8</v>
    </nc>
  </rcc>
  <rcc rId="4608" sId="1" numFmtId="4">
    <oc r="G107">
      <v>600</v>
    </oc>
    <nc r="G107">
      <v>380.8</v>
    </nc>
  </rcc>
  <rcc rId="4609" sId="1" numFmtId="4">
    <nc r="F108">
      <v>114.99</v>
    </nc>
  </rcc>
  <rcc rId="4610" sId="1" numFmtId="4">
    <nc r="G108">
      <v>114.99</v>
    </nc>
  </rcc>
  <rcc rId="4611" sId="1" numFmtId="4">
    <nc r="F109">
      <v>2.21</v>
    </nc>
  </rcc>
  <rcc rId="4612" sId="1" numFmtId="4">
    <nc r="G109">
      <v>2.21</v>
    </nc>
  </rcc>
  <rcc rId="4613" sId="1" numFmtId="4">
    <nc r="F110">
      <v>102</v>
    </nc>
  </rcc>
  <rcc rId="4614" sId="1" numFmtId="4">
    <nc r="G110">
      <v>102</v>
    </nc>
  </rcc>
  <rcc rId="4615" sId="1" numFmtId="4">
    <oc r="F122">
      <f>14900+2129.735</f>
    </oc>
    <nc r="F122">
      <v>17029.71269</v>
    </nc>
  </rcc>
  <rcc rId="4616" sId="1" numFmtId="4">
    <oc r="G122">
      <v>14900</v>
    </oc>
    <nc r="G122">
      <v>14899.97769</v>
    </nc>
  </rcc>
  <rcc rId="4617" sId="1" numFmtId="4">
    <oc r="F166">
      <f>100000+3092.78-9090.9</f>
    </oc>
    <nc r="F166">
      <v>93720.721650000007</v>
    </nc>
  </rcc>
  <rcc rId="4618" sId="1" numFmtId="4">
    <oc r="G166">
      <f>100000+3092.78+909.1</f>
    </oc>
    <nc r="G166">
      <v>104030</v>
    </nc>
  </rcc>
  <rcc rId="4619" sId="1">
    <oc r="D165" t="inlineStr">
      <is>
        <t>043R1 9Д001</t>
      </is>
    </oc>
    <nc r="D165" t="inlineStr">
      <is>
        <t>043И8 54170</t>
      </is>
    </nc>
  </rcc>
  <rcc rId="4620" sId="1">
    <oc r="D166" t="inlineStr">
      <is>
        <t>043R1 9Д001</t>
      </is>
    </oc>
    <nc r="D166" t="inlineStr">
      <is>
        <t>043И8 54170</t>
      </is>
    </nc>
  </rcc>
  <rcc rId="4621" sId="1" numFmtId="4">
    <oc r="F193">
      <f>532+532</f>
    </oc>
    <nc r="F193">
      <v>1064.0446199999999</v>
    </nc>
  </rcc>
  <rcc rId="4622" sId="1" numFmtId="4">
    <oc r="G193">
      <f>532+532</f>
    </oc>
    <nc r="G193">
      <v>1064.0446199999999</v>
    </nc>
  </rcc>
  <rcc rId="4623" sId="1">
    <oc r="F370">
      <f>770+85.55768</f>
    </oc>
    <nc r="F370">
      <f>770.01907+85.55768</f>
    </nc>
  </rcc>
  <rcc rId="4624" sId="1">
    <oc r="D228" t="inlineStr">
      <is>
        <t>10201 L0500</t>
      </is>
    </oc>
    <nc r="D228" t="inlineStr">
      <is>
        <t>102Ю6 50500</t>
      </is>
    </nc>
  </rcc>
  <rcc rId="4625" sId="1">
    <oc r="D229" t="inlineStr">
      <is>
        <t>10201 L0500</t>
      </is>
    </oc>
    <nc r="D229" t="inlineStr">
      <is>
        <t>102Ю6 50500</t>
      </is>
    </nc>
  </rcc>
  <rcc rId="4626" sId="1">
    <oc r="D238" t="inlineStr">
      <is>
        <t>102EВ 51790</t>
      </is>
    </oc>
    <nc r="D238" t="inlineStr">
      <is>
        <t>102Ю6 51790</t>
      </is>
    </nc>
  </rcc>
  <rcc rId="4627" sId="1">
    <oc r="D239" t="inlineStr">
      <is>
        <t>102EВ 51790</t>
      </is>
    </oc>
    <nc r="D239" t="inlineStr">
      <is>
        <t>102Ю6 51790</t>
      </is>
    </nc>
  </rcc>
  <rcc rId="4628" sId="1">
    <oc r="D220" t="inlineStr">
      <is>
        <t>10201 L3030</t>
      </is>
    </oc>
    <nc r="D220" t="inlineStr">
      <is>
        <t>102Ю6 53030</t>
      </is>
    </nc>
  </rcc>
  <rcc rId="4629" sId="1" odxf="1" dxf="1">
    <oc r="D221" t="inlineStr">
      <is>
        <t>10201 L3030</t>
      </is>
    </oc>
    <nc r="D221" t="inlineStr">
      <is>
        <t>102Ю6 53030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rc rId="4630" sId="1" ref="A240:XFD241" action="insertRow"/>
  <rm rId="4631" sheetId="1" source="A220:XFD221" destination="A240:XFD241" sourceSheetId="1">
    <rfmt sheetId="1" xfDxf="1" sqref="A240:XFD240" start="0" length="0">
      <dxf>
        <font>
          <i/>
          <name val="Times New Roman CYR"/>
          <family val="1"/>
        </font>
        <alignment wrapText="1"/>
      </dxf>
    </rfmt>
    <rfmt sheetId="1" xfDxf="1" sqref="A241:XFD241" start="0" length="0">
      <dxf>
        <font>
          <i/>
          <name val="Times New Roman CYR"/>
          <family val="1"/>
        </font>
        <alignment wrapText="1"/>
      </dxf>
    </rfmt>
    <rfmt sheetId="1" sqref="A240" start="0" length="0">
      <dxf>
        <font>
          <i val="0"/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40" start="0" length="0">
      <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40" start="0" length="0">
      <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40" start="0" length="0">
      <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40" start="0" length="0">
      <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40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40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241" start="0" length="0">
      <dxf>
        <font>
          <i val="0"/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41" start="0" length="0">
      <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41" start="0" length="0">
      <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41" start="0" length="0">
      <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41" start="0" length="0">
      <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41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41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4632" sId="1" ref="A220:XFD220" action="deleteRow">
    <rfmt sheetId="1" xfDxf="1" sqref="A220:XFD220" start="0" length="0">
      <dxf>
        <font>
          <name val="Times New Roman CYR"/>
          <family val="1"/>
        </font>
        <alignment wrapText="1"/>
      </dxf>
    </rfmt>
  </rrc>
  <rrc rId="4633" sId="1" ref="A220:XFD220" action="deleteRow">
    <rfmt sheetId="1" xfDxf="1" sqref="A220:XFD220" start="0" length="0">
      <dxf>
        <font>
          <name val="Times New Roman CYR"/>
          <family val="1"/>
        </font>
        <alignment wrapText="1"/>
      </dxf>
    </rfmt>
  </rrc>
  <rcc rId="4634" sId="1">
    <oc r="D126" t="inlineStr">
      <is>
        <t>99900 S2980</t>
      </is>
    </oc>
    <nc r="D126" t="inlineStr">
      <is>
        <t>99900 9Т001</t>
      </is>
    </nc>
  </rcc>
  <rcc rId="4635" sId="1" odxf="1" dxf="1">
    <oc r="D125" t="inlineStr">
      <is>
        <t>99900 S2980</t>
      </is>
    </oc>
    <nc r="D125" t="inlineStr">
      <is>
        <t>99900 9Т001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fmt sheetId="1" sqref="D125" start="0" length="2147483647">
    <dxf>
      <font>
        <i/>
      </font>
    </dxf>
  </rfmt>
  <rcc rId="4636" sId="1" numFmtId="4">
    <oc r="F164">
      <f>17764.6-44.16-3092.78</f>
    </oc>
    <nc r="F164">
      <v>14908.81835</v>
    </nc>
  </rcc>
  <rcc rId="4637" sId="1" numFmtId="4">
    <oc r="G164">
      <f>17764.6-44.16-3092.78</f>
    </oc>
    <nc r="G164">
      <v>14599.54</v>
    </nc>
  </rcc>
  <rcc rId="4638" sId="1">
    <oc r="D273" t="inlineStr">
      <is>
        <t>09401 83890</t>
      </is>
    </oc>
    <nc r="D273" t="inlineStr">
      <is>
        <t>094Е8 72Р50</t>
      </is>
    </nc>
  </rcc>
  <rcc rId="4639" sId="1" odxf="1" dxf="1">
    <oc r="D274" t="inlineStr">
      <is>
        <t>09401 83890</t>
      </is>
    </oc>
    <nc r="D274" t="inlineStr">
      <is>
        <t>094Е8 72Р50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4640" sId="1">
    <oc r="F373">
      <f>1500+47.1+233.1</f>
    </oc>
    <nc r="F373">
      <f>1500+47.1+233.13</f>
    </nc>
  </rcc>
  <rcc rId="4641" sId="1">
    <oc r="G373">
      <f>1500+47.1+233.1</f>
    </oc>
    <nc r="G373">
      <f>1500+47.1+233.13</f>
    </nc>
  </rcc>
  <rcc rId="4642" sId="1" numFmtId="4">
    <oc r="F380">
      <f>1394.8+341.42509</f>
    </oc>
    <nc r="F380">
      <v>1736.2223300000001</v>
    </nc>
  </rcc>
  <rcc rId="4643" sId="1" numFmtId="4">
    <oc r="G380">
      <f>1412.6+345.78224</f>
    </oc>
    <nc r="G380">
      <v>1758.36861</v>
    </nc>
  </rcc>
  <rcc rId="4644" sId="1" numFmtId="4">
    <oc r="F148">
      <v>17.2</v>
    </oc>
    <nc r="F148">
      <v>17.2056</v>
    </nc>
  </rcc>
  <rcc rId="4645" sId="1" numFmtId="4">
    <oc r="F149">
      <v>5.2</v>
    </oc>
    <nc r="F149">
      <v>5.1960800000000003</v>
    </nc>
  </rcc>
  <rcc rId="4646" sId="1" numFmtId="4">
    <oc r="G148">
      <v>17.2</v>
    </oc>
    <nc r="G148">
      <v>17.2056</v>
    </nc>
  </rcc>
  <rcc rId="4647" sId="1" numFmtId="4">
    <oc r="G149">
      <v>5.2</v>
    </oc>
    <nc r="G149">
      <v>5.1960800000000003</v>
    </nc>
  </rcc>
  <rcc rId="4648" sId="1" numFmtId="4">
    <oc r="F198">
      <f>16866.5+16.866</f>
    </oc>
    <nc r="F198">
      <v>16883.355</v>
    </nc>
  </rcc>
  <rcc rId="4649" sId="1" numFmtId="4">
    <oc r="G198">
      <f>16183.9+16.184</f>
    </oc>
    <nc r="G198">
      <v>16200.074000000001</v>
    </nc>
  </rcc>
  <rcc rId="4650" sId="1">
    <oc r="D196" t="inlineStr">
      <is>
        <t>160F2 00000</t>
      </is>
    </oc>
    <nc r="D196" t="inlineStr">
      <is>
        <t>160И4 00000</t>
      </is>
    </nc>
  </rcc>
  <rcc rId="4651" sId="1">
    <oc r="D197" t="inlineStr">
      <is>
        <t>160F2 55550</t>
      </is>
    </oc>
    <nc r="D197" t="inlineStr">
      <is>
        <t>160И4 55550</t>
      </is>
    </nc>
  </rcc>
  <rcc rId="4652" sId="1">
    <oc r="D198" t="inlineStr">
      <is>
        <t>160F2 55550</t>
      </is>
    </oc>
    <nc r="D198" t="inlineStr">
      <is>
        <t>160И4 55550</t>
      </is>
    </nc>
  </rcc>
  <rcc rId="4653" sId="1" numFmtId="4">
    <oc r="F367">
      <f>11369+127.9224</f>
    </oc>
    <nc r="F367">
      <v>11496.9123</v>
    </nc>
  </rcc>
  <rcc rId="4654" sId="1">
    <oc r="E370" t="inlineStr">
      <is>
        <t>622</t>
      </is>
    </oc>
    <nc r="E370" t="inlineStr">
      <is>
        <t>322</t>
      </is>
    </nc>
  </rcc>
  <rcc rId="4655" sId="1" xfDxf="1" dxf="1">
    <oc r="A370" t="inlineStr">
      <is>
        <t>Субсидии автономным учреждениям на иные цели</t>
      </is>
    </oc>
    <nc r="A370" t="inlineStr">
      <is>
        <t>Субсидии гражданам на приобретение жилья</t>
      </is>
    </nc>
    <ndxf>
      <font>
        <name val="Times New Roman"/>
        <family val="1"/>
      </font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v guid="{A9EB50DC-BC7E-40F0-8A51-0BBE6B12FA5A}" action="delete"/>
  <rdn rId="0" localSheetId="1" customView="1" name="Z_A9EB50DC_BC7E_40F0_8A51_0BBE6B12FA5A_.wvu.PrintArea" hidden="1" oldHidden="1">
    <formula>Ведом.структура!$A$1:$G$441</formula>
    <oldFormula>Ведом.структура!$A$1:$G$441</oldFormula>
  </rdn>
  <rdn rId="0" localSheetId="1" customView="1" name="Z_A9EB50DC_BC7E_40F0_8A51_0BBE6B12FA5A_.wvu.FilterData" hidden="1" oldHidden="1">
    <formula>Ведом.структура!$A$13:$G$450</formula>
    <oldFormula>Ведом.структура!$A$13:$G$450</oldFormula>
  </rdn>
  <rcv guid="{A9EB50DC-BC7E-40F0-8A51-0BBE6B12FA5A}" action="add"/>
</revisions>
</file>

<file path=xl/revisions/revisionLog2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F445" start="0" length="0">
    <dxf>
      <numFmt numFmtId="171" formatCode="#,##0.00000"/>
    </dxf>
  </rfmt>
  <rfmt sheetId="1" sqref="G445" start="0" length="0">
    <dxf>
      <numFmt numFmtId="171" formatCode="#,##0.00000"/>
    </dxf>
  </rfmt>
  <rfmt sheetId="1" s="1" sqref="F447" start="0" length="0">
    <dxf>
      <numFmt numFmtId="164" formatCode="_-* #,##0.00\ _₽_-;\-* #,##0.00\ _₽_-;_-* &quot;-&quot;??\ _₽_-;_-@_-"/>
    </dxf>
  </rfmt>
  <rfmt sheetId="1" s="1" sqref="G447" start="0" length="0">
    <dxf>
      <numFmt numFmtId="164" formatCode="_-* #,##0.00\ _₽_-;\-* #,##0.00\ _₽_-;_-* &quot;-&quot;??\ _₽_-;_-@_-"/>
    </dxf>
  </rfmt>
  <rfmt sheetId="1" sqref="F448" start="0" length="0">
    <dxf>
      <numFmt numFmtId="171" formatCode="#,##0.00000"/>
    </dxf>
  </rfmt>
  <rfmt sheetId="1" sqref="G448" start="0" length="0">
    <dxf>
      <numFmt numFmtId="171" formatCode="#,##0.00000"/>
    </dxf>
  </rfmt>
  <rcc rId="4658" sId="1" numFmtId="34">
    <oc r="F443">
      <v>1368160.66</v>
    </oc>
    <nc r="F443">
      <f>F441-F440</f>
    </nc>
  </rcc>
  <rcc rId="4659" sId="1" numFmtId="4">
    <oc r="F445">
      <f>F441-F443</f>
    </oc>
    <nc r="F445">
      <v>1358108.4702000001</v>
    </nc>
  </rcc>
  <rcc rId="4660" sId="1" numFmtId="4">
    <nc r="F446">
      <f>F443-F445</f>
    </nc>
  </rcc>
  <rcc rId="4661" sId="1">
    <oc r="G443">
      <v>1372558.66</v>
    </oc>
    <nc r="G443">
      <f>G441-G440</f>
    </nc>
  </rcc>
  <rcc rId="4662" sId="1" numFmtId="4">
    <oc r="G445">
      <f>G441-G443</f>
    </oc>
    <nc r="G445">
      <v>1352039.5123600001</v>
    </nc>
  </rcc>
  <rcc rId="4663" sId="1" numFmtId="4">
    <nc r="G446">
      <f>G443-G445</f>
    </nc>
  </rcc>
  <rcc rId="4664" sId="1" numFmtId="4">
    <oc r="F151">
      <v>1493.4</v>
    </oc>
    <nc r="F151">
      <v>1493.4449999999999</v>
    </nc>
  </rcc>
  <rcc rId="4665" sId="1" numFmtId="4">
    <oc r="G151">
      <v>1493.4</v>
    </oc>
    <nc r="G151">
      <v>1493.4449999999999</v>
    </nc>
  </rcc>
</revisions>
</file>

<file path=xl/revisions/revisionLog2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84" sId="1">
    <oc r="G3" t="inlineStr">
      <is>
        <t>от ___________2025    №____</t>
      </is>
    </oc>
    <nc r="G3" t="inlineStr">
      <is>
        <t>от 24 февраля 2025    № 28</t>
      </is>
    </nc>
  </rcc>
</revisions>
</file>

<file path=xl/revisions/revisionLog2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85" sId="1">
    <oc r="E170" t="inlineStr">
      <is>
        <t>622</t>
      </is>
    </oc>
    <nc r="E170" t="inlineStr">
      <is>
        <t>540</t>
      </is>
    </nc>
  </rcc>
  <rcc rId="4686" sId="1" odxf="1" dxf="1">
    <oc r="A170" t="inlineStr">
      <is>
        <t>Субсидии автономным учреждениям на иные цели</t>
      </is>
    </oc>
    <nc r="A170" t="inlineStr">
      <is>
        <t>Иные межбюджетные трансферты</t>
      </is>
    </nc>
    <odxf>
      <border outline="0">
        <left/>
      </border>
    </odxf>
    <ndxf>
      <border outline="0">
        <left style="thin">
          <color indexed="64"/>
        </left>
      </border>
    </ndxf>
  </rcc>
  <rcc rId="4687" sId="1" numFmtId="4">
    <oc r="F168">
      <v>14908.81835</v>
    </oc>
    <nc r="F168">
      <f>14908.81835+2811.62165</f>
    </nc>
  </rcc>
  <rcc rId="4688" sId="1" numFmtId="4">
    <oc r="G168">
      <v>14599.54</v>
    </oc>
    <nc r="G168">
      <f>14599.54+3120.9</f>
    </nc>
  </rcc>
</revisions>
</file>

<file path=xl/revisions/revisionLog2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89" sId="1" odxf="1" dxf="1" numFmtId="4">
    <oc r="F449">
      <v>1358108.4702000001</v>
    </oc>
    <nc r="F449">
      <v>1358108.4202000001</v>
    </nc>
    <odxf>
      <numFmt numFmtId="168" formatCode="#,##0.00000"/>
    </odxf>
    <ndxf>
      <numFmt numFmtId="165" formatCode="0.00000"/>
    </ndxf>
  </rcc>
  <rcc rId="4690" sId="1" odxf="1" dxf="1" numFmtId="4">
    <oc r="G449">
      <v>1352039.5123600001</v>
    </oc>
    <nc r="G449">
      <v>1352039.46236</v>
    </nc>
    <odxf>
      <numFmt numFmtId="168" formatCode="#,##0.00000"/>
    </odxf>
    <ndxf>
      <numFmt numFmtId="165" formatCode="0.00000"/>
    </ndxf>
  </rcc>
</revisions>
</file>

<file path=xl/revisions/revisionLog2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91" sId="1" numFmtId="4">
    <oc r="F206">
      <v>8886.66</v>
    </oc>
    <nc r="F206">
      <f>8886.66+4216.806</f>
    </nc>
  </rcc>
  <rcc rId="4692" sId="1" numFmtId="4">
    <oc r="G206">
      <v>8886.66</v>
    </oc>
    <nc r="G206">
      <f>8886.66+4216.806</f>
    </nc>
  </rcc>
</revisions>
</file>

<file path=xl/revisions/revisionLog2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693" sId="1" ref="A169:XFD169" action="insertRow"/>
  <rcc rId="4694" sId="1" odxf="1" dxf="1">
    <nc r="A169" t="inlineStr">
      <is>
        <t>Непрограммные расходы</t>
      </is>
    </nc>
    <odxf>
      <font>
        <b val="0"/>
        <name val="Times New Roman"/>
        <family val="1"/>
      </font>
      <alignment horizontal="left" vertical="center"/>
      <border outline="0">
        <left/>
      </border>
    </odxf>
    <ndxf>
      <font>
        <b/>
        <name val="Times New Roman"/>
        <family val="1"/>
      </font>
      <alignment horizontal="general" vertical="top"/>
      <border outline="0">
        <left style="thin">
          <color indexed="64"/>
        </left>
      </border>
    </ndxf>
  </rcc>
  <rcc rId="4695" sId="1" odxf="1" dxf="1">
    <nc r="B169" t="inlineStr">
      <is>
        <t>04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C169" start="0" length="0">
    <dxf>
      <font>
        <b/>
        <name val="Times New Roman"/>
        <family val="1"/>
      </font>
    </dxf>
  </rfmt>
  <rcc rId="4696" sId="1" odxf="1" dxf="1">
    <nc r="D169" t="inlineStr">
      <is>
        <t>99900 00000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E169" start="0" length="0">
    <dxf>
      <font>
        <b/>
        <name val="Times New Roman"/>
        <family val="1"/>
      </font>
    </dxf>
  </rfmt>
  <rcc rId="4697" sId="1" odxf="1" dxf="1">
    <nc r="F169">
      <f>F170</f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4698" sId="1" odxf="1" dxf="1">
    <nc r="G169">
      <f>G170</f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H169" start="0" length="0">
    <dxf>
      <font>
        <i/>
        <name val="Times New Roman CYR"/>
        <family val="1"/>
      </font>
    </dxf>
  </rfmt>
  <rfmt sheetId="1" sqref="I169" start="0" length="0">
    <dxf>
      <font>
        <i/>
        <name val="Times New Roman CYR"/>
        <family val="1"/>
      </font>
    </dxf>
  </rfmt>
  <rfmt sheetId="1" sqref="A169:XFD169" start="0" length="0">
    <dxf>
      <font>
        <i/>
        <name val="Times New Roman CYR"/>
        <family val="1"/>
      </font>
    </dxf>
  </rfmt>
  <rcc rId="4699" sId="1">
    <nc r="C169" t="inlineStr">
      <is>
        <t>09</t>
      </is>
    </nc>
  </rcc>
  <rcc rId="4700" sId="1">
    <oc r="D170" t="inlineStr">
      <is>
        <t>043И8 54170</t>
      </is>
    </oc>
    <nc r="D170" t="inlineStr">
      <is>
        <t>999И8 54170</t>
      </is>
    </nc>
  </rcc>
  <rcc rId="4701" sId="1">
    <oc r="D171" t="inlineStr">
      <is>
        <t>043И8 54170</t>
      </is>
    </oc>
    <nc r="D171" t="inlineStr">
      <is>
        <t>999И8 54170</t>
      </is>
    </nc>
  </rcc>
  <rrc rId="4702" sId="1" ref="A174:XFD176" action="insertRow"/>
  <rm rId="4703" sheetId="1" source="A169:XFD171" destination="A174:XFD176" sourceSheetId="1">
    <rfmt sheetId="1" xfDxf="1" sqref="A174:XFD174" start="0" length="0">
      <dxf>
        <font>
          <name val="Times New Roman CYR"/>
          <family val="1"/>
        </font>
        <alignment wrapText="1"/>
      </dxf>
    </rfmt>
    <rfmt sheetId="1" xfDxf="1" sqref="A175:XFD175" start="0" length="0">
      <dxf>
        <font>
          <name val="Times New Roman CYR"/>
          <family val="1"/>
        </font>
        <alignment wrapText="1"/>
      </dxf>
    </rfmt>
    <rfmt sheetId="1" xfDxf="1" sqref="A176:XFD176" start="0" length="0">
      <dxf>
        <font>
          <name val="Times New Roman CYR"/>
          <family val="1"/>
        </font>
        <alignment wrapText="1"/>
      </dxf>
    </rfmt>
    <rfmt sheetId="1" sqref="A174" start="0" length="0">
      <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74" start="0" length="0">
      <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74" start="0" length="0">
      <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74" start="0" length="0">
      <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74" start="0" length="0">
      <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74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74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175" start="0" length="0">
      <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75" start="0" length="0">
      <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75" start="0" length="0">
      <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75" start="0" length="0">
      <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75" start="0" length="0">
      <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75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75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176" start="0" length="0">
      <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76" start="0" length="0">
      <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76" start="0" length="0">
      <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76" start="0" length="0">
      <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76" start="0" length="0">
      <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76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76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4704" sId="1" ref="A169:XFD169" action="deleteRow">
    <rfmt sheetId="1" xfDxf="1" sqref="A169:XFD169" start="0" length="0">
      <dxf>
        <font>
          <name val="Times New Roman CYR"/>
          <family val="1"/>
        </font>
        <alignment wrapText="1"/>
      </dxf>
    </rfmt>
  </rrc>
  <rrc rId="4705" sId="1" ref="A169:XFD169" action="deleteRow">
    <rfmt sheetId="1" xfDxf="1" sqref="A169:XFD169" start="0" length="0">
      <dxf>
        <font>
          <name val="Times New Roman CYR"/>
          <family val="1"/>
        </font>
        <alignment wrapText="1"/>
      </dxf>
    </rfmt>
  </rrc>
  <rrc rId="4706" sId="1" ref="A169:XFD169" action="deleteRow">
    <rfmt sheetId="1" xfDxf="1" sqref="A169:XFD169" start="0" length="0">
      <dxf>
        <font>
          <name val="Times New Roman CYR"/>
          <family val="1"/>
        </font>
        <alignment wrapText="1"/>
      </dxf>
    </rfmt>
  </rrc>
  <rcc rId="4707" sId="1">
    <oc r="F166">
      <f>F167+F169+F172</f>
    </oc>
    <nc r="F166">
      <f>F167+F169</f>
    </nc>
  </rcc>
  <rcc rId="4708" sId="1">
    <oc r="G166">
      <f>G167+G169+G172</f>
    </oc>
    <nc r="G166">
      <f>G167+G169</f>
    </nc>
  </rcc>
  <rcc rId="4709" sId="1">
    <oc r="F163">
      <f>F164</f>
    </oc>
    <nc r="F163">
      <f>F164+F171</f>
    </nc>
  </rcc>
  <rcc rId="4710" sId="1">
    <oc r="G163">
      <f>G164</f>
    </oc>
    <nc r="G163">
      <f>G164+G171</f>
    </nc>
  </rcc>
  <rcv guid="{A9EB50DC-BC7E-40F0-8A51-0BBE6B12FA5A}" action="delete"/>
  <rdn rId="0" localSheetId="1" customView="1" name="Z_A9EB50DC_BC7E_40F0_8A51_0BBE6B12FA5A_.wvu.PrintArea" hidden="1" oldHidden="1">
    <formula>Ведом.структура!$A$5:$G$446</formula>
    <oldFormula>Ведом.структура!$A$5:$G$446</oldFormula>
  </rdn>
  <rdn rId="0" localSheetId="1" customView="1" name="Z_A9EB50DC_BC7E_40F0_8A51_0BBE6B12FA5A_.wvu.FilterData" hidden="1" oldHidden="1">
    <formula>Ведом.структура!$A$17:$G$455</formula>
    <oldFormula>Ведом.структура!$A$17:$G$455</oldFormula>
  </rdn>
  <rcv guid="{A9EB50DC-BC7E-40F0-8A51-0BBE6B12FA5A}" action="add"/>
</revisions>
</file>

<file path=xl/revisions/revisionLog2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766" sId="1" ref="A55:XFD55" action="insertRow"/>
  <rrc rId="4767" sId="1" ref="A55:XFD55" action="insertRow"/>
  <rrc rId="4768" sId="1" ref="A55:XFD56" action="insertRow"/>
  <rrc rId="4769" sId="1" ref="A55:XFD58" action="insertRow"/>
  <rcc rId="4770" sId="1" odxf="1" dxf="1">
    <nc r="A56" t="inlineStr">
      <is>
        <t>Межбюджетные трансферты на осуществление части полномочий по осуществлению внешнего муниципального контроля</t>
      </is>
    </nc>
    <odxf>
      <font>
        <i val="0"/>
        <color indexed="8"/>
        <name val="Times New Roman"/>
        <family val="1"/>
      </font>
      <fill>
        <patternFill>
          <bgColor indexed="65"/>
        </patternFill>
      </fill>
      <alignment horizontal="left"/>
    </odxf>
    <ndxf>
      <font>
        <i/>
        <color indexed="8"/>
        <name val="Times New Roman"/>
        <family val="1"/>
      </font>
      <fill>
        <patternFill>
          <bgColor theme="0"/>
        </patternFill>
      </fill>
      <alignment horizontal="general"/>
    </ndxf>
  </rcc>
  <rcc rId="4771" sId="1" odxf="1" dxf="1">
    <nc r="B56" t="inlineStr">
      <is>
        <t>01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4772" sId="1" odxf="1" dxf="1">
    <nc r="C56" t="inlineStr">
      <is>
        <t>06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4773" sId="1" odxf="1" dxf="1">
    <nc r="D56" t="inlineStr">
      <is>
        <t>99900 43000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fmt sheetId="1" sqref="E56" start="0" length="0">
    <dxf>
      <font>
        <i/>
        <name val="Times New Roman"/>
        <family val="1"/>
      </font>
      <fill>
        <patternFill patternType="solid">
          <bgColor theme="0"/>
        </patternFill>
      </fill>
    </dxf>
  </rfmt>
  <rcc rId="4774" sId="1" odxf="1" dxf="1">
    <nc r="F56">
      <f>F57+F58</f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4775" sId="1" odxf="1" dxf="1">
    <nc r="A57" t="inlineStr">
      <is>
        <t>Фонд оплаты труда государственных (муниципальных) органов</t>
      </is>
    </nc>
    <odxf>
      <fill>
        <patternFill>
          <bgColor indexed="65"/>
        </patternFill>
      </fill>
    </odxf>
    <ndxf>
      <fill>
        <patternFill>
          <bgColor theme="0"/>
        </patternFill>
      </fill>
    </ndxf>
  </rcc>
  <rcc rId="4776" sId="1" odxf="1" dxf="1">
    <nc r="B57" t="inlineStr">
      <is>
        <t>01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4777" sId="1" odxf="1" dxf="1">
    <nc r="C57" t="inlineStr">
      <is>
        <t>06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4778" sId="1" odxf="1" dxf="1">
    <nc r="D57" t="inlineStr">
      <is>
        <t>99900 43000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4779" sId="1" odxf="1" dxf="1">
    <nc r="E57" t="inlineStr">
      <is>
        <t>121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4780" sId="1" odxf="1" dxf="1" numFmtId="4">
    <nc r="F57">
      <v>48.372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4781" sId="1" odxf="1" dxf="1">
    <nc r="A58" t="inlineStr">
      <is>
    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    </is>
    </nc>
    <odxf>
      <fill>
        <patternFill>
          <bgColor indexed="65"/>
        </patternFill>
      </fill>
    </odxf>
    <ndxf>
      <fill>
        <patternFill>
          <bgColor theme="0"/>
        </patternFill>
      </fill>
    </ndxf>
  </rcc>
  <rcc rId="4782" sId="1" odxf="1" dxf="1">
    <nc r="B58" t="inlineStr">
      <is>
        <t>01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4783" sId="1" odxf="1" dxf="1">
    <nc r="C58" t="inlineStr">
      <is>
        <t>06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4784" sId="1" odxf="1" dxf="1">
    <nc r="D58" t="inlineStr">
      <is>
        <t>99900 43000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4785" sId="1" odxf="1" dxf="1">
    <nc r="E58" t="inlineStr">
      <is>
        <t>129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4786" sId="1" odxf="1" dxf="1" numFmtId="4">
    <nc r="F58">
      <v>14.629350000000001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4787" sId="1" odxf="1" dxf="1">
    <nc r="A59" t="inlineStr">
      <is>
    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    </is>
    </nc>
    <odxf>
      <font>
        <b val="0"/>
        <color indexed="8"/>
        <name val="Times New Roman"/>
        <family val="1"/>
      </font>
      <fill>
        <patternFill patternType="solid"/>
      </fill>
    </odxf>
    <ndxf>
      <font>
        <b/>
        <color indexed="8"/>
        <name val="Times New Roman"/>
        <family val="1"/>
      </font>
      <fill>
        <patternFill patternType="none"/>
      </fill>
    </ndxf>
  </rcc>
  <rcc rId="4788" sId="1" odxf="1" dxf="1">
    <nc r="B59" t="inlineStr">
      <is>
        <t>01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4789" sId="1" odxf="1" dxf="1">
    <nc r="C59" t="inlineStr">
      <is>
        <t>06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4790" sId="1" odxf="1" dxf="1">
    <nc r="D59" t="inlineStr">
      <is>
        <t>99900 81000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E59" start="0" length="0">
    <dxf>
      <font>
        <b/>
        <name val="Times New Roman"/>
        <family val="1"/>
      </font>
    </dxf>
  </rfmt>
  <rcc rId="4791" sId="1" odxf="1" dxf="1">
    <nc r="F59">
      <f>F60</f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4792" sId="1" odxf="1" dxf="1">
    <nc r="A60" t="inlineStr">
      <is>
        <t>Расходы на обеспечение функций органов местного самоуправления</t>
      </is>
    </nc>
    <odxf>
      <font>
        <i val="0"/>
        <color indexed="8"/>
        <name val="Times New Roman"/>
        <family val="1"/>
      </font>
      <fill>
        <patternFill>
          <bgColor indexed="65"/>
        </patternFill>
      </fill>
      <alignment horizontal="left" vertical="center"/>
    </odxf>
    <ndxf>
      <font>
        <i/>
        <color indexed="8"/>
        <name val="Times New Roman"/>
        <family val="1"/>
      </font>
      <fill>
        <patternFill>
          <bgColor theme="0"/>
        </patternFill>
      </fill>
      <alignment horizontal="general" vertical="top"/>
    </ndxf>
  </rcc>
  <rcc rId="4793" sId="1" odxf="1" dxf="1">
    <nc r="B60" t="inlineStr">
      <is>
        <t>01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4794" sId="1" odxf="1" dxf="1">
    <nc r="C60" t="inlineStr">
      <is>
        <t>06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4795" sId="1" odxf="1" dxf="1">
    <nc r="D60" t="inlineStr">
      <is>
        <t>99900 81020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fmt sheetId="1" sqref="E60" start="0" length="0">
    <dxf>
      <font>
        <i/>
        <name val="Times New Roman"/>
        <family val="1"/>
      </font>
      <fill>
        <patternFill patternType="solid">
          <bgColor theme="0"/>
        </patternFill>
      </fill>
    </dxf>
  </rfmt>
  <rcc rId="4796" sId="1" odxf="1" dxf="1">
    <nc r="F60">
      <f>SUM(F61:F62)</f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4797" sId="1" odxf="1" dxf="1">
    <nc r="A61" t="inlineStr">
      <is>
        <t>Фонд оплаты труда государственных (муниципальных) органов</t>
      </is>
    </nc>
    <odxf>
      <fill>
        <patternFill>
          <bgColor indexed="65"/>
        </patternFill>
      </fill>
    </odxf>
    <ndxf>
      <fill>
        <patternFill>
          <bgColor theme="0"/>
        </patternFill>
      </fill>
    </ndxf>
  </rcc>
  <rcc rId="4798" sId="1" odxf="1" dxf="1">
    <nc r="B61" t="inlineStr">
      <is>
        <t>01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4799" sId="1" odxf="1" dxf="1">
    <nc r="C61" t="inlineStr">
      <is>
        <t>06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4800" sId="1" odxf="1" dxf="1">
    <nc r="D61" t="inlineStr">
      <is>
        <t>99900 81020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4801" sId="1" odxf="1" dxf="1">
    <nc r="E61" t="inlineStr">
      <is>
        <t>121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fmt sheetId="1" sqref="F61" start="0" length="0">
    <dxf>
      <fill>
        <patternFill patternType="solid">
          <bgColor theme="0"/>
        </patternFill>
      </fill>
    </dxf>
  </rfmt>
  <rcc rId="4802" sId="1" odxf="1" dxf="1">
    <nc r="A62" t="inlineStr">
      <is>
    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    </is>
    </nc>
    <odxf>
      <fill>
        <patternFill>
          <bgColor indexed="65"/>
        </patternFill>
      </fill>
    </odxf>
    <ndxf>
      <fill>
        <patternFill>
          <bgColor theme="0"/>
        </patternFill>
      </fill>
    </ndxf>
  </rcc>
  <rcc rId="4803" sId="1" odxf="1" dxf="1">
    <nc r="B62" t="inlineStr">
      <is>
        <t>01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4804" sId="1" odxf="1" dxf="1">
    <nc r="C62" t="inlineStr">
      <is>
        <t>06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4805" sId="1" odxf="1" dxf="1">
    <nc r="D62" t="inlineStr">
      <is>
        <t>99900 81020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4806" sId="1" odxf="1" dxf="1">
    <nc r="E62" t="inlineStr">
      <is>
        <t>129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fmt sheetId="1" sqref="F62" start="0" length="0">
    <dxf>
      <fill>
        <patternFill patternType="solid">
          <bgColor theme="0"/>
        </patternFill>
      </fill>
    </dxf>
  </rfmt>
  <rcc rId="4807" sId="1" odxf="1" dxf="1">
    <nc r="G56">
      <f>G57+G58</f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cc rId="4808" sId="1" odxf="1" dxf="1" numFmtId="4">
    <nc r="G57">
      <v>48.372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4809" sId="1" odxf="1" dxf="1" numFmtId="4">
    <nc r="G58">
      <v>14.629350000000001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4810" sId="1" odxf="1" dxf="1">
    <nc r="G59">
      <f>G60</f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4811" sId="1" odxf="1" dxf="1">
    <nc r="G60">
      <f>SUM(G61:G62)</f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fmt sheetId="1" sqref="G61" start="0" length="0">
    <dxf>
      <fill>
        <patternFill patternType="solid">
          <bgColor theme="0"/>
        </patternFill>
      </fill>
    </dxf>
  </rfmt>
  <rfmt sheetId="1" sqref="G62" start="0" length="0">
    <dxf>
      <fill>
        <patternFill patternType="solid">
          <bgColor theme="0"/>
        </patternFill>
      </fill>
    </dxf>
  </rfmt>
  <rcc rId="4812" sId="1" odxf="1" dxf="1">
    <nc r="A55" t="inlineStr">
      <is>
        <t>Непрограммные расходы</t>
      </is>
    </nc>
    <odxf>
      <font>
        <b val="0"/>
        <color indexed="8"/>
        <name val="Times New Roman"/>
        <family val="1"/>
      </font>
      <fill>
        <patternFill>
          <bgColor indexed="65"/>
        </patternFill>
      </fill>
    </odxf>
    <ndxf>
      <font>
        <b/>
        <color indexed="8"/>
        <name val="Times New Roman"/>
        <family val="1"/>
      </font>
      <fill>
        <patternFill>
          <bgColor theme="0"/>
        </patternFill>
      </fill>
    </ndxf>
  </rcc>
  <rcc rId="4813" sId="1" odxf="1" dxf="1">
    <nc r="B55" t="inlineStr">
      <is>
        <t>01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theme="0"/>
        </patternFill>
      </fill>
    </ndxf>
  </rcc>
  <rcc rId="4814" sId="1" odxf="1" dxf="1">
    <nc r="C55" t="inlineStr">
      <is>
        <t>06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theme="0"/>
        </patternFill>
      </fill>
    </ndxf>
  </rcc>
  <rcc rId="4815" sId="1" odxf="1" dxf="1">
    <nc r="D55" t="inlineStr">
      <is>
        <t>99900 00000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theme="0"/>
        </patternFill>
      </fill>
    </ndxf>
  </rcc>
  <rfmt sheetId="1" sqref="E55" start="0" length="0">
    <dxf>
      <font>
        <b/>
        <name val="Times New Roman"/>
        <family val="1"/>
      </font>
      <fill>
        <patternFill patternType="solid">
          <bgColor theme="0"/>
        </patternFill>
      </fill>
    </dxf>
  </rfmt>
  <rfmt sheetId="1" sqref="F55" start="0" length="0">
    <dxf>
      <font>
        <b/>
        <name val="Times New Roman"/>
        <family val="1"/>
      </font>
      <fill>
        <patternFill patternType="solid">
          <bgColor theme="0"/>
        </patternFill>
      </fill>
    </dxf>
  </rfmt>
  <rfmt sheetId="1" sqref="G55" start="0" length="0">
    <dxf>
      <font>
        <b/>
        <name val="Times New Roman"/>
        <family val="1"/>
      </font>
      <fill>
        <patternFill patternType="solid">
          <bgColor theme="0"/>
        </patternFill>
      </fill>
    </dxf>
  </rfmt>
  <rrc rId="4816" sId="1" ref="A56:XFD56" action="deleteRow">
    <undo index="0" exp="ref" v="1" dr="G56" r="G55" sId="1"/>
    <undo index="0" exp="ref" v="1" dr="F56" r="F55" sId="1"/>
    <rfmt sheetId="1" xfDxf="1" sqref="A56:XFD56" start="0" length="0">
      <dxf>
        <font>
          <i/>
          <name val="Times New Roman CYR"/>
          <family val="1"/>
        </font>
        <alignment wrapText="1"/>
      </dxf>
    </rfmt>
    <rcc rId="0" sId="1" dxf="1">
      <nc r="A56" t="inlineStr">
        <is>
          <t>Межбюджетные трансферты на осуществление части полномочий по осуществлению внешнего муниципального контроля</t>
        </is>
      </nc>
      <ndxf>
        <font>
          <name val="Times New Roman"/>
          <family val="1"/>
        </font>
        <fill>
          <patternFill patternType="solid">
            <bgColor theme="0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6" t="inlineStr">
        <is>
          <t>01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6" t="inlineStr">
        <is>
          <t>06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6" t="inlineStr">
        <is>
          <t>99900 43000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56" start="0" length="0">
      <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56">
        <f>F57+F58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56">
        <f>G57+G58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817" sId="1" ref="A56:XFD56" action="deleteRow">
    <rfmt sheetId="1" xfDxf="1" sqref="A56:XFD56" start="0" length="0">
      <dxf>
        <font>
          <i/>
          <name val="Times New Roman CYR"/>
          <family val="1"/>
        </font>
        <alignment wrapText="1"/>
      </dxf>
    </rfmt>
    <rcc rId="0" sId="1" dxf="1">
      <nc r="A56" t="inlineStr">
        <is>
          <t>Фонд оплаты труда государственных (муниципальных) органов</t>
        </is>
      </nc>
      <ndxf>
        <font>
          <i val="0"/>
          <color indexed="8"/>
          <name val="Times New Roman"/>
          <family val="1"/>
        </font>
        <fill>
          <patternFill patternType="solid">
            <bgColor theme="0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6" t="inlineStr">
        <is>
          <t>01</t>
        </is>
      </nc>
      <n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6" t="inlineStr">
        <is>
          <t>06</t>
        </is>
      </nc>
      <n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6" t="inlineStr">
        <is>
          <t>99900 43000</t>
        </is>
      </nc>
      <n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6" t="inlineStr">
        <is>
          <t>121</t>
        </is>
      </nc>
      <n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56">
        <v>48.372</v>
      </nc>
      <n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56">
        <v>48.372</v>
      </nc>
      <n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818" sId="1" ref="A56:XFD56" action="deleteRow">
    <rfmt sheetId="1" xfDxf="1" sqref="A56:XFD56" start="0" length="0">
      <dxf>
        <font>
          <i/>
          <name val="Times New Roman CYR"/>
          <family val="1"/>
        </font>
        <alignment wrapText="1"/>
      </dxf>
    </rfmt>
    <rcc rId="0" sId="1" dxf="1">
      <nc r="A56" t="inlineStr">
        <is>
      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      </is>
      </nc>
      <ndxf>
        <font>
          <i val="0"/>
          <color indexed="8"/>
          <name val="Times New Roman"/>
          <family val="1"/>
        </font>
        <fill>
          <patternFill patternType="solid">
            <bgColor theme="0"/>
          </patternFill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6" t="inlineStr">
        <is>
          <t>01</t>
        </is>
      </nc>
      <n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56" t="inlineStr">
        <is>
          <t>06</t>
        </is>
      </nc>
      <n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56" t="inlineStr">
        <is>
          <t>99900 43000</t>
        </is>
      </nc>
      <n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6" t="inlineStr">
        <is>
          <t>129</t>
        </is>
      </nc>
      <ndxf>
        <font>
          <i val="0"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56">
        <v>14.629350000000001</v>
      </nc>
      <n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56">
        <v>14.629350000000001</v>
      </nc>
      <n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4819" sId="1" numFmtId="4">
    <nc r="F58">
      <v>855.7</v>
    </nc>
  </rcc>
  <rcc rId="4820" sId="1" numFmtId="4">
    <nc r="F59">
      <v>258.39999999999998</v>
    </nc>
  </rcc>
  <rcc rId="4821" sId="1" numFmtId="4">
    <nc r="G58">
      <v>855.7</v>
    </nc>
  </rcc>
  <rcc rId="4822" sId="1" numFmtId="4">
    <nc r="G59">
      <v>258.39999999999998</v>
    </nc>
  </rcc>
  <rcc rId="4823" sId="1">
    <nc r="F55">
      <f>F56</f>
    </nc>
  </rcc>
  <rcc rId="4824" sId="1">
    <oc r="F46">
      <f>F47</f>
    </oc>
    <nc r="F46">
      <f>F47+F55</f>
    </nc>
  </rcc>
  <rcc rId="4825" sId="1">
    <oc r="G46">
      <f>G47</f>
    </oc>
    <nc r="G46">
      <f>G47+G55</f>
    </nc>
  </rcc>
  <rcc rId="4826" sId="1">
    <nc r="G55">
      <f>G56</f>
    </nc>
  </rcc>
  <rcc rId="4827" sId="1" numFmtId="4">
    <oc r="F29">
      <v>1690.1</v>
    </oc>
    <nc r="F29">
      <f>1690.1-855.7</f>
    </nc>
  </rcc>
  <rcc rId="4828" sId="1" numFmtId="4">
    <oc r="F30">
      <v>510.4</v>
    </oc>
    <nc r="F30">
      <f>510.4-258.4</f>
    </nc>
  </rcc>
  <rcc rId="4829" sId="1" numFmtId="4">
    <oc r="G29">
      <v>1690.1</v>
    </oc>
    <nc r="G29">
      <f>1690.1-855.7</f>
    </nc>
  </rcc>
  <rcc rId="4830" sId="1" numFmtId="4">
    <oc r="G30">
      <v>510.4</v>
    </oc>
    <nc r="G30">
      <f>510.4-258.4</f>
    </nc>
  </rcc>
</revisions>
</file>

<file path=xl/revisions/revisionLog2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831" sId="1">
    <oc r="G3" t="inlineStr">
      <is>
        <t>от________ 2025    №____</t>
      </is>
    </oc>
    <nc r="G3" t="inlineStr">
      <is>
        <t>от 27 марта  2025    № 35</t>
      </is>
    </nc>
  </rcc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E404" start="0" length="0">
    <dxf>
      <numFmt numFmtId="167" formatCode="_-* #,##0.00000\ _₽_-;\-* #,##0.00000\ _₽_-;_-* &quot;-&quot;?????\ _₽_-;_-@_-"/>
      <alignment horizontal="right"/>
    </dxf>
  </rfmt>
  <rcv guid="{E97D42D2-9E10-4ADB-8FB1-0860F6F503F4}" action="delete"/>
  <rdn rId="0" localSheetId="1" customView="1" name="Z_E97D42D2_9E10_4ADB_8FB1_0860F6F503F4_.wvu.PrintArea" hidden="1" oldHidden="1">
    <formula>Ведом.структура!$A$5:$G$402</formula>
    <oldFormula>Ведом.структура!$A$5:$G$402</oldFormula>
  </rdn>
  <rdn rId="0" localSheetId="1" customView="1" name="Z_E97D42D2_9E10_4ADB_8FB1_0860F6F503F4_.wvu.Rows" hidden="1" oldHidden="1">
    <formula>Ведом.структура!$251:$253</formula>
    <oldFormula>Ведом.структура!$251:$253</oldFormula>
  </rdn>
  <rdn rId="0" localSheetId="1" customView="1" name="Z_E97D42D2_9E10_4ADB_8FB1_0860F6F503F4_.wvu.FilterData" hidden="1" oldHidden="1">
    <formula>Ведом.структура!$A$19:$G$411</formula>
    <oldFormula>Ведом.структура!$A$19:$G$411</oldFormula>
  </rdn>
  <rcv guid="{E97D42D2-9E10-4ADB-8FB1-0860F6F503F4}" action="add"/>
</revisions>
</file>

<file path=xl/revisions/revisionLog2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832" sId="1" numFmtId="4">
    <oc r="F178">
      <v>93720.721650000007</v>
    </oc>
    <nc r="F178">
      <v>93720.719649999999</v>
    </nc>
  </rcc>
  <rcc rId="4833" sId="1" numFmtId="4">
    <oc r="G178">
      <v>104030</v>
    </oc>
    <nc r="G178">
      <v>104131.00199999999</v>
    </nc>
  </rcc>
  <rcc rId="4834" sId="1">
    <oc r="F235">
      <f>43870.5</f>
    </oc>
    <nc r="F235">
      <f>43870.5+437.8</f>
    </nc>
  </rcc>
  <rcc rId="4835" sId="1">
    <oc r="G235">
      <f>42291.905+4991.3-249.565</f>
    </oc>
    <nc r="G235">
      <f>42291.905+4991.3-249.565+437.8</f>
    </nc>
  </rcc>
  <rcc rId="4836" sId="1" numFmtId="4">
    <oc r="F255">
      <f>8320+437.8</f>
    </oc>
    <nc r="F255">
      <v>0</v>
    </nc>
  </rcc>
  <rcc rId="4837" sId="1" numFmtId="4">
    <oc r="G255">
      <f>8320+437.8</f>
    </oc>
    <nc r="G255">
      <v>0</v>
    </nc>
  </rcc>
</revisions>
</file>

<file path=xl/revisions/revisionLog2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838" sId="1" ref="A213:XFD219" action="insertRow"/>
  <rcc rId="4839" sId="1" odxf="1" dxf="1">
    <nc r="A213" t="inlineStr">
      <is>
        <t>ОХРАНА ОКРУЖАЮЩЕЙ СРЕДЫ</t>
      </is>
    </nc>
    <odxf>
      <font>
        <b val="0"/>
        <name val="Times New Roman"/>
        <family val="1"/>
      </font>
      <fill>
        <patternFill patternType="none">
          <bgColor indexed="65"/>
        </patternFill>
      </fill>
      <alignment vertical="top"/>
    </odxf>
    <ndxf>
      <font>
        <b/>
        <name val="Times New Roman"/>
        <family val="1"/>
      </font>
      <fill>
        <patternFill patternType="solid">
          <bgColor indexed="15"/>
        </patternFill>
      </fill>
      <alignment vertical="center"/>
    </ndxf>
  </rcc>
  <rcc rId="4840" sId="1" odxf="1" dxf="1">
    <nc r="B213" t="inlineStr">
      <is>
        <t>06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15"/>
        </patternFill>
      </fill>
    </ndxf>
  </rcc>
  <rfmt sheetId="1" sqref="C213" start="0" length="0">
    <dxf>
      <font>
        <b/>
        <name val="Times New Roman"/>
        <family val="1"/>
      </font>
      <fill>
        <patternFill patternType="solid">
          <bgColor indexed="15"/>
        </patternFill>
      </fill>
    </dxf>
  </rfmt>
  <rfmt sheetId="1" sqref="D213" start="0" length="0">
    <dxf>
      <font>
        <b/>
        <name val="Times New Roman"/>
        <family val="1"/>
      </font>
      <fill>
        <patternFill patternType="solid">
          <bgColor indexed="15"/>
        </patternFill>
      </fill>
    </dxf>
  </rfmt>
  <rfmt sheetId="1" sqref="E213" start="0" length="0">
    <dxf>
      <font>
        <b/>
        <name val="Times New Roman"/>
        <family val="1"/>
      </font>
      <fill>
        <patternFill patternType="solid">
          <bgColor indexed="15"/>
        </patternFill>
      </fill>
    </dxf>
  </rfmt>
  <rcc rId="4841" sId="1" odxf="1" dxf="1">
    <nc r="F213">
      <f>F214</f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15"/>
        </patternFill>
      </fill>
    </ndxf>
  </rcc>
  <rfmt sheetId="1" sqref="G213" start="0" length="0">
    <dxf>
      <font>
        <name val="Times New Roman CYR"/>
        <family val="1"/>
      </font>
      <numFmt numFmtId="0" formatCode="General"/>
      <alignment horizontal="general" vertical="top"/>
      <border outline="0">
        <left/>
        <right/>
        <top/>
        <bottom/>
      </border>
    </dxf>
  </rfmt>
  <rcc rId="4842" sId="1" odxf="1" dxf="1">
    <nc r="A214" t="inlineStr">
      <is>
        <t>Другие вопросы в области охраны окружающей среды</t>
      </is>
    </nc>
    <odxf>
      <font>
        <b val="0"/>
        <name val="Times New Roman"/>
        <family val="1"/>
      </font>
      <fill>
        <patternFill patternType="none">
          <bgColor indexed="65"/>
        </patternFill>
      </fill>
      <alignment vertical="top"/>
    </odxf>
    <ndxf>
      <font>
        <b/>
        <name val="Times New Roman"/>
        <family val="1"/>
      </font>
      <fill>
        <patternFill patternType="solid">
          <bgColor indexed="41"/>
        </patternFill>
      </fill>
      <alignment vertical="center"/>
    </ndxf>
  </rcc>
  <rcc rId="4843" sId="1" odxf="1" dxf="1">
    <nc r="B214" t="inlineStr">
      <is>
        <t>06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cc rId="4844" sId="1" odxf="1" dxf="1">
    <nc r="C214" t="inlineStr">
      <is>
        <t>05</t>
      </is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fmt sheetId="1" sqref="D214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E214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cc rId="4845" sId="1" odxf="1" dxf="1">
    <nc r="F214">
      <f>F215</f>
    </nc>
    <odxf>
      <font>
        <b val="0"/>
        <name val="Times New Roman"/>
        <family val="1"/>
      </font>
      <fill>
        <patternFill patternType="none">
          <bgColor indexed="65"/>
        </patternFill>
      </fill>
    </odxf>
    <ndxf>
      <font>
        <b/>
        <name val="Times New Roman"/>
        <family val="1"/>
      </font>
      <fill>
        <patternFill patternType="solid">
          <bgColor indexed="41"/>
        </patternFill>
      </fill>
    </ndxf>
  </rcc>
  <rfmt sheetId="1" sqref="G214" start="0" length="0">
    <dxf>
      <font>
        <name val="Times New Roman CYR"/>
        <family val="1"/>
      </font>
      <numFmt numFmtId="0" formatCode="General"/>
      <alignment horizontal="general" vertical="top"/>
      <border outline="0">
        <left/>
        <right/>
        <top/>
        <bottom/>
      </border>
    </dxf>
  </rfmt>
  <rcc rId="4846" sId="1" odxf="1" dxf="1">
    <nc r="A215" t="inlineStr">
      <is>
        <t>Непрограммные расходы</t>
      </is>
    </nc>
    <odxf>
      <font>
        <b val="0"/>
        <name val="Times New Roman"/>
        <family val="1"/>
      </font>
      <alignment vertical="top"/>
    </odxf>
    <ndxf>
      <font>
        <b/>
        <name val="Times New Roman"/>
        <family val="1"/>
      </font>
      <alignment vertical="center"/>
    </ndxf>
  </rcc>
  <rcc rId="4847" sId="1" odxf="1" dxf="1">
    <nc r="B215" t="inlineStr">
      <is>
        <t>06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4848" sId="1" odxf="1" dxf="1">
    <nc r="C215" t="inlineStr">
      <is>
        <t>05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cc rId="4849" sId="1" odxf="1" dxf="1">
    <nc r="D215" t="inlineStr">
      <is>
        <t>99900 00000</t>
      </is>
    </nc>
    <odxf>
      <font>
        <b val="0"/>
        <name val="Times New Roman"/>
        <family val="1"/>
      </font>
    </odxf>
    <ndxf>
      <font>
        <b/>
        <name val="Times New Roman"/>
        <family val="1"/>
      </font>
    </ndxf>
  </rcc>
  <rfmt sheetId="1" sqref="E215" start="0" length="0">
    <dxf>
      <font>
        <b/>
        <name val="Times New Roman"/>
        <family val="1"/>
      </font>
    </dxf>
  </rfmt>
  <rfmt sheetId="1" sqref="F215" start="0" length="0">
    <dxf>
      <font>
        <b/>
        <name val="Times New Roman"/>
        <family val="1"/>
      </font>
    </dxf>
  </rfmt>
  <rfmt sheetId="1" sqref="G215" start="0" length="0">
    <dxf>
      <font>
        <name val="Times New Roman CYR"/>
        <family val="1"/>
      </font>
      <numFmt numFmtId="0" formatCode="General"/>
      <alignment horizontal="general" vertical="top"/>
      <border outline="0">
        <left/>
        <right/>
        <top/>
        <bottom/>
      </border>
    </dxf>
  </rfmt>
  <rcc rId="4850" sId="1" odxf="1" dxf="1">
    <nc r="A216" t="inlineStr">
      <is>
        <t>Субсидии бюджетам муниципальных образований (городских округов) на мероприятия по ликвидации несанкционированных свалок по решению суда</t>
      </is>
    </nc>
    <odxf>
      <font>
        <i val="0"/>
        <name val="Times New Roman"/>
        <family val="1"/>
      </font>
      <alignment horizontal="general" vertical="top"/>
    </odxf>
    <ndxf>
      <font>
        <i/>
        <name val="Times New Roman"/>
        <family val="1"/>
      </font>
      <alignment horizontal="left" vertical="center"/>
    </ndxf>
  </rcc>
  <rcc rId="4851" sId="1" odxf="1" dxf="1">
    <nc r="B216" t="inlineStr">
      <is>
        <t>06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4852" sId="1" odxf="1" dxf="1">
    <nc r="C216" t="inlineStr">
      <is>
        <t>05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4853" sId="1" odxf="1" dxf="1">
    <nc r="D216" t="inlineStr">
      <is>
        <t>99900 72Б60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fmt sheetId="1" sqref="E216" start="0" length="0">
    <dxf>
      <font>
        <i/>
        <name val="Times New Roman"/>
        <family val="1"/>
      </font>
    </dxf>
  </rfmt>
  <rcc rId="4854" sId="1" odxf="1" dxf="1">
    <nc r="F216">
      <f>SUM(F217:F217)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G216" start="0" length="0">
    <dxf>
      <font>
        <name val="Times New Roman CYR"/>
        <family val="1"/>
      </font>
      <numFmt numFmtId="0" formatCode="General"/>
      <alignment horizontal="general" vertical="top"/>
      <border outline="0">
        <left/>
        <right/>
        <top/>
        <bottom/>
      </border>
    </dxf>
  </rfmt>
  <rcc rId="4855" sId="1" odxf="1" dxf="1">
    <nc r="A217" t="inlineStr">
      <is>
        <t>Иные межбюджетные трансферты</t>
      </is>
    </nc>
    <odxf>
      <font>
        <name val="Times New Roman"/>
        <family val="1"/>
      </font>
      <alignment horizontal="general" vertical="top"/>
    </odxf>
    <ndxf>
      <font>
        <color indexed="8"/>
        <name val="Times New Roman"/>
        <family val="1"/>
      </font>
      <alignment horizontal="left" vertical="center"/>
    </ndxf>
  </rcc>
  <rcc rId="4856" sId="1">
    <nc r="B217" t="inlineStr">
      <is>
        <t>06</t>
      </is>
    </nc>
  </rcc>
  <rcc rId="4857" sId="1">
    <nc r="C217" t="inlineStr">
      <is>
        <t>05</t>
      </is>
    </nc>
  </rcc>
  <rcc rId="4858" sId="1" odxf="1" dxf="1">
    <nc r="D217" t="inlineStr">
      <is>
        <t>99900 72Б60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4859" sId="1">
    <nc r="E217" t="inlineStr">
      <is>
        <t>540</t>
      </is>
    </nc>
  </rcc>
  <rcc rId="4860" sId="1" numFmtId="4">
    <nc r="F217">
      <v>3332.5145000000002</v>
    </nc>
  </rcc>
  <rfmt sheetId="1" sqref="G217" start="0" length="0">
    <dxf>
      <font>
        <name val="Times New Roman CYR"/>
        <family val="1"/>
      </font>
      <numFmt numFmtId="0" formatCode="General"/>
      <alignment horizontal="general" vertical="top"/>
      <border outline="0">
        <left/>
        <right/>
        <top/>
        <bottom/>
      </border>
    </dxf>
  </rfmt>
  <rcc rId="4861" sId="1" odxf="1" dxf="1">
    <nc r="A218" t="inlineStr">
      <is>
        <t>Реализация мероприятий комплексных планов по снижению выбросов загрязняющих веществ в атмосферный воздух</t>
      </is>
    </nc>
    <odxf>
      <font>
        <i val="0"/>
        <name val="Times New Roman"/>
        <family val="1"/>
      </font>
      <alignment horizontal="general" vertical="top"/>
    </odxf>
    <ndxf>
      <font>
        <i/>
        <name val="Times New Roman"/>
        <family val="1"/>
      </font>
      <alignment horizontal="left" vertical="center"/>
    </ndxf>
  </rcc>
  <rcc rId="4862" sId="1" odxf="1" dxf="1">
    <nc r="B218" t="inlineStr">
      <is>
        <t>06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4863" sId="1" odxf="1" dxf="1">
    <nc r="C218" t="inlineStr">
      <is>
        <t>05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4864" sId="1" odxf="1" dxf="1">
    <nc r="D218" t="inlineStr">
      <is>
        <t>999Ч4 54410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fmt sheetId="1" sqref="E218" start="0" length="0">
    <dxf>
      <font>
        <i/>
        <name val="Times New Roman"/>
        <family val="1"/>
      </font>
    </dxf>
  </rfmt>
  <rcc rId="4865" sId="1" odxf="1" dxf="1">
    <nc r="F218">
      <f>SUM(F219:F219)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G218" start="0" length="0">
    <dxf>
      <font>
        <name val="Times New Roman CYR"/>
        <family val="1"/>
      </font>
      <numFmt numFmtId="0" formatCode="General"/>
      <alignment horizontal="general" vertical="top"/>
      <border outline="0">
        <left/>
        <right/>
        <top/>
        <bottom/>
      </border>
    </dxf>
  </rfmt>
  <rcc rId="4866" sId="1" odxf="1" dxf="1">
    <nc r="A219" t="inlineStr">
      <is>
        <t>Иные межбюджетные трансферты</t>
      </is>
    </nc>
    <odxf>
      <font>
        <name val="Times New Roman"/>
        <family val="1"/>
      </font>
      <alignment horizontal="general" vertical="top"/>
    </odxf>
    <ndxf>
      <font>
        <color indexed="8"/>
        <name val="Times New Roman"/>
        <family val="1"/>
      </font>
      <alignment horizontal="left" vertical="center"/>
    </ndxf>
  </rcc>
  <rcc rId="4867" sId="1">
    <nc r="B219" t="inlineStr">
      <is>
        <t>06</t>
      </is>
    </nc>
  </rcc>
  <rcc rId="4868" sId="1">
    <nc r="C219" t="inlineStr">
      <is>
        <t>05</t>
      </is>
    </nc>
  </rcc>
  <rcc rId="4869" sId="1" odxf="1" dxf="1">
    <nc r="D219" t="inlineStr">
      <is>
        <t>999Ч4 54410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4870" sId="1">
    <nc r="E219" t="inlineStr">
      <is>
        <t>540</t>
      </is>
    </nc>
  </rcc>
  <rfmt sheetId="1" sqref="G219" start="0" length="0">
    <dxf>
      <font>
        <name val="Times New Roman CYR"/>
        <family val="1"/>
      </font>
      <numFmt numFmtId="0" formatCode="General"/>
      <alignment horizontal="general" vertical="top"/>
      <border outline="0">
        <left/>
        <right/>
        <top/>
        <bottom/>
      </border>
    </dxf>
  </rfmt>
  <rcc rId="4871" sId="1" odxf="1" dxf="1">
    <nc r="G213">
      <f>G214</f>
    </nc>
    <ndxf>
      <font>
        <b/>
        <name val="Times New Roman"/>
        <family val="1"/>
      </font>
      <numFmt numFmtId="165" formatCode="0.00000"/>
      <fill>
        <patternFill patternType="solid">
          <bgColor indexed="15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872" sId="1" odxf="1" dxf="1">
    <nc r="G214">
      <f>G215</f>
    </nc>
    <ndxf>
      <font>
        <b/>
        <name val="Times New Roman"/>
        <family val="1"/>
      </font>
      <numFmt numFmtId="165" formatCode="0.00000"/>
      <fill>
        <patternFill patternType="solid">
          <bgColor indexed="41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G215" start="0" length="0">
    <dxf>
      <font>
        <b/>
        <name val="Times New Roman"/>
        <family val="1"/>
      </font>
      <numFmt numFmtId="165" formatCode="0.00000"/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4873" sId="1" odxf="1" dxf="1">
    <nc r="G216">
      <f>SUM(G217:G217)</f>
    </nc>
    <ndxf>
      <font>
        <i/>
        <name val="Times New Roman"/>
        <family val="1"/>
      </font>
      <numFmt numFmtId="165" formatCode="0.00000"/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874" sId="1" odxf="1" dxf="1" numFmtId="4">
    <nc r="G217">
      <v>3332.5145000000002</v>
    </nc>
    <ndxf>
      <font>
        <name val="Times New Roman"/>
        <family val="1"/>
      </font>
      <numFmt numFmtId="165" formatCode="0.00000"/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875" sId="1" odxf="1" dxf="1">
    <nc r="G218">
      <f>SUM(G219:G219)</f>
    </nc>
    <ndxf>
      <font>
        <i/>
        <name val="Times New Roman"/>
        <family val="1"/>
      </font>
      <numFmt numFmtId="165" formatCode="0.00000"/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G219" start="0" length="0">
    <dxf>
      <font>
        <name val="Times New Roman"/>
        <family val="1"/>
      </font>
      <numFmt numFmtId="165" formatCode="0.00000"/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rc rId="4876" sId="1" ref="A216:XFD216" action="deleteRow">
    <undo index="65535" exp="ref" v="1" dr="G216" r="G215" sId="1"/>
    <undo index="65535" exp="ref" v="1" dr="F216" r="F215" sId="1"/>
    <rfmt sheetId="1" xfDxf="1" sqref="A216:XFD216" start="0" length="0">
      <dxf>
        <font>
          <name val="Times New Roman CYR"/>
          <family val="1"/>
        </font>
        <alignment wrapText="1"/>
      </dxf>
    </rfmt>
    <rcc rId="0" sId="1" dxf="1">
      <nc r="A216" t="inlineStr">
        <is>
          <t>Субсидии бюджетам муниципальных образований (городских округов) на мероприятия по ликвидации несанкционированных свалок по решению суда</t>
        </is>
      </nc>
      <ndxf>
        <font>
          <i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16" t="inlineStr">
        <is>
          <t>06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16" t="inlineStr">
        <is>
          <t>05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16" t="inlineStr">
        <is>
          <t>99900 72Б60</t>
        </is>
      </nc>
      <ndxf>
        <font>
          <i/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16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16">
        <f>SUM(F217:F217)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16">
        <f>SUM(G217:G217)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877" sId="1" ref="A216:XFD216" action="deleteRow">
    <rfmt sheetId="1" xfDxf="1" sqref="A216:XFD216" start="0" length="0">
      <dxf>
        <font>
          <name val="Times New Roman CYR"/>
          <family val="1"/>
        </font>
        <alignment wrapText="1"/>
      </dxf>
    </rfmt>
    <rcc rId="0" sId="1" dxf="1">
      <nc r="A216" t="inlineStr">
        <is>
          <t>Иные межбюджетные трансферты</t>
        </is>
      </nc>
      <ndxf>
        <font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16" t="inlineStr">
        <is>
          <t>06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16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16" t="inlineStr">
        <is>
          <t>99900 72Б60</t>
        </is>
      </nc>
      <ndxf>
        <font>
          <name val="Times New Roman"/>
          <family val="1"/>
        </font>
        <numFmt numFmtId="30" formatCode="@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16" t="inlineStr">
        <is>
          <t>540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216">
        <v>3332.5145000000002</v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216">
        <v>3332.5145000000002</v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4878" sId="1">
    <nc r="F215">
      <f>F216</f>
    </nc>
  </rcc>
  <rcc rId="4879" sId="1">
    <nc r="G215">
      <f>G216</f>
    </nc>
  </rcc>
  <rcc rId="4880" sId="1" numFmtId="4">
    <nc r="G217">
      <v>0</v>
    </nc>
  </rcc>
  <rcc rId="4881" sId="1" numFmtId="4">
    <nc r="F217">
      <v>725113.80784000002</v>
    </nc>
  </rcc>
  <rcc rId="4882" sId="1">
    <oc r="F456">
      <f>F18+F136+F142+F195+F218+F333+F372+F413+F446+F455</f>
    </oc>
    <nc r="F456">
      <f>F18+F136+F142+F195+F218+F333+F372+F413+F446+F455+F213</f>
    </nc>
  </rcc>
  <rcc rId="4883" sId="1">
    <oc r="G456">
      <f>G18+G136+G142+G195+G218+G333+G372+G413+G446+G455</f>
    </oc>
    <nc r="G456">
      <f>G18+G136+G142+G195+G218+G333+G372+G413+G446+G455+G213</f>
    </nc>
  </rcc>
  <rcc rId="4884" sId="1" numFmtId="34">
    <oc r="F458">
      <f>F451-F450</f>
    </oc>
    <nc r="F458">
      <f>F456-F455</f>
    </nc>
  </rcc>
  <rcc rId="4885" sId="1">
    <oc r="F461">
      <f>F458-F460</f>
    </oc>
    <nc r="F461"/>
  </rcc>
  <rcc rId="4886" sId="1">
    <oc r="G461">
      <f>G458-G460</f>
    </oc>
    <nc r="G461"/>
  </rcc>
  <rcc rId="4887" sId="1" numFmtId="4">
    <oc r="F460">
      <v>1358108.4202000001</v>
    </oc>
    <nc r="F460">
      <v>2081930.6536900001</v>
    </nc>
  </rcc>
  <rcc rId="4888" sId="1" numFmtId="4">
    <oc r="G460">
      <v>1352039.46236</v>
    </oc>
    <nc r="G460">
      <v>1351158.1703600001</v>
    </nc>
  </rcc>
  <rcc rId="4889" sId="1">
    <nc r="F462">
      <f>F458-F460</f>
    </nc>
  </rcc>
  <rcc rId="4890" sId="1">
    <nc r="G462">
      <f>G458-G460</f>
    </nc>
  </rcc>
</revisions>
</file>

<file path=xl/revisions/revisionLog2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891" sId="1" numFmtId="34">
    <oc r="F455">
      <v>10052.284</v>
    </oc>
    <nc r="F455">
      <v>10157.704</v>
    </nc>
  </rcc>
  <rcc rId="4892" sId="1" numFmtId="34">
    <oc r="G455">
      <v>20519.223000000002</v>
    </oc>
    <nc r="G455">
      <v>20730.062999999998</v>
    </nc>
  </rcc>
</revisions>
</file>

<file path=xl/revisions/revisionLog2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893" sId="1">
    <oc r="F240">
      <f>43870.5+437.8</f>
    </oc>
    <nc r="F240">
      <f>43870.5+437.8-105.42</f>
    </nc>
  </rcc>
  <rcc rId="4894" sId="1">
    <oc r="G240">
      <f>42291.905+4991.3-249.565+437.8</f>
    </oc>
    <nc r="G240">
      <f>42291.905+4991.3-249.565+437.8-210.84</f>
    </nc>
  </rcc>
</revisions>
</file>

<file path=xl/revisions/revisionLog2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895" sId="1" numFmtId="4">
    <oc r="F178">
      <v>93720.719649999999</v>
    </oc>
    <nc r="F178">
      <v>93720.719589999993</v>
    </nc>
  </rcc>
  <rcc rId="4896" sId="1" numFmtId="4">
    <oc r="G178">
      <v>104131.00199999999</v>
    </oc>
    <nc r="G178">
      <v>104134.12577</v>
    </nc>
  </rcc>
  <rcc rId="4897" sId="1" numFmtId="34">
    <oc r="F458">
      <f>F456-F455</f>
    </oc>
    <nc r="F458">
      <v>2081825.2336299999</v>
    </nc>
  </rcc>
  <rcc rId="4898" sId="1" numFmtId="34">
    <oc r="G458">
      <f>G456-G455</f>
    </oc>
    <nc r="G458">
      <v>1350950.45413</v>
    </nc>
  </rcc>
  <rcc rId="4899" sId="1">
    <oc r="F460">
      <v>2081930.6536900001</v>
    </oc>
    <nc r="F460">
      <f>F456-F458</f>
    </nc>
  </rcc>
  <rcc rId="4900" sId="1">
    <oc r="G460">
      <v>1351158.1703600001</v>
    </oc>
    <nc r="G460">
      <f>G456-G458</f>
    </nc>
  </rcc>
  <rcc rId="4901" sId="1">
    <oc r="F462">
      <f>F458-F460</f>
    </oc>
    <nc r="F462"/>
  </rcc>
  <rcc rId="4902" sId="1">
    <oc r="G462">
      <f>G458-G460</f>
    </oc>
    <nc r="G462"/>
  </rcc>
</revisions>
</file>

<file path=xl/revisions/revisionLog2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03" sId="1" numFmtId="4">
    <oc r="F178">
      <v>93720.719589999993</v>
    </oc>
    <nc r="F178">
      <v>93720.719649999999</v>
    </nc>
  </rcc>
  <rcc rId="4904" sId="1" numFmtId="4">
    <oc r="G178">
      <v>104134.12577</v>
    </oc>
    <nc r="G178">
      <v>104131.00199999999</v>
    </nc>
  </rcc>
  <rcv guid="{A9EB50DC-BC7E-40F0-8A51-0BBE6B12FA5A}" action="delete"/>
  <rdn rId="0" localSheetId="1" customView="1" name="Z_A9EB50DC_BC7E_40F0_8A51_0BBE6B12FA5A_.wvu.PrintArea" hidden="1" oldHidden="1">
    <formula>Ведом.структура!$A$5:$G$456</formula>
    <oldFormula>Ведом.структура!$A$5:$G$456</oldFormula>
  </rdn>
  <rdn rId="0" localSheetId="1" customView="1" name="Z_A9EB50DC_BC7E_40F0_8A51_0BBE6B12FA5A_.wvu.FilterData" hidden="1" oldHidden="1">
    <formula>Ведом.структура!$A$17:$G$465</formula>
    <oldFormula>Ведом.структура!$A$17:$G$465</oldFormula>
  </rdn>
  <rcv guid="{A9EB50DC-BC7E-40F0-8A51-0BBE6B12FA5A}" action="add"/>
</revisions>
</file>

<file path=xl/revisions/revisionLog2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07" sId="1" numFmtId="34">
    <oc r="F458">
      <v>2081825.2336299999</v>
    </oc>
    <nc r="F458">
      <v>2081825.2336899999</v>
    </nc>
  </rcc>
  <rcc rId="4908" sId="1" numFmtId="34">
    <oc r="G458">
      <v>1350950.45413</v>
    </oc>
    <nc r="G458">
      <v>1350947.33036</v>
    </nc>
  </rcc>
</revisions>
</file>

<file path=xl/revisions/revisionLog2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11" sId="1">
    <oc r="G3" t="inlineStr">
      <is>
        <t>от ___ мая  2025  №___</t>
      </is>
    </oc>
    <nc r="G3" t="inlineStr">
      <is>
        <t>от 29 мая 2025    № 46</t>
      </is>
    </nc>
  </rcc>
</revisions>
</file>

<file path=xl/revisions/revisionLog2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E97D42D2-9E10-4ADB-8FB1-0860F6F503F4}" action="delete"/>
  <rdn rId="0" localSheetId="1" customView="1" name="Z_E97D42D2_9E10_4ADB_8FB1_0860F6F503F4_.wvu.PrintArea" hidden="1" oldHidden="1">
    <formula>Ведом.структура!$A$5:$G$456</formula>
    <oldFormula>Ведом.структура!$A$5:$G$456</oldFormula>
  </rdn>
  <rdn rId="0" localSheetId="1" customView="1" name="Z_E97D42D2_9E10_4ADB_8FB1_0860F6F503F4_.wvu.FilterData" hidden="1" oldHidden="1">
    <formula>Ведом.структура!$A$17:$G$465</formula>
    <oldFormula>Ведом.структура!$A$17:$G$465</oldFormula>
  </rdn>
  <rcv guid="{E97D42D2-9E10-4ADB-8FB1-0860F6F503F4}" action="add"/>
</revisions>
</file>

<file path=xl/revisions/revisionLog2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E97D42D2-9E10-4ADB-8FB1-0860F6F503F4}" action="delete"/>
  <rdn rId="0" localSheetId="1" customView="1" name="Z_E97D42D2_9E10_4ADB_8FB1_0860F6F503F4_.wvu.PrintArea" hidden="1" oldHidden="1">
    <formula>Ведом.структура!$A$5:$G$456</formula>
    <oldFormula>Ведом.структура!$A$5:$G$456</oldFormula>
  </rdn>
  <rdn rId="0" localSheetId="1" customView="1" name="Z_E97D42D2_9E10_4ADB_8FB1_0860F6F503F4_.wvu.FilterData" hidden="1" oldHidden="1">
    <formula>Ведом.структура!$A$17:$G$465</formula>
    <oldFormula>Ведом.структура!$A$17:$G$465</oldFormula>
  </rdn>
  <rcv guid="{E97D42D2-9E10-4ADB-8FB1-0860F6F503F4}" action="add"/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9" sId="1" numFmtId="4">
    <oc r="F206">
      <v>27305.97</v>
    </oc>
    <nc r="F206">
      <f>27305.97-117.3</f>
    </nc>
  </rcc>
  <rcv guid="{E97D42D2-9E10-4ADB-8FB1-0860F6F503F4}" action="delete"/>
  <rdn rId="0" localSheetId="1" customView="1" name="Z_E97D42D2_9E10_4ADB_8FB1_0860F6F503F4_.wvu.PrintArea" hidden="1" oldHidden="1">
    <formula>Ведом.структура!$A$5:$G$402</formula>
    <oldFormula>Ведом.структура!$A$5:$G$402</oldFormula>
  </rdn>
  <rdn rId="0" localSheetId="1" customView="1" name="Z_E97D42D2_9E10_4ADB_8FB1_0860F6F503F4_.wvu.Rows" hidden="1" oldHidden="1">
    <formula>Ведом.структура!$251:$253</formula>
    <oldFormula>Ведом.структура!$251:$253</oldFormula>
  </rdn>
  <rdn rId="0" localSheetId="1" customView="1" name="Z_E97D42D2_9E10_4ADB_8FB1_0860F6F503F4_.wvu.FilterData" hidden="1" oldHidden="1">
    <formula>Ведом.структура!$A$19:$G$411</formula>
    <oldFormula>Ведом.структура!$A$19:$G$411</oldFormula>
  </rdn>
  <rcv guid="{E97D42D2-9E10-4ADB-8FB1-0860F6F503F4}" action="add"/>
</revisions>
</file>

<file path=xl/revisions/revisionLog2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E97D42D2-9E10-4ADB-8FB1-0860F6F503F4}" action="delete"/>
  <rdn rId="0" localSheetId="1" customView="1" name="Z_E97D42D2_9E10_4ADB_8FB1_0860F6F503F4_.wvu.PrintArea" hidden="1" oldHidden="1">
    <formula>Ведом.структура!$A$5:$G$456</formula>
    <oldFormula>Ведом.структура!$A$5:$G$456</oldFormula>
  </rdn>
  <rdn rId="0" localSheetId="1" customView="1" name="Z_E97D42D2_9E10_4ADB_8FB1_0860F6F503F4_.wvu.FilterData" hidden="1" oldHidden="1">
    <formula>Ведом.структура!$A$17:$G$465</formula>
    <oldFormula>Ведом.структура!$A$17:$G$465</oldFormula>
  </rdn>
  <rcv guid="{E97D42D2-9E10-4ADB-8FB1-0860F6F503F4}" action="add"/>
</revisions>
</file>

<file path=xl/revisions/revisionLog2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E97D42D2-9E10-4ADB-8FB1-0860F6F503F4}" action="delete"/>
  <rdn rId="0" localSheetId="1" customView="1" name="Z_E97D42D2_9E10_4ADB_8FB1_0860F6F503F4_.wvu.PrintArea" hidden="1" oldHidden="1">
    <formula>Ведом.структура!$A$5:$G$456</formula>
    <oldFormula>Ведом.структура!$A$5:$G$456</oldFormula>
  </rdn>
  <rdn rId="0" localSheetId="1" customView="1" name="Z_E97D42D2_9E10_4ADB_8FB1_0860F6F503F4_.wvu.FilterData" hidden="1" oldHidden="1">
    <formula>Ведом.структура!$A$17:$G$465</formula>
    <oldFormula>Ведом.структура!$A$17:$G$465</oldFormula>
  </rdn>
  <rcv guid="{E97D42D2-9E10-4ADB-8FB1-0860F6F503F4}" action="add"/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62" sId="1">
    <oc r="F222">
      <f>43055.38+4690.6-2842-680</f>
    </oc>
    <nc r="F222">
      <f>43055.38+4690.6-2842-680-2438.8-700.32</f>
    </nc>
  </rcc>
  <rcv guid="{E97D42D2-9E10-4ADB-8FB1-0860F6F503F4}" action="delete"/>
  <rdn rId="0" localSheetId="1" customView="1" name="Z_E97D42D2_9E10_4ADB_8FB1_0860F6F503F4_.wvu.PrintArea" hidden="1" oldHidden="1">
    <formula>Ведом.структура!$A$5:$G$402</formula>
    <oldFormula>Ведом.структура!$A$5:$G$402</oldFormula>
  </rdn>
  <rdn rId="0" localSheetId="1" customView="1" name="Z_E97D42D2_9E10_4ADB_8FB1_0860F6F503F4_.wvu.Rows" hidden="1" oldHidden="1">
    <formula>Ведом.структура!$251:$253</formula>
    <oldFormula>Ведом.структура!$251:$253</oldFormula>
  </rdn>
  <rdn rId="0" localSheetId="1" customView="1" name="Z_E97D42D2_9E10_4ADB_8FB1_0860F6F503F4_.wvu.FilterData" hidden="1" oldHidden="1">
    <formula>Ведом.структура!$A$19:$G$411</formula>
    <oldFormula>Ведом.структура!$A$19:$G$411</oldFormula>
  </rdn>
  <rcv guid="{E97D42D2-9E10-4ADB-8FB1-0860F6F503F4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27" sId="1">
    <oc r="I198">
      <f>F194+F209+F210+F212+F215+F216+F219+F222+F224+F226+F233+F246+F249+F264++F273+F285+F290+F303</f>
    </oc>
    <nc r="I198">
      <f>F194+F209+F210+F212+F215+F216+F219+F222+F224+F226+F233+F246+F249+F264++F273+F285+F290+F303+1800</f>
    </nc>
  </rcc>
  <rcc rId="728" sId="1">
    <oc r="J198">
      <f>G194+G209+G210+G212+G215+G216+G219+G222+G224+G226+G233+G246+G249+G264++G273+G285+G290+G303</f>
    </oc>
    <nc r="J198">
      <f>G194+G209+G210+G212+G215+G216+G219+G222+G224+G226+G233+G246+G249+G264++G273+G285+G290+G303+1800</f>
    </nc>
  </rcc>
  <rcc rId="729" sId="1">
    <oc r="I199">
      <v>812653.29</v>
    </oc>
    <nc r="I199">
      <v>813773.29</v>
    </nc>
  </rcc>
  <rcc rId="730" sId="1">
    <oc r="J199">
      <v>818776.19</v>
    </oc>
    <nc r="J199">
      <v>819896.19</v>
    </nc>
  </rcc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066" sId="1" ref="A189:XFD189" action="insertRow">
    <undo index="65535" exp="area" ref3D="1" dr="$A$251:$XFD$253" dn="Z_807263EF_422E_4971_BF65_1CEADE7F6559_.wvu.Rows" sId="1"/>
    <undo index="65535" exp="area" ref3D="1" dr="$A$251:$XFD$253" dn="Z_E97D42D2_9E10_4ADB_8FB1_0860F6F503F4_.wvu.Rows" sId="1"/>
    <undo index="65535" exp="area" ref3D="1" dr="$A$251:$XFD$253" dn="Z_E330F985_0015_4DC4_AAB2_DD1A6292743B_.wvu.Rows" sId="1"/>
  </rrc>
  <rrc rId="1067" sId="1" ref="A189:XFD189" action="insertRow">
    <undo index="65535" exp="area" ref3D="1" dr="$A$252:$XFD$254" dn="Z_807263EF_422E_4971_BF65_1CEADE7F6559_.wvu.Rows" sId="1"/>
    <undo index="65535" exp="area" ref3D="1" dr="$A$252:$XFD$254" dn="Z_E97D42D2_9E10_4ADB_8FB1_0860F6F503F4_.wvu.Rows" sId="1"/>
    <undo index="65535" exp="area" ref3D="1" dr="$A$252:$XFD$254" dn="Z_E330F985_0015_4DC4_AAB2_DD1A6292743B_.wvu.Rows" sId="1"/>
  </rrc>
  <rrc rId="1068" sId="1" ref="A189:XFD189" action="insertRow">
    <undo index="65535" exp="area" ref3D="1" dr="$A$253:$XFD$255" dn="Z_807263EF_422E_4971_BF65_1CEADE7F6559_.wvu.Rows" sId="1"/>
    <undo index="65535" exp="area" ref3D="1" dr="$A$253:$XFD$255" dn="Z_E97D42D2_9E10_4ADB_8FB1_0860F6F503F4_.wvu.Rows" sId="1"/>
    <undo index="65535" exp="area" ref3D="1" dr="$A$253:$XFD$255" dn="Z_E330F985_0015_4DC4_AAB2_DD1A6292743B_.wvu.Rows" sId="1"/>
  </rrc>
  <rrc rId="1069" sId="1" ref="A189:XFD189" action="insertRow">
    <undo index="65535" exp="area" ref3D="1" dr="$A$254:$XFD$256" dn="Z_807263EF_422E_4971_BF65_1CEADE7F6559_.wvu.Rows" sId="1"/>
    <undo index="65535" exp="area" ref3D="1" dr="$A$254:$XFD$256" dn="Z_E97D42D2_9E10_4ADB_8FB1_0860F6F503F4_.wvu.Rows" sId="1"/>
    <undo index="65535" exp="area" ref3D="1" dr="$A$254:$XFD$256" dn="Z_E330F985_0015_4DC4_AAB2_DD1A6292743B_.wvu.Rows" sId="1"/>
  </rrc>
  <rfmt sheetId="1" sqref="A189" start="0" length="0">
    <dxf>
      <font>
        <i/>
        <color indexed="8"/>
        <name val="Times New Roman"/>
        <family val="1"/>
      </font>
      <alignment horizontal="general" vertical="top"/>
    </dxf>
  </rfmt>
  <rcc rId="1070" sId="1" odxf="1" dxf="1">
    <nc r="B189" t="inlineStr">
      <is>
        <t>05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071" sId="1" odxf="1" dxf="1">
    <nc r="C189" t="inlineStr">
      <is>
        <t>02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D189" start="0" length="0">
    <dxf>
      <font>
        <i/>
        <name val="Times New Roman"/>
        <family val="1"/>
      </font>
    </dxf>
  </rfmt>
  <rfmt sheetId="1" sqref="E189" start="0" length="0">
    <dxf>
      <font>
        <i/>
        <name val="Times New Roman"/>
        <family val="1"/>
      </font>
    </dxf>
  </rfmt>
  <rcc rId="1072" sId="1" odxf="1" dxf="1">
    <nc r="F189">
      <f>SUM(F190:F190)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073" sId="1" odxf="1" dxf="1">
    <nc r="G189">
      <f>SUM(G190:G190)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074" sId="1">
    <nc r="B190" t="inlineStr">
      <is>
        <t>05</t>
      </is>
    </nc>
  </rcc>
  <rcc rId="1075" sId="1">
    <nc r="C190" t="inlineStr">
      <is>
        <t>02</t>
      </is>
    </nc>
  </rcc>
  <rfmt sheetId="1" sqref="A191" start="0" length="0">
    <dxf>
      <font>
        <i/>
        <color indexed="8"/>
        <name val="Times New Roman"/>
        <family val="1"/>
      </font>
      <alignment horizontal="general" vertical="top"/>
    </dxf>
  </rfmt>
  <rcc rId="1076" sId="1" odxf="1" dxf="1">
    <nc r="B191" t="inlineStr">
      <is>
        <t>05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077" sId="1" odxf="1" dxf="1">
    <nc r="C191" t="inlineStr">
      <is>
        <t>02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D191" start="0" length="0">
    <dxf>
      <font>
        <i/>
        <name val="Times New Roman"/>
        <family val="1"/>
      </font>
    </dxf>
  </rfmt>
  <rfmt sheetId="1" sqref="E191" start="0" length="0">
    <dxf>
      <font>
        <i/>
        <name val="Times New Roman"/>
        <family val="1"/>
      </font>
    </dxf>
  </rfmt>
  <rcc rId="1078" sId="1" odxf="1" dxf="1">
    <nc r="F191">
      <f>SUM(F192:F192)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079" sId="1" odxf="1" dxf="1">
    <nc r="G191">
      <f>SUM(G192:G192)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080" sId="1">
    <nc r="B192" t="inlineStr">
      <is>
        <t>05</t>
      </is>
    </nc>
  </rcc>
  <rcc rId="1081" sId="1">
    <nc r="C192" t="inlineStr">
      <is>
        <t>02</t>
      </is>
    </nc>
  </rcc>
  <rcc rId="1082" sId="1">
    <nc r="E190" t="inlineStr">
      <is>
        <t>540</t>
      </is>
    </nc>
  </rcc>
  <rcc rId="1083" sId="1">
    <nc r="E192" t="inlineStr">
      <is>
        <t>540</t>
      </is>
    </nc>
  </rcc>
  <rcc rId="1084" sId="1" numFmtId="4">
    <nc r="G192">
      <v>0</v>
    </nc>
  </rcc>
  <rcc rId="1085" sId="1" numFmtId="4">
    <nc r="G190">
      <v>0</v>
    </nc>
  </rcc>
  <rcc rId="1086" sId="1">
    <oc r="G186">
      <f>G187</f>
    </oc>
    <nc r="G186">
      <f>G187+G189+G191</f>
    </nc>
  </rcc>
  <rcc rId="1087" sId="1">
    <nc r="D190" t="inlineStr">
      <is>
        <t>99900 72900</t>
      </is>
    </nc>
  </rcc>
  <rcc rId="1088" sId="1" numFmtId="4">
    <nc r="F190">
      <v>13510.0304</v>
    </nc>
  </rcc>
  <rcc rId="1089" sId="1" numFmtId="4">
    <nc r="F192">
      <v>14006.39</v>
    </nc>
  </rcc>
  <rcc rId="1090" sId="1">
    <nc r="D192" t="inlineStr">
      <is>
        <t>99900 S2860</t>
      </is>
    </nc>
  </rcc>
  <rcc rId="1091" sId="1">
    <nc r="D191" t="inlineStr">
      <is>
        <t>99900 S2860</t>
      </is>
    </nc>
  </rcc>
  <rcc rId="1092" sId="1">
    <nc r="D189" t="inlineStr">
      <is>
        <t>99900 72900</t>
      </is>
    </nc>
  </rcc>
  <rcc rId="1093" sId="1" xfDxf="1" dxf="1">
    <nc r="A191" t="inlineStr">
      <is>
        <t>Строительство системы централизованного водоснабжения у. Ташир Селенгинского района Республики Бурятия (в том числе разработка проектной и рабочей документации)</t>
      </is>
    </nc>
    <ndxf>
      <font>
        <i/>
        <name val="Times New Roman"/>
        <family val="1"/>
      </font>
      <alignment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94" sId="1" xfDxf="1" dxf="1">
    <nc r="A189" t="inlineStr">
      <is>
        <t>Разработка проектно-сметной документации на строительство системы центрального теплоснабжения в п. Восточный, п. Кедровый и п. Солнечный г.Гусиноозерск</t>
      </is>
    </nc>
    <ndxf>
      <font>
        <i/>
        <name val="Times New Roman"/>
        <family val="1"/>
      </font>
      <alignment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95" sId="1">
    <oc r="F187">
      <f>SUM(F188:F188)</f>
    </oc>
    <nc r="F187">
      <f>SUM(F188:F188)</f>
    </nc>
  </rcc>
  <rcc rId="1096" sId="1">
    <oc r="F186">
      <f>F187</f>
    </oc>
    <nc r="F186">
      <f>F187+F189+F191</f>
    </nc>
  </rcc>
  <rrc rId="1097" sId="1" ref="A187:XFD188" action="insertRow">
    <undo index="65535" exp="area" ref3D="1" dr="$A$255:$XFD$257" dn="Z_807263EF_422E_4971_BF65_1CEADE7F6559_.wvu.Rows" sId="1"/>
    <undo index="65535" exp="area" ref3D="1" dr="$A$255:$XFD$257" dn="Z_E97D42D2_9E10_4ADB_8FB1_0860F6F503F4_.wvu.Rows" sId="1"/>
    <undo index="65535" exp="area" ref3D="1" dr="$A$255:$XFD$257" dn="Z_E330F985_0015_4DC4_AAB2_DD1A6292743B_.wvu.Rows" sId="1"/>
  </rrc>
  <rm rId="1098" sheetId="1" source="A191:XFD192" destination="A187:XFD188" sourceSheetId="1">
    <rfmt sheetId="1" xfDxf="1" sqref="A187:XFD187" start="0" length="0">
      <dxf>
        <font>
          <i/>
          <name val="Times New Roman CYR"/>
          <family val="1"/>
        </font>
        <alignment wrapText="1"/>
      </dxf>
    </rfmt>
    <rfmt sheetId="1" xfDxf="1" sqref="A188:XFD188" start="0" length="0">
      <dxf>
        <font>
          <i/>
          <name val="Times New Roman CYR"/>
          <family val="1"/>
        </font>
        <alignment wrapText="1"/>
      </dxf>
    </rfmt>
    <rfmt sheetId="1" sqref="A187" start="0" length="0">
      <dxf>
        <font>
          <b/>
          <i val="0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87" start="0" length="0">
      <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87" start="0" length="0">
      <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87" start="0" length="0">
      <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87" start="0" length="0">
      <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87" start="0" length="0">
      <dxf>
        <font>
          <b/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87" start="0" length="0">
      <dxf>
        <font>
          <b/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188" start="0" length="0">
      <dxf>
        <font>
          <b/>
          <i val="0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88" start="0" length="0">
      <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88" start="0" length="0">
      <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88" start="0" length="0">
      <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88" start="0" length="0">
      <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88" start="0" length="0">
      <dxf>
        <font>
          <b/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88" start="0" length="0">
      <dxf>
        <font>
          <b/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1099" sId="1" ref="A191:XFD191" action="deleteRow">
    <undo index="65535" exp="area" ref3D="1" dr="$A$257:$XFD$259" dn="Z_807263EF_422E_4971_BF65_1CEADE7F6559_.wvu.Rows" sId="1"/>
    <undo index="65535" exp="area" ref3D="1" dr="$A$257:$XFD$259" dn="Z_E97D42D2_9E10_4ADB_8FB1_0860F6F503F4_.wvu.Rows" sId="1"/>
    <undo index="65535" exp="area" ref3D="1" dr="$A$257:$XFD$259" dn="Z_E330F985_0015_4DC4_AAB2_DD1A6292743B_.wvu.Rows" sId="1"/>
    <rfmt sheetId="1" xfDxf="1" sqref="A191:XFD191" start="0" length="0">
      <dxf>
        <font>
          <name val="Times New Roman CYR"/>
          <family val="1"/>
        </font>
        <alignment wrapText="1"/>
      </dxf>
    </rfmt>
  </rrc>
  <rrc rId="1100" sId="1" ref="A191:XFD191" action="deleteRow">
    <undo index="65535" exp="area" ref3D="1" dr="$A$256:$XFD$258" dn="Z_807263EF_422E_4971_BF65_1CEADE7F6559_.wvu.Rows" sId="1"/>
    <undo index="65535" exp="area" ref3D="1" dr="$A$256:$XFD$258" dn="Z_E97D42D2_9E10_4ADB_8FB1_0860F6F503F4_.wvu.Rows" sId="1"/>
    <undo index="65535" exp="area" ref3D="1" dr="$A$256:$XFD$258" dn="Z_E330F985_0015_4DC4_AAB2_DD1A6292743B_.wvu.Rows" sId="1"/>
    <rfmt sheetId="1" xfDxf="1" sqref="A191:XFD191" start="0" length="0">
      <dxf>
        <font>
          <name val="Times New Roman CYR"/>
          <family val="1"/>
        </font>
        <alignment wrapText="1"/>
      </dxf>
    </rfmt>
  </rrc>
  <rcc rId="1101" sId="1" numFmtId="4">
    <oc r="F407">
      <v>1318350.3748900001</v>
    </oc>
    <nc r="F407">
      <v>1317903.71529</v>
    </nc>
  </rcc>
  <rcc rId="1102" sId="1">
    <nc r="A188" t="inlineStr">
      <is>
        <t>Иные межбюджетные трансферты</t>
      </is>
    </nc>
  </rcc>
  <rcc rId="1103" sId="1">
    <nc r="A192" t="inlineStr">
      <is>
        <t>Иные межбюджетные трансферты</t>
      </is>
    </nc>
  </rcc>
  <rcc rId="1104" sId="1">
    <oc r="G210">
      <f>F210</f>
    </oc>
    <nc r="G210">
      <f>F210+117.3</f>
    </nc>
  </rcc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6" sId="1" xfDxf="1" dxf="1">
    <oc r="A300" t="inlineStr">
      <is>
        <t>Прочие закупки товаров, работ и услуг для государственных (муниципальных) нужд</t>
      </is>
    </oc>
    <nc r="A300" t="inlineStr">
      <is>
        <t>Закупка энергетических ресурсов</t>
      </is>
    </nc>
    <ndxf>
      <font>
        <color indexed="8"/>
        <name val="Times New Roman"/>
        <family val="1"/>
      </font>
      <fill>
        <patternFill patternType="solid"/>
      </fill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v guid="{E97D42D2-9E10-4ADB-8FB1-0860F6F503F4}" action="delete"/>
  <rdn rId="0" localSheetId="1" customView="1" name="Z_E97D42D2_9E10_4ADB_8FB1_0860F6F503F4_.wvu.PrintArea" hidden="1" oldHidden="1">
    <formula>Ведом.структура!$A$1:$G$437</formula>
    <oldFormula>Ведом.структура!$A$1:$G$437</oldFormula>
  </rdn>
  <rdn rId="0" localSheetId="1" customView="1" name="Z_E97D42D2_9E10_4ADB_8FB1_0860F6F503F4_.wvu.Rows" hidden="1" oldHidden="1">
    <formula>Ведом.структура!$252:$254</formula>
    <oldFormula>Ведом.структура!$252:$254</oldFormula>
  </rdn>
  <rdn rId="0" localSheetId="1" customView="1" name="Z_E97D42D2_9E10_4ADB_8FB1_0860F6F503F4_.wvu.FilterData" hidden="1" oldHidden="1">
    <formula>Ведом.структура!$A$15:$P$446</formula>
    <oldFormula>Ведом.структура!$A$15:$P$446</oldFormula>
  </rdn>
  <rcv guid="{E97D42D2-9E10-4ADB-8FB1-0860F6F503F4}" action="add"/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0" sId="1" numFmtId="4">
    <oc r="F242">
      <v>0</v>
    </oc>
    <nc r="F242">
      <v>13410.9</v>
    </nc>
  </rcc>
  <rcc rId="501" sId="1" numFmtId="4">
    <oc r="G242">
      <v>0</v>
    </oc>
    <nc r="G242">
      <v>13410.9</v>
    </nc>
  </rcc>
  <rfmt sheetId="1" sqref="F242:G242">
    <dxf>
      <fill>
        <patternFill patternType="solid">
          <bgColor rgb="FF92D050"/>
        </patternFill>
      </fill>
    </dxf>
  </rfmt>
  <rcc rId="502" sId="1" numFmtId="4">
    <nc r="F270">
      <v>1406.3</v>
    </nc>
  </rcc>
  <rcc rId="503" sId="1" numFmtId="4">
    <nc r="G270">
      <v>1406.3</v>
    </nc>
  </rcc>
  <rfmt sheetId="1" sqref="F270:G270">
    <dxf>
      <fill>
        <patternFill patternType="solid">
          <bgColor rgb="FF92D050"/>
        </patternFill>
      </fill>
    </dxf>
  </rfmt>
  <rcc rId="504" sId="1" numFmtId="4">
    <oc r="F318">
      <v>0</v>
    </oc>
    <nc r="F318">
      <v>2592.5</v>
    </nc>
  </rcc>
  <rcc rId="505" sId="1" numFmtId="4">
    <oc r="G318">
      <v>0</v>
    </oc>
    <nc r="G318">
      <v>2592.5</v>
    </nc>
  </rcc>
  <rfmt sheetId="1" sqref="F318:G318">
    <dxf>
      <fill>
        <patternFill patternType="solid">
          <bgColor rgb="FF92D050"/>
        </patternFill>
      </fill>
    </dxf>
  </rfmt>
  <rcc rId="506" sId="1" numFmtId="4">
    <nc r="F324">
      <v>16704.400000000001</v>
    </nc>
  </rcc>
  <rcc rId="507" sId="1" numFmtId="4">
    <oc r="G324">
      <v>0</v>
    </oc>
    <nc r="G324">
      <v>16704.400000000001</v>
    </nc>
  </rcc>
  <rfmt sheetId="1" sqref="F324:G324">
    <dxf>
      <fill>
        <patternFill patternType="solid">
          <bgColor rgb="FF92D050"/>
        </patternFill>
      </fill>
    </dxf>
  </rfmt>
  <rcc rId="508" sId="1" numFmtId="4">
    <nc r="F329">
      <v>0</v>
    </nc>
  </rcc>
  <rcc rId="509" sId="1" numFmtId="4">
    <nc r="F328">
      <v>2635.2</v>
    </nc>
  </rcc>
  <rcc rId="510" sId="1" numFmtId="4">
    <oc r="G328">
      <v>0</v>
    </oc>
    <nc r="G328">
      <v>2635.2</v>
    </nc>
  </rcc>
  <rfmt sheetId="1" sqref="F328:G328">
    <dxf>
      <fill>
        <patternFill patternType="solid">
          <bgColor rgb="FF92D050"/>
        </patternFill>
      </fill>
    </dxf>
  </rfmt>
  <rcc rId="511" sId="1" xfDxf="1" dxf="1">
    <nc r="F336">
      <f>F337</f>
    </nc>
    <ndxf>
      <font>
        <i/>
        <name val="Times New Roman"/>
        <scheme val="none"/>
      </font>
      <numFmt numFmtId="165" formatCode="0.00000"/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F338:G339">
    <dxf>
      <fill>
        <patternFill patternType="solid">
          <bgColor rgb="FF92D050"/>
        </patternFill>
      </fill>
    </dxf>
  </rfmt>
  <rcc rId="512" sId="1" numFmtId="4">
    <nc r="F338">
      <v>773.4</v>
    </nc>
  </rcc>
  <rcc rId="513" sId="1" numFmtId="4">
    <nc r="G338">
      <v>773.4</v>
    </nc>
  </rcc>
  <rcc rId="514" sId="1" numFmtId="4">
    <nc r="F339">
      <v>233.6</v>
    </nc>
  </rcc>
  <rcc rId="515" sId="1" numFmtId="4">
    <nc r="G339">
      <v>233.6</v>
    </nc>
  </rcc>
  <rcc rId="516" sId="1" numFmtId="4">
    <nc r="F341">
      <v>8228.2999999999993</v>
    </nc>
  </rcc>
  <rcc rId="517" sId="1" numFmtId="4">
    <nc r="G341">
      <v>8228.2999999999993</v>
    </nc>
  </rcc>
  <rfmt sheetId="1" sqref="F341:G341">
    <dxf>
      <fill>
        <patternFill patternType="solid">
          <bgColor rgb="FF92D050"/>
        </patternFill>
      </fill>
    </dxf>
  </rfmt>
  <rcc rId="518" sId="1" numFmtId="4">
    <nc r="F342">
      <v>2485</v>
    </nc>
  </rcc>
  <rcc rId="519" sId="1" numFmtId="4">
    <nc r="G342">
      <v>2485</v>
    </nc>
  </rcc>
  <rfmt sheetId="1" sqref="F342:G342">
    <dxf>
      <fill>
        <patternFill patternType="solid">
          <bgColor rgb="FF92D050"/>
        </patternFill>
      </fill>
    </dxf>
  </rfmt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F351:G351">
    <dxf>
      <fill>
        <patternFill patternType="solid">
          <bgColor rgb="FF92D050"/>
        </patternFill>
      </fill>
    </dxf>
  </rfmt>
  <rcc rId="525" sId="1" numFmtId="4">
    <oc r="F412">
      <v>0</v>
    </oc>
    <nc r="F412">
      <v>27284.1</v>
    </nc>
  </rcc>
  <rcc rId="526" sId="1" numFmtId="4">
    <oc r="G412">
      <v>0</v>
    </oc>
    <nc r="G412">
      <v>27284.1</v>
    </nc>
  </rcc>
  <rfmt sheetId="1" sqref="F412:G412">
    <dxf>
      <fill>
        <patternFill patternType="solid">
          <bgColor rgb="FF92D050"/>
        </patternFill>
      </fill>
    </dxf>
  </rfmt>
  <rcc rId="527" sId="1" numFmtId="4">
    <oc r="F420">
      <v>0</v>
    </oc>
    <nc r="F420">
      <v>753.9</v>
    </nc>
  </rcc>
  <rcc rId="528" sId="1" numFmtId="4">
    <oc r="G420">
      <v>0</v>
    </oc>
    <nc r="G420">
      <v>753.9</v>
    </nc>
  </rcc>
  <rcc rId="529" sId="1" numFmtId="4">
    <oc r="F421">
      <v>0</v>
    </oc>
    <nc r="F421">
      <v>227.7</v>
    </nc>
  </rcc>
  <rcc rId="530" sId="1" numFmtId="4">
    <oc r="G421">
      <v>0</v>
    </oc>
    <nc r="G421">
      <v>227.7</v>
    </nc>
  </rcc>
  <rfmt sheetId="1" sqref="F420:G421">
    <dxf>
      <fill>
        <patternFill patternType="solid">
          <bgColor rgb="FF92D050"/>
        </patternFill>
      </fill>
    </dxf>
  </rfmt>
  <rfmt sheetId="1" sqref="F423:G423">
    <dxf>
      <fill>
        <patternFill patternType="solid">
          <bgColor rgb="FF92D050"/>
        </patternFill>
      </fill>
    </dxf>
  </rfmt>
  <rcc rId="531" sId="1" numFmtId="4">
    <oc r="F424">
      <v>0</v>
    </oc>
    <nc r="F424">
      <v>1540</v>
    </nc>
  </rcc>
  <rcc rId="532" sId="1" numFmtId="4">
    <oc r="G424">
      <v>0</v>
    </oc>
    <nc r="G424">
      <v>1540</v>
    </nc>
  </rcc>
  <rfmt sheetId="1" sqref="F424:G424">
    <dxf>
      <fill>
        <patternFill patternType="solid">
          <bgColor rgb="FF92D050"/>
        </patternFill>
      </fill>
    </dxf>
  </rfmt>
  <rcc rId="533" sId="1" numFmtId="4">
    <oc r="F423">
      <v>0</v>
    </oc>
    <nc r="F423">
      <v>5099.1000000000004</v>
    </nc>
  </rcc>
  <rcc rId="534" sId="1" numFmtId="4">
    <oc r="G423">
      <v>0</v>
    </oc>
    <nc r="G423">
      <v>5099.1000000000004</v>
    </nc>
  </rcc>
  <rcc rId="535" sId="1" odxf="1" dxf="1">
    <nc r="H339">
      <f>G242+G270+G318+G324+G328+G338+G339+G341+G342+G412+G420+G421+G423+G424</f>
    </nc>
    <odxf>
      <numFmt numFmtId="0" formatCode="General"/>
    </odxf>
    <ndxf>
      <numFmt numFmtId="165" formatCode="0.00000"/>
    </ndxf>
  </rcc>
  <rcc rId="536" sId="1" numFmtId="4">
    <nc r="F351">
      <v>190.2</v>
    </nc>
  </rcc>
  <rcc rId="537" sId="1" numFmtId="4">
    <nc r="G351">
      <v>190.2</v>
    </nc>
  </rcc>
  <rcc rId="538" sId="1" numFmtId="4">
    <nc r="F259">
      <v>105.6</v>
    </nc>
  </rcc>
  <rcc rId="539" sId="1" numFmtId="4">
    <nc r="G259">
      <v>105.6</v>
    </nc>
  </rcc>
  <rfmt sheetId="1" sqref="F259:G259">
    <dxf>
      <fill>
        <patternFill patternType="solid">
          <bgColor rgb="FF92D050"/>
        </patternFill>
      </fill>
    </dxf>
  </rfmt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0" sId="1">
    <oc r="H339">
      <f>G242+G270+G318+G324+G328+G338+G339+G341+G342+G412+G420+G421+G423+G424</f>
    </oc>
    <nc r="H339">
      <f>G242+G270+G318+G324+G328+G338+G339+G341+G342+G412+G420+G421+G423+G424+G259+G351</f>
    </nc>
  </rcc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1" sId="1" numFmtId="4">
    <oc r="F339">
      <v>233.6</v>
    </oc>
    <nc r="F339">
      <v>233.5</v>
    </nc>
  </rcc>
  <rcc rId="542" sId="1" numFmtId="4">
    <oc r="G339">
      <v>233.6</v>
    </oc>
    <nc r="G339">
      <v>233.5</v>
    </nc>
  </rcc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3" sId="1" numFmtId="4">
    <oc r="F200">
      <v>37305.97</v>
    </oc>
    <nc r="F200">
      <v>42305.97</v>
    </nc>
  </rcc>
  <rcc rId="544" sId="1" numFmtId="4">
    <oc r="F217">
      <v>63055.38</v>
    </oc>
    <nc r="F217">
      <v>73055.38</v>
    </nc>
  </rcc>
  <rcc rId="545" sId="1">
    <oc r="F224">
      <v>8922.5</v>
    </oc>
    <nc r="F224">
      <f>8922.5+9186.38</f>
    </nc>
  </rcc>
  <rcc rId="546" sId="1">
    <oc r="G224">
      <f>8922.5</f>
    </oc>
    <nc r="G224">
      <f>8922.5+9186.38</f>
    </nc>
  </rcc>
  <rcc rId="547" sId="1" numFmtId="4">
    <oc r="F234">
      <v>8362.1</v>
    </oc>
    <nc r="F234">
      <f>8362.1+1011.7</f>
    </nc>
  </rcc>
  <rcc rId="548" sId="1" numFmtId="4">
    <oc r="G234">
      <v>8362.1</v>
    </oc>
    <nc r="G234">
      <f>8362.1+1011.7</f>
    </nc>
  </rcc>
  <rcc rId="549" sId="1" numFmtId="4">
    <oc r="F247">
      <v>13634.52</v>
    </oc>
    <nc r="F247">
      <v>16634.52</v>
    </nc>
  </rcc>
  <rcc rId="550" sId="1" numFmtId="4">
    <oc r="F248">
      <v>34116</v>
    </oc>
    <nc r="F248">
      <v>38116</v>
    </nc>
  </rcc>
  <rcv guid="{E97D42D2-9E10-4ADB-8FB1-0860F6F503F4}" action="delete"/>
  <rdn rId="0" localSheetId="1" customView="1" name="Z_E97D42D2_9E10_4ADB_8FB1_0860F6F503F4_.wvu.PrintArea" hidden="1" oldHidden="1">
    <formula>Ведом.структура!$A$1:$G$437</formula>
    <oldFormula>Ведом.структура!$A$1:$G$437</oldFormula>
  </rdn>
  <rdn rId="0" localSheetId="1" customView="1" name="Z_E97D42D2_9E10_4ADB_8FB1_0860F6F503F4_.wvu.Rows" hidden="1" oldHidden="1">
    <formula>Ведом.структура!$252:$254</formula>
    <oldFormula>Ведом.структура!$252:$254</oldFormula>
  </rdn>
  <rdn rId="0" localSheetId="1" customView="1" name="Z_E97D42D2_9E10_4ADB_8FB1_0860F6F503F4_.wvu.FilterData" hidden="1" oldHidden="1">
    <formula>Ведом.структура!$A$15:$P$446</formula>
    <oldFormula>Ведом.структура!$A$15:$P$446</oldFormula>
  </rdn>
  <rcv guid="{E97D42D2-9E10-4ADB-8FB1-0860F6F503F4}" action="add"/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4" sId="1" odxf="1" dxf="1">
    <nc r="J438">
      <f>J437-F437</f>
    </nc>
    <odxf>
      <numFmt numFmtId="0" formatCode="General"/>
    </odxf>
    <ndxf>
      <numFmt numFmtId="165" formatCode="0.00000"/>
    </ndxf>
  </rcc>
  <rfmt sheetId="1" sqref="K438" start="0" length="0">
    <dxf>
      <numFmt numFmtId="165" formatCode="0.00000"/>
    </dxf>
  </rfmt>
  <rcc rId="555" sId="1">
    <nc r="K438">
      <f>K437-G437</f>
    </nc>
  </rcc>
  <rfmt sheetId="1" sqref="J438:K438">
    <dxf>
      <numFmt numFmtId="35" formatCode="_-* #,##0.00\ _₽_-;\-* #,##0.00\ _₽_-;_-* &quot;-&quot;??\ _₽_-;_-@_-"/>
    </dxf>
  </rfmt>
  <rcc rId="556" sId="1">
    <nc r="J437">
      <v>1219425.93</v>
    </nc>
  </rcc>
  <rcc rId="557" sId="1">
    <nc r="K437">
      <v>1071068.53</v>
    </nc>
  </rcc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8" sId="1">
    <nc r="J437">
      <f>177668.73+1041757.2</f>
    </nc>
  </rcc>
  <rcft rId="556" sheetId="1"/>
  <rcc rId="559" sId="1">
    <nc r="K437">
      <f>891183.7+179884.83</f>
    </nc>
  </rcc>
  <rcft rId="557" sheetId="1"/>
  <rfmt sheetId="1" sqref="J437:K437">
    <dxf>
      <numFmt numFmtId="164" formatCode="_-* #,##0.00\ _₽_-;\-* #,##0.00\ _₽_-;_-* &quot;-&quot;??\ _₽_-;_-@_-"/>
    </dxf>
  </rfmt>
  <rcc rId="560" sId="1" numFmtId="4">
    <oc r="F247">
      <v>16634.52</v>
    </oc>
    <nc r="F247">
      <v>13634.52</v>
    </nc>
  </rcc>
  <rcc rId="561" sId="1" numFmtId="4">
    <oc r="F248">
      <v>38116</v>
    </oc>
    <nc r="F248">
      <v>34116</v>
    </nc>
  </rcc>
  <rcc rId="562" sId="1" numFmtId="4">
    <oc r="G248">
      <v>21464.799999999999</v>
    </oc>
    <nc r="G248">
      <f>F248</f>
    </nc>
  </rcc>
  <rcc rId="563" sId="1">
    <oc r="F224">
      <f>8922.5+9186.38</f>
    </oc>
    <nc r="F224">
      <f>8922.5</f>
    </nc>
  </rcc>
  <rcc rId="564" sId="1">
    <oc r="G224">
      <f>8922.5+9186.38</f>
    </oc>
    <nc r="G224">
      <f>8922.5</f>
    </nc>
  </rcc>
  <rcc rId="565" sId="1" numFmtId="4">
    <oc r="F217">
      <v>73055.38</v>
    </oc>
    <nc r="F217">
      <v>63055.38</v>
    </nc>
  </rcc>
  <rcc rId="566" sId="1" numFmtId="4">
    <oc r="F200">
      <v>42305.97</v>
    </oc>
    <nc r="F200">
      <v>37305.97</v>
    </nc>
  </rcc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7" sId="1" numFmtId="4">
    <oc r="F248">
      <v>34116</v>
    </oc>
    <nc r="F248">
      <v>24116</v>
    </nc>
  </rcc>
  <rcc rId="568" sId="1" numFmtId="4">
    <oc r="F247">
      <v>13634.52</v>
    </oc>
    <nc r="F247">
      <v>8634.52</v>
    </nc>
  </rcc>
  <rcc rId="569" sId="1" numFmtId="4">
    <oc r="F217">
      <v>63055.38</v>
    </oc>
    <nc r="F217">
      <v>43055.38</v>
    </nc>
  </rcc>
  <rcc rId="570" sId="1" numFmtId="4">
    <oc r="F200">
      <v>37305.97</v>
    </oc>
    <nc r="F200">
      <v>27305.97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31" sId="1" numFmtId="4">
    <oc r="F414">
      <v>6657.5</v>
    </oc>
    <nc r="F414">
      <v>7090.2</v>
    </nc>
  </rcc>
  <rcc rId="732" sId="1" numFmtId="4">
    <oc r="G414">
      <v>6657.5</v>
    </oc>
    <nc r="G414">
      <v>7090.2</v>
    </nc>
  </rcc>
  <rfmt sheetId="1" sqref="F414:G414">
    <dxf>
      <fill>
        <patternFill>
          <bgColor rgb="FFFFFF00"/>
        </patternFill>
      </fill>
    </dxf>
  </rfmt>
  <rcv guid="{E97D42D2-9E10-4ADB-8FB1-0860F6F503F4}" action="delete"/>
  <rdn rId="0" localSheetId="1" customView="1" name="Z_E97D42D2_9E10_4ADB_8FB1_0860F6F503F4_.wvu.PrintArea" hidden="1" oldHidden="1">
    <formula>Ведом.структура!$A$1:$G$437</formula>
    <oldFormula>Ведом.структура!$A$1:$G$437</oldFormula>
  </rdn>
  <rdn rId="0" localSheetId="1" customView="1" name="Z_E97D42D2_9E10_4ADB_8FB1_0860F6F503F4_.wvu.Rows" hidden="1" oldHidden="1">
    <formula>Ведом.структура!$252:$254</formula>
    <oldFormula>Ведом.структура!$252:$254</oldFormula>
  </rdn>
  <rdn rId="0" localSheetId="1" customView="1" name="Z_E97D42D2_9E10_4ADB_8FB1_0860F6F503F4_.wvu.FilterData" hidden="1" oldHidden="1">
    <formula>Ведом.структура!$A$15:$P$446</formula>
    <oldFormula>Ведом.структура!$A$15:$P$446</oldFormula>
  </rdn>
  <rcv guid="{E97D42D2-9E10-4ADB-8FB1-0860F6F503F4}" action="add"/>
</revision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1" sId="1" numFmtId="4">
    <oc r="F375">
      <v>1732.4</v>
    </oc>
    <nc r="F375">
      <f>1732.4+453.1</f>
    </nc>
  </rcc>
  <rcc rId="572" sId="1">
    <nc r="H375">
      <v>453.1</v>
    </nc>
  </rcc>
  <rcc rId="573" sId="1">
    <nc r="I375">
      <v>453.1</v>
    </nc>
  </rcc>
  <rcc rId="574" sId="1" numFmtId="4">
    <oc r="G375">
      <v>1746.1</v>
    </oc>
    <nc r="G375">
      <f>1746.1+453.1</f>
    </nc>
  </rcc>
  <rcc rId="575" sId="1" numFmtId="4">
    <oc r="F401">
      <v>573.16999999999996</v>
    </oc>
    <nc r="F401">
      <f>573.17+2919.1</f>
    </nc>
  </rcc>
  <rcc rId="576" sId="1" numFmtId="4">
    <oc r="F402">
      <v>173.13</v>
    </oc>
    <nc r="F402">
      <f>173.13+881.6</f>
    </nc>
  </rcc>
  <rcc rId="577" sId="1" numFmtId="4">
    <oc r="G401">
      <v>573.16999999999996</v>
    </oc>
    <nc r="G401">
      <f>573.17+2919.1</f>
    </nc>
  </rcc>
  <rcc rId="578" sId="1" numFmtId="4">
    <oc r="G402">
      <v>173.13</v>
    </oc>
    <nc r="G402">
      <f>173.13+881.6</f>
    </nc>
  </rcc>
  <rcc rId="579" sId="1" numFmtId="4">
    <oc r="F423">
      <v>5099.1000000000004</v>
    </oc>
    <nc r="F423">
      <v>2180.1</v>
    </nc>
  </rcc>
  <rcc rId="580" sId="1" numFmtId="4">
    <oc r="F424">
      <v>1540</v>
    </oc>
    <nc r="F424">
      <v>658.4</v>
    </nc>
  </rcc>
  <rcc rId="581" sId="1" numFmtId="4">
    <oc r="G423">
      <v>5099.1000000000004</v>
    </oc>
    <nc r="G423">
      <v>2180.1</v>
    </nc>
  </rcc>
  <rcc rId="582" sId="1" numFmtId="4">
    <oc r="G424">
      <v>1540</v>
    </oc>
    <nc r="G424">
      <v>658.4</v>
    </nc>
  </rcc>
</revisions>
</file>

<file path=xl/revisions/revisionLog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3" sId="1" odxf="1" dxf="1">
    <nc r="I299">
      <f>2000+F283+F280+F277+F274+F260+F246+F249+F234+F225+F223+F221+F219+F216+F214+F212+F210+F208+F194</f>
    </nc>
    <odxf>
      <numFmt numFmtId="0" formatCode="General"/>
    </odxf>
    <ndxf>
      <numFmt numFmtId="166" formatCode="0.00000"/>
    </ndxf>
  </rcc>
</revisions>
</file>

<file path=xl/revisions/revisionLog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E97D42D2-9E10-4ADB-8FB1-0860F6F503F4}" action="delete"/>
  <rdn rId="0" localSheetId="1" customView="1" name="Z_E97D42D2_9E10_4ADB_8FB1_0860F6F503F4_.wvu.PrintArea" hidden="1" oldHidden="1">
    <formula>Ведом.структура!$A$1:$G$437</formula>
    <oldFormula>Ведом.структура!$A$1:$G$437</oldFormula>
  </rdn>
  <rdn rId="0" localSheetId="1" customView="1" name="Z_E97D42D2_9E10_4ADB_8FB1_0860F6F503F4_.wvu.Rows" hidden="1" oldHidden="1">
    <formula>Ведом.структура!$252:$254</formula>
    <oldFormula>Ведом.структура!$252:$254</oldFormula>
  </rdn>
  <rdn rId="0" localSheetId="1" customView="1" name="Z_E97D42D2_9E10_4ADB_8FB1_0860F6F503F4_.wvu.FilterData" hidden="1" oldHidden="1">
    <formula>Ведом.структура!$A$15:$P$446</formula>
    <oldFormula>Ведом.структура!$A$15:$P$446</oldFormula>
  </rdn>
  <rcv guid="{E97D42D2-9E10-4ADB-8FB1-0860F6F503F4}" action="add"/>
</revisions>
</file>

<file path=xl/revisions/revisionLog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7" sId="1" numFmtId="4">
    <oc r="F436">
      <v>7794.4</v>
    </oc>
    <nc r="F436"/>
  </rcc>
  <rcc rId="588" sId="1" numFmtId="4">
    <oc r="G436">
      <v>15605.1</v>
    </oc>
    <nc r="G436"/>
  </rcc>
</revisions>
</file>

<file path=xl/revisions/revisionLog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9" sId="1" numFmtId="4">
    <oc r="F412">
      <v>27284.1</v>
    </oc>
    <nc r="F412">
      <f>27284.1-2000</f>
    </nc>
  </rcc>
  <rcc rId="590" sId="1" numFmtId="4">
    <oc r="G412">
      <v>27284.1</v>
    </oc>
    <nc r="G412">
      <f>27284.1-2000</f>
    </nc>
  </rcc>
  <rcc rId="591" sId="1" numFmtId="4">
    <oc r="F324">
      <v>16704.400000000001</v>
    </oc>
    <nc r="F324">
      <f>16704.4-3000</f>
    </nc>
  </rcc>
  <rcc rId="592" sId="1">
    <oc r="G324">
      <v>16704.400000000001</v>
    </oc>
    <nc r="G324">
      <f>16704.4-3000</f>
    </nc>
  </rcc>
</revisions>
</file>

<file path=xl/revisions/revisionLog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3" sId="1" numFmtId="4">
    <oc r="F242">
      <v>13410.9</v>
    </oc>
    <nc r="F242">
      <f>13410.9-974.59</f>
    </nc>
  </rcc>
  <rcc rId="594" sId="1" numFmtId="4">
    <oc r="G242">
      <v>13410.9</v>
    </oc>
    <nc r="G242">
      <f>13410.9-2485.09</f>
    </nc>
  </rcc>
</revisions>
</file>

<file path=xl/revisions/revisionLog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E97D42D2-9E10-4ADB-8FB1-0860F6F503F4}" action="delete"/>
  <rdn rId="0" localSheetId="1" customView="1" name="Z_E97D42D2_9E10_4ADB_8FB1_0860F6F503F4_.wvu.PrintArea" hidden="1" oldHidden="1">
    <formula>Ведом.структура!$A$1:$G$437</formula>
    <oldFormula>Ведом.структура!$A$1:$G$437</oldFormula>
  </rdn>
  <rdn rId="0" localSheetId="1" customView="1" name="Z_E97D42D2_9E10_4ADB_8FB1_0860F6F503F4_.wvu.Rows" hidden="1" oldHidden="1">
    <formula>Ведом.структура!$252:$254</formula>
    <oldFormula>Ведом.структура!$252:$254</oldFormula>
  </rdn>
  <rdn rId="0" localSheetId="1" customView="1" name="Z_E97D42D2_9E10_4ADB_8FB1_0860F6F503F4_.wvu.FilterData" hidden="1" oldHidden="1">
    <formula>Ведом.структура!$A$15:$P$446</formula>
    <oldFormula>Ведом.структура!$A$15:$P$446</oldFormula>
  </rdn>
  <rcv guid="{E97D42D2-9E10-4ADB-8FB1-0860F6F503F4}" action="add"/>
</revisions>
</file>

<file path=xl/revisions/revisionLog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8" sId="1" numFmtId="4">
    <nc r="F436">
      <v>8234.2000000000007</v>
    </nc>
  </rcc>
  <rcc rId="599" sId="1" numFmtId="4">
    <nc r="G436">
      <v>16402.599999999999</v>
    </nc>
  </rcc>
  <rfmt sheetId="1" sqref="J448" start="0" length="0">
    <dxf>
      <numFmt numFmtId="166" formatCode="0.00000"/>
    </dxf>
  </rfmt>
  <rfmt sheetId="1" sqref="K448" start="0" length="0">
    <dxf>
      <numFmt numFmtId="166" formatCode="0.00000"/>
    </dxf>
  </rfmt>
</revisions>
</file>

<file path=xl/revisions/revisionLog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E97D42D2-9E10-4ADB-8FB1-0860F6F503F4}" action="delete"/>
  <rdn rId="0" localSheetId="1" customView="1" name="Z_E97D42D2_9E10_4ADB_8FB1_0860F6F503F4_.wvu.PrintArea" hidden="1" oldHidden="1">
    <formula>Ведом.структура!$A$1:$G$437</formula>
    <oldFormula>Ведом.структура!$A$1:$G$437</oldFormula>
  </rdn>
  <rdn rId="0" localSheetId="1" customView="1" name="Z_E97D42D2_9E10_4ADB_8FB1_0860F6F503F4_.wvu.Rows" hidden="1" oldHidden="1">
    <formula>Ведом.структура!$252:$254</formula>
    <oldFormula>Ведом.структура!$252:$254</oldFormula>
  </rdn>
  <rdn rId="0" localSheetId="1" customView="1" name="Z_E97D42D2_9E10_4ADB_8FB1_0860F6F503F4_.wvu.FilterData" hidden="1" oldHidden="1">
    <formula>Ведом.структура!$A$15:$P$446</formula>
    <oldFormula>Ведом.структура!$A$15:$P$446</oldFormula>
  </rdn>
  <rcv guid="{E97D42D2-9E10-4ADB-8FB1-0860F6F503F4}" action="add"/>
</revisions>
</file>

<file path=xl/revisions/revisionLog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3" sId="1" numFmtId="4">
    <oc r="F270">
      <v>1406.3</v>
    </oc>
    <nc r="F270">
      <f>1406.3-400</f>
    </nc>
  </rcc>
  <rcc rId="604" sId="1" numFmtId="4">
    <oc r="G270">
      <v>1406.3</v>
    </oc>
    <nc r="G270">
      <f>1406.3-400</f>
    </nc>
  </rcc>
  <rcc rId="605" sId="1" numFmtId="4">
    <oc r="F328">
      <v>2635.2</v>
    </oc>
    <nc r="F328">
      <v>0</v>
    </nc>
  </rcc>
  <rcc rId="606" sId="1" numFmtId="4">
    <oc r="G328">
      <v>2635.2</v>
    </oc>
    <nc r="G328">
      <v>0</v>
    </nc>
  </rcc>
  <rcc rId="607" sId="1" numFmtId="4">
    <oc r="F318">
      <v>2592.5</v>
    </oc>
    <nc r="F318">
      <v>5285.6</v>
    </nc>
  </rcc>
  <rcc rId="608" sId="1" numFmtId="4">
    <oc r="G318">
      <v>2592.5</v>
    </oc>
    <nc r="G318">
      <v>4285.6000000000004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36" sId="1" numFmtId="4">
    <oc r="F41">
      <v>39.299999999999997</v>
    </oc>
    <nc r="F41">
      <v>35.5</v>
    </nc>
  </rcc>
  <rcc rId="737" sId="1" numFmtId="4">
    <oc r="G41">
      <v>35.4</v>
    </oc>
    <nc r="G41">
      <v>31.6</v>
    </nc>
  </rcc>
  <rcc rId="738" sId="1" numFmtId="4">
    <oc r="F91">
      <v>366.44</v>
    </oc>
    <nc r="F91">
      <v>403</v>
    </nc>
  </rcc>
  <rcc rId="739" sId="1" numFmtId="4">
    <oc r="G91">
      <v>366.44</v>
    </oc>
    <nc r="G91">
      <v>403</v>
    </nc>
  </rcc>
  <rcc rId="740" sId="1" numFmtId="4">
    <oc r="F92">
      <v>110.66</v>
    </oc>
    <nc r="F92">
      <v>121.8</v>
    </nc>
  </rcc>
  <rcc rId="741" sId="1" numFmtId="4">
    <oc r="G92">
      <v>110.66</v>
    </oc>
    <nc r="G92">
      <v>121.8</v>
    </nc>
  </rcc>
  <rcc rId="742" sId="1" numFmtId="4">
    <oc r="F96">
      <v>484.78</v>
    </oc>
    <nc r="F96">
      <v>533.29999999999995</v>
    </nc>
  </rcc>
  <rcc rId="743" sId="1" numFmtId="4">
    <oc r="G96">
      <v>484.78</v>
    </oc>
    <nc r="G96">
      <v>533.29999999999995</v>
    </nc>
  </rcc>
  <rcc rId="744" sId="1" numFmtId="4">
    <oc r="F97">
      <v>146.405</v>
    </oc>
    <nc r="F97">
      <v>160.98500000000001</v>
    </nc>
  </rcc>
  <rcc rId="745" sId="1" numFmtId="4">
    <oc r="G97">
      <v>146.405</v>
    </oc>
    <nc r="G97">
      <v>160.98500000000001</v>
    </nc>
  </rcc>
  <rcc rId="746" sId="1" numFmtId="4">
    <oc r="F101">
      <v>314.3</v>
    </oc>
    <nc r="F101">
      <v>345.7</v>
    </nc>
  </rcc>
  <rcc rId="747" sId="1" numFmtId="4">
    <oc r="G101">
      <v>314.3</v>
    </oc>
    <nc r="G101">
      <v>345.7</v>
    </nc>
  </rcc>
  <rcc rId="748" sId="1" numFmtId="4">
    <oc r="F102">
      <v>94.89</v>
    </oc>
    <nc r="F102">
      <v>104.39</v>
    </nc>
  </rcc>
  <rcc rId="749" sId="1" numFmtId="4">
    <oc r="G102">
      <v>94.89</v>
    </oc>
    <nc r="G102">
      <v>104.39</v>
    </nc>
  </rcc>
  <rcc rId="750" sId="1" numFmtId="4">
    <oc r="F136">
      <v>60.8</v>
    </oc>
    <nc r="F136">
      <v>146.69999999999999</v>
    </nc>
  </rcc>
  <rcc rId="751" sId="1" numFmtId="4">
    <oc r="G136">
      <v>60.8</v>
    </oc>
    <nc r="G136">
      <v>146.69999999999999</v>
    </nc>
  </rcc>
  <rcc rId="752" sId="1" numFmtId="4">
    <oc r="F144">
      <v>2.1</v>
    </oc>
    <nc r="F144">
      <v>5.0999999999999996</v>
    </nc>
  </rcc>
  <rcc rId="753" sId="1" numFmtId="4">
    <oc r="G144">
      <v>2.1</v>
    </oc>
    <nc r="G144">
      <v>5.0999999999999996</v>
    </nc>
  </rcc>
  <rcc rId="754" sId="1" numFmtId="4">
    <oc r="F143">
      <v>7</v>
    </oc>
    <nc r="F143">
      <v>16.899999999999999</v>
    </nc>
  </rcc>
  <rcc rId="755" sId="1" numFmtId="4">
    <oc r="G143">
      <v>7</v>
    </oc>
    <nc r="G143">
      <v>16.899999999999999</v>
    </nc>
  </rcc>
  <rcc rId="756" sId="1">
    <oc r="F174">
      <f>195+181</f>
    </oc>
    <nc r="F174">
      <f>181</f>
    </nc>
  </rcc>
  <rcc rId="757" sId="1">
    <oc r="G174">
      <f>195+181</f>
    </oc>
    <nc r="G174">
      <f>181</f>
    </nc>
  </rcc>
  <rcc rId="758" sId="1" numFmtId="4">
    <oc r="F177">
      <v>3</v>
    </oc>
    <nc r="F177">
      <v>3.2</v>
    </nc>
  </rcc>
  <rcc rId="759" sId="1" numFmtId="4">
    <oc r="G177">
      <v>3</v>
    </oc>
    <nc r="G177">
      <v>3.2</v>
    </nc>
  </rcc>
  <rcc rId="760" sId="1" numFmtId="4">
    <oc r="F379">
      <v>1006.04</v>
    </oc>
    <nc r="F379">
      <v>1098.5</v>
    </nc>
  </rcc>
  <rcc rId="761" sId="1" numFmtId="4">
    <oc r="G379">
      <v>1006.04</v>
    </oc>
    <nc r="G379">
      <v>1098.5</v>
    </nc>
  </rcc>
  <rcc rId="762" sId="1" numFmtId="4">
    <oc r="F380">
      <v>303.83999999999997</v>
    </oc>
    <nc r="F380">
      <v>331.68</v>
    </nc>
  </rcc>
  <rcc rId="763" sId="1" numFmtId="4">
    <oc r="G380">
      <v>303.83999999999997</v>
    </oc>
    <nc r="G380">
      <v>331.68</v>
    </nc>
  </rcc>
  <rcc rId="764" sId="1" odxf="1" dxf="1" numFmtId="4">
    <oc r="F384">
      <v>1292.9000000000001</v>
    </oc>
    <nc r="F384">
      <v>1422.1</v>
    </nc>
    <odxf>
      <font>
        <name val="Times New Roman"/>
        <family val="1"/>
      </font>
    </odxf>
    <ndxf>
      <font>
        <name val="Times New Roman"/>
        <family val="1"/>
      </font>
    </ndxf>
  </rcc>
  <rcc rId="765" sId="1" odxf="1" dxf="1" numFmtId="4">
    <oc r="G384">
      <v>1292.9000000000001</v>
    </oc>
    <nc r="G384">
      <v>1422.1</v>
    </nc>
    <odxf>
      <font>
        <name val="Times New Roman"/>
        <family val="1"/>
      </font>
    </odxf>
    <ndxf>
      <font>
        <name val="Times New Roman"/>
        <family val="1"/>
      </font>
    </ndxf>
  </rcc>
  <rcc rId="766" sId="1" odxf="1" dxf="1" numFmtId="4">
    <oc r="F385">
      <v>390.4</v>
    </oc>
    <nc r="F385">
      <v>429.5</v>
    </nc>
    <odxf>
      <font>
        <name val="Times New Roman"/>
        <family val="1"/>
      </font>
    </odxf>
    <ndxf>
      <font>
        <name val="Times New Roman"/>
        <family val="1"/>
      </font>
    </ndxf>
  </rcc>
  <rcc rId="767" sId="1" odxf="1" dxf="1" numFmtId="4">
    <oc r="G385">
      <v>390.4</v>
    </oc>
    <nc r="G385">
      <v>429.5</v>
    </nc>
    <odxf>
      <font>
        <name val="Times New Roman"/>
        <family val="1"/>
      </font>
    </odxf>
    <ndxf>
      <font>
        <name val="Times New Roman"/>
        <family val="1"/>
      </font>
    </ndxf>
  </rcc>
  <rcv guid="{E97D42D2-9E10-4ADB-8FB1-0860F6F503F4}" action="delete"/>
  <rdn rId="0" localSheetId="1" customView="1" name="Z_E97D42D2_9E10_4ADB_8FB1_0860F6F503F4_.wvu.PrintArea" hidden="1" oldHidden="1">
    <formula>Ведом.структура!$A$1:$G$437</formula>
    <oldFormula>Ведом.структура!$A$1:$G$437</oldFormula>
  </rdn>
  <rdn rId="0" localSheetId="1" customView="1" name="Z_E97D42D2_9E10_4ADB_8FB1_0860F6F503F4_.wvu.Rows" hidden="1" oldHidden="1">
    <formula>Ведом.структура!$252:$254</formula>
    <oldFormula>Ведом.структура!$252:$254</oldFormula>
  </rdn>
  <rdn rId="0" localSheetId="1" customView="1" name="Z_E97D42D2_9E10_4ADB_8FB1_0860F6F503F4_.wvu.FilterData" hidden="1" oldHidden="1">
    <formula>Ведом.структура!$A$15:$P$446</formula>
    <oldFormula>Ведом.структура!$A$15:$P$446</oldFormula>
  </rdn>
  <rcv guid="{E97D42D2-9E10-4ADB-8FB1-0860F6F503F4}" action="add"/>
</revisions>
</file>

<file path=xl/revisions/revisionLog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9" sId="1">
    <oc r="F242">
      <f>13410.9-974.59</f>
    </oc>
    <nc r="F242">
      <f>13410.9-974.59-2000</f>
    </nc>
  </rcc>
  <rcc rId="610" sId="1">
    <oc r="G242">
      <f>13410.9-2485.09</f>
    </oc>
    <nc r="G242">
      <f>13410.9-2485.09-3000</f>
    </nc>
  </rcc>
  <rcc rId="611" sId="1">
    <oc r="F324">
      <f>16704.4-3000</f>
    </oc>
    <nc r="F324">
      <f>16704.4-9000</f>
    </nc>
  </rcc>
  <rcc rId="612" sId="1">
    <oc r="G324">
      <f>16704.4-3000</f>
    </oc>
    <nc r="G324">
      <f>16704.4-10000</f>
    </nc>
  </rcc>
</revisions>
</file>

<file path=xl/revisions/revisionLog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13" sId="1" numFmtId="4">
    <oc r="F111">
      <v>16207.8</v>
    </oc>
    <nc r="F111">
      <f>16207.8-107.9</f>
    </nc>
  </rcc>
  <rcc rId="614" sId="1" numFmtId="4">
    <oc r="G111">
      <v>16207.8</v>
    </oc>
    <nc r="G111">
      <f>16207.8-5060.5</f>
    </nc>
  </rcc>
</revisions>
</file>

<file path=xl/revisions/revisionLog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15" sId="1">
    <oc r="F111">
      <f>16207.8-107.9</f>
    </oc>
    <nc r="F111">
      <f>16207.8</f>
    </nc>
  </rcc>
</revisions>
</file>

<file path=xl/revisions/revisionLog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16" sId="1">
    <oc r="F324">
      <f>16704.4-9000</f>
    </oc>
    <nc r="F324">
      <f>16704.4-9000+107.9</f>
    </nc>
  </rcc>
  <rcv guid="{E97D42D2-9E10-4ADB-8FB1-0860F6F503F4}" action="delete"/>
  <rdn rId="0" localSheetId="1" customView="1" name="Z_E97D42D2_9E10_4ADB_8FB1_0860F6F503F4_.wvu.PrintArea" hidden="1" oldHidden="1">
    <formula>Ведом.структура!$A$1:$G$437</formula>
    <oldFormula>Ведом.структура!$A$1:$G$437</oldFormula>
  </rdn>
  <rdn rId="0" localSheetId="1" customView="1" name="Z_E97D42D2_9E10_4ADB_8FB1_0860F6F503F4_.wvu.Rows" hidden="1" oldHidden="1">
    <formula>Ведом.структура!$252:$254</formula>
    <oldFormula>Ведом.структура!$252:$254</oldFormula>
  </rdn>
  <rdn rId="0" localSheetId="1" customView="1" name="Z_E97D42D2_9E10_4ADB_8FB1_0860F6F503F4_.wvu.FilterData" hidden="1" oldHidden="1">
    <formula>Ведом.структура!$A$15:$P$446</formula>
    <oldFormula>Ведом.структура!$A$15:$P$446</oldFormula>
  </rdn>
  <rcv guid="{E97D42D2-9E10-4ADB-8FB1-0860F6F503F4}" action="add"/>
</revisions>
</file>

<file path=xl/revisions/revisionLog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E97D42D2-9E10-4ADB-8FB1-0860F6F503F4}" action="delete"/>
  <rdn rId="0" localSheetId="1" customView="1" name="Z_E97D42D2_9E10_4ADB_8FB1_0860F6F503F4_.wvu.PrintArea" hidden="1" oldHidden="1">
    <formula>Ведом.структура!$A$1:$G$437</formula>
    <oldFormula>Ведом.структура!$A$1:$G$437</oldFormula>
  </rdn>
  <rdn rId="0" localSheetId="1" customView="1" name="Z_E97D42D2_9E10_4ADB_8FB1_0860F6F503F4_.wvu.Rows" hidden="1" oldHidden="1">
    <formula>Ведом.структура!$252:$254</formula>
    <oldFormula>Ведом.структура!$252:$254</oldFormula>
  </rdn>
  <rdn rId="0" localSheetId="1" customView="1" name="Z_E97D42D2_9E10_4ADB_8FB1_0860F6F503F4_.wvu.FilterData" hidden="1" oldHidden="1">
    <formula>Ведом.структура!$A$15:$P$446</formula>
    <oldFormula>Ведом.структура!$A$15:$P$446</oldFormula>
  </rdn>
  <rcv guid="{E97D42D2-9E10-4ADB-8FB1-0860F6F503F4}" action="add"/>
</revisions>
</file>

<file path=xl/revisions/revisionLog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23" sId="1" odxf="1" dxf="1">
    <nc r="I198">
      <f>F192-F238-F256-F269</f>
    </nc>
    <odxf>
      <numFmt numFmtId="0" formatCode="General"/>
    </odxf>
    <ndxf>
      <numFmt numFmtId="166" formatCode="0.00000"/>
    </ndxf>
  </rcc>
  <rcc rId="624" sId="1" odxf="1" dxf="1">
    <nc r="J198">
      <f>G192-G238-G256-G269</f>
    </nc>
    <odxf>
      <numFmt numFmtId="0" formatCode="General"/>
    </odxf>
    <ndxf>
      <numFmt numFmtId="166" formatCode="0.00000"/>
    </ndxf>
  </rcc>
  <rcc rId="625" sId="1" odxf="1" dxf="1">
    <nc r="I206">
      <f>F198+F200+F203+F209+F211+F213+F215+F217+F220+F222+F224+F226+F234+F246+F249+F264+F273+F283</f>
    </nc>
    <odxf>
      <numFmt numFmtId="0" formatCode="General"/>
    </odxf>
    <ndxf>
      <numFmt numFmtId="166" formatCode="0.00000"/>
    </ndxf>
  </rcc>
  <rcc rId="626" sId="1" odxf="1" dxf="1">
    <nc r="J206">
      <f>G198+G200+G203+G209+G211+G213+G215+G217+G220+G222+G224+G226+G234+G246+G249+G264+G273+G283</f>
    </nc>
    <odxf>
      <numFmt numFmtId="0" formatCode="General"/>
    </odxf>
    <ndxf>
      <numFmt numFmtId="166" formatCode="0.00000"/>
    </ndxf>
  </rcc>
  <rcv guid="{E97D42D2-9E10-4ADB-8FB1-0860F6F503F4}" action="delete"/>
  <rdn rId="0" localSheetId="1" customView="1" name="Z_E97D42D2_9E10_4ADB_8FB1_0860F6F503F4_.wvu.PrintArea" hidden="1" oldHidden="1">
    <formula>Ведом.структура!$A$1:$G$437</formula>
    <oldFormula>Ведом.структура!$A$1:$G$437</oldFormula>
  </rdn>
  <rdn rId="0" localSheetId="1" customView="1" name="Z_E97D42D2_9E10_4ADB_8FB1_0860F6F503F4_.wvu.Rows" hidden="1" oldHidden="1">
    <formula>Ведом.структура!$252:$254</formula>
    <oldFormula>Ведом.структура!$252:$254</oldFormula>
  </rdn>
  <rdn rId="0" localSheetId="1" customView="1" name="Z_E97D42D2_9E10_4ADB_8FB1_0860F6F503F4_.wvu.FilterData" hidden="1" oldHidden="1">
    <formula>Ведом.структура!$A$15:$P$446</formula>
    <oldFormula>Ведом.структура!$A$15:$P$446</oldFormula>
  </rdn>
  <rcv guid="{E97D42D2-9E10-4ADB-8FB1-0860F6F503F4}" action="add"/>
</revisions>
</file>

<file path=xl/revisions/revisionLog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91" sId="1" numFmtId="4">
    <oc r="F198">
      <v>122084.7</v>
    </oc>
    <nc r="F198">
      <v>123194.7</v>
    </nc>
  </rcc>
  <rcc rId="692" sId="1" numFmtId="4">
    <oc r="G198">
      <v>122084.7</v>
    </oc>
    <nc r="G198">
      <v>123194.7</v>
    </nc>
  </rcc>
  <rcc rId="693" sId="1" numFmtId="4">
    <oc r="F203">
      <v>64837.2</v>
    </oc>
    <nc r="F203">
      <f>77465.3</f>
    </nc>
  </rcc>
  <rcc rId="694" sId="1" numFmtId="4">
    <oc r="G203">
      <v>64837.2</v>
    </oc>
    <nc r="G203">
      <f>F203</f>
    </nc>
  </rcc>
  <rcc rId="695" sId="1" numFmtId="4">
    <oc r="F211">
      <v>229903.2</v>
    </oc>
    <nc r="F211">
      <v>241729</v>
    </nc>
  </rcc>
  <rcc rId="696" sId="1" numFmtId="4">
    <oc r="G211">
      <v>229903.2</v>
    </oc>
    <nc r="G211">
      <v>241729</v>
    </nc>
  </rcc>
  <rcc rId="697" sId="1" numFmtId="4">
    <oc r="F220">
      <v>27247.5</v>
    </oc>
    <nc r="F220">
      <v>29166.7</v>
    </nc>
  </rcc>
  <rcc rId="698" sId="1" numFmtId="4">
    <oc r="G220">
      <v>27247.5</v>
    </oc>
    <nc r="G220">
      <v>29985</v>
    </nc>
  </rcc>
  <rcc rId="699" sId="1" numFmtId="4">
    <oc r="F226">
      <v>86160.4</v>
    </oc>
    <nc r="F226">
      <v>88367</v>
    </nc>
  </rcc>
  <rcc rId="700" sId="1" numFmtId="4">
    <oc r="G226">
      <v>86160.4</v>
    </oc>
    <nc r="G226">
      <v>88367</v>
    </nc>
  </rcc>
  <rcc rId="701" sId="1" numFmtId="4">
    <oc r="F275">
      <v>5196.8</v>
    </oc>
    <nc r="F275">
      <v>5153.3</v>
    </nc>
  </rcc>
  <rcc rId="702" sId="1" numFmtId="4">
    <oc r="G275">
      <v>5196.8</v>
    </oc>
    <nc r="G275">
      <v>5153.3</v>
    </nc>
  </rcc>
  <rcc rId="703" sId="1" numFmtId="4">
    <oc r="F278">
      <v>4137.3999999999996</v>
    </oc>
    <nc r="F278">
      <v>4805.2</v>
    </nc>
  </rcc>
  <rcc rId="704" sId="1" numFmtId="4">
    <oc r="G278">
      <v>4137.3999999999996</v>
    </oc>
    <nc r="G278">
      <f>F278</f>
    </nc>
  </rcc>
  <rcc rId="705" sId="1" numFmtId="4">
    <oc r="F281">
      <v>59.9</v>
    </oc>
    <nc r="F281">
      <v>59.37</v>
    </nc>
  </rcc>
  <rcc rId="706" sId="1" numFmtId="4">
    <oc r="F282">
      <v>18.100000000000001</v>
    </oc>
    <nc r="F282">
      <v>17.93</v>
    </nc>
  </rcc>
  <rcc rId="707" sId="1" numFmtId="4">
    <oc r="G281">
      <v>59.9</v>
    </oc>
    <nc r="G281">
      <f>F281</f>
    </nc>
  </rcc>
  <rcc rId="708" sId="1" numFmtId="4">
    <oc r="G282">
      <v>18.100000000000001</v>
    </oc>
    <nc r="G282">
      <f>F282</f>
    </nc>
  </rcc>
  <rcc rId="709" sId="1" numFmtId="4">
    <oc r="F288">
      <v>47.9</v>
    </oc>
    <nc r="F288">
      <v>55.37</v>
    </nc>
  </rcc>
  <rcc rId="710" sId="1" numFmtId="4">
    <oc r="F289">
      <v>14.2</v>
    </oc>
    <nc r="F289">
      <v>16.73</v>
    </nc>
  </rcc>
  <rcc rId="711" sId="1" numFmtId="4">
    <oc r="G288">
      <v>47.9</v>
    </oc>
    <nc r="G288">
      <f>F288</f>
    </nc>
  </rcc>
  <rcc rId="712" sId="1" numFmtId="4">
    <oc r="G289">
      <v>14.2</v>
    </oc>
    <nc r="G289">
      <f>F289</f>
    </nc>
  </rcc>
  <rcc rId="713" sId="1" numFmtId="4">
    <oc r="F369">
      <v>2602.1999999999998</v>
    </oc>
    <nc r="F369">
      <v>2402.1999999999998</v>
    </nc>
  </rcc>
  <rcc rId="714" sId="1" numFmtId="4">
    <oc r="G369">
      <v>2602.1999999999998</v>
    </oc>
    <nc r="G369">
      <v>2402.1999999999998</v>
    </nc>
  </rcc>
  <rcv guid="{E97D42D2-9E10-4ADB-8FB1-0860F6F503F4}" action="delete"/>
  <rdn rId="0" localSheetId="1" customView="1" name="Z_E97D42D2_9E10_4ADB_8FB1_0860F6F503F4_.wvu.PrintArea" hidden="1" oldHidden="1">
    <formula>Ведом.структура!$A$1:$G$437</formula>
    <oldFormula>Ведом.структура!$A$1:$G$437</oldFormula>
  </rdn>
  <rdn rId="0" localSheetId="1" customView="1" name="Z_E97D42D2_9E10_4ADB_8FB1_0860F6F503F4_.wvu.Rows" hidden="1" oldHidden="1">
    <formula>Ведом.структура!$252:$254</formula>
    <oldFormula>Ведом.структура!$252:$254</oldFormula>
  </rdn>
  <rdn rId="0" localSheetId="1" customView="1" name="Z_E97D42D2_9E10_4ADB_8FB1_0860F6F503F4_.wvu.FilterData" hidden="1" oldHidden="1">
    <formula>Ведом.структура!$A$15:$P$446</formula>
    <oldFormula>Ведом.структура!$A$15:$P$446</oldFormula>
  </rdn>
  <rcv guid="{E97D42D2-9E10-4ADB-8FB1-0860F6F503F4}" action="add"/>
</revisions>
</file>

<file path=xl/revisions/revisionLog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20" sId="1" numFmtId="4">
    <oc r="F25">
      <v>2281</v>
    </oc>
    <nc r="F25"/>
  </rcc>
  <rcc rId="1121" sId="1" numFmtId="4">
    <oc r="G25">
      <v>2281</v>
    </oc>
    <nc r="G25"/>
  </rcc>
  <rcc rId="1122" sId="1" numFmtId="4">
    <oc r="F26">
      <v>688.9</v>
    </oc>
    <nc r="F26"/>
  </rcc>
  <rcc rId="1123" sId="1" numFmtId="4">
    <oc r="G26">
      <v>688.9</v>
    </oc>
    <nc r="G26"/>
  </rcc>
  <rcc rId="1124" sId="1" numFmtId="4">
    <oc r="F31">
      <v>1188.7</v>
    </oc>
    <nc r="F31"/>
  </rcc>
  <rcc rId="1125" sId="1" numFmtId="4">
    <oc r="G31">
      <v>1188.7</v>
    </oc>
    <nc r="G31"/>
  </rcc>
  <rcc rId="1126" sId="1" numFmtId="4">
    <oc r="F32">
      <v>359</v>
    </oc>
    <nc r="F32"/>
  </rcc>
  <rcc rId="1127" sId="1" numFmtId="4">
    <oc r="G32">
      <v>359</v>
    </oc>
    <nc r="G32"/>
  </rcc>
  <rcc rId="1128" sId="1" numFmtId="4">
    <oc r="F34">
      <v>1824.9</v>
    </oc>
    <nc r="F34"/>
  </rcc>
  <rcc rId="1129" sId="1" numFmtId="4">
    <oc r="G34">
      <v>1824.9</v>
    </oc>
    <nc r="G34"/>
  </rcc>
  <rcc rId="1130" sId="1" numFmtId="4">
    <oc r="F35">
      <v>551.1</v>
    </oc>
    <nc r="F35"/>
  </rcc>
  <rcc rId="1131" sId="1" numFmtId="4">
    <oc r="G35">
      <v>551.1</v>
    </oc>
    <nc r="G35"/>
  </rcc>
  <rcc rId="1132" sId="1" numFmtId="4">
    <oc r="F40">
      <v>12408.1</v>
    </oc>
    <nc r="F40"/>
  </rcc>
  <rcc rId="1133" sId="1" numFmtId="4">
    <oc r="G40">
      <v>12408.1</v>
    </oc>
    <nc r="G40"/>
  </rcc>
  <rcc rId="1134" sId="1" numFmtId="4">
    <oc r="F41">
      <v>3747.2</v>
    </oc>
    <nc r="F41"/>
  </rcc>
  <rcc rId="1135" sId="1" numFmtId="4">
    <oc r="G41">
      <v>3747.2</v>
    </oc>
    <nc r="G41"/>
  </rcc>
  <rcc rId="1136" sId="1" numFmtId="4">
    <oc r="F45">
      <v>23.437000000000001</v>
    </oc>
    <nc r="F45">
      <v>11.7</v>
    </nc>
  </rcc>
  <rcc rId="1137" sId="1" numFmtId="4">
    <oc r="G45">
      <v>20.759</v>
    </oc>
    <nc r="G45">
      <v>10.5</v>
    </nc>
  </rcc>
  <rcc rId="1138" sId="1" numFmtId="4">
    <oc r="F51">
      <v>5632.2</v>
    </oc>
    <nc r="F51"/>
  </rcc>
  <rcc rId="1139" sId="1" numFmtId="4">
    <oc r="G51">
      <v>5632.2</v>
    </oc>
    <nc r="G51"/>
  </rcc>
  <rcc rId="1140" sId="1" numFmtId="4">
    <oc r="F52">
      <v>1700.9</v>
    </oc>
    <nc r="F52"/>
  </rcc>
  <rcc rId="1141" sId="1" numFmtId="4">
    <oc r="G52">
      <v>1700.9</v>
    </oc>
    <nc r="G52"/>
  </rcc>
  <rcc rId="1142" sId="1" numFmtId="4">
    <oc r="F56">
      <v>400</v>
    </oc>
    <nc r="F56"/>
  </rcc>
  <rcc rId="1143" sId="1" numFmtId="4">
    <oc r="G56">
      <v>400</v>
    </oc>
    <nc r="G56"/>
  </rcc>
  <rcc rId="1144" sId="1" numFmtId="4">
    <oc r="F61">
      <v>100</v>
    </oc>
    <nc r="F61"/>
  </rcc>
  <rcc rId="1145" sId="1" numFmtId="4">
    <oc r="G61">
      <v>100</v>
    </oc>
    <nc r="G61"/>
  </rcc>
  <rcc rId="1146" sId="1">
    <oc r="F64">
      <f>184+184</f>
    </oc>
    <nc r="F64">
      <f>208</f>
    </nc>
  </rcc>
  <rcc rId="1147" sId="1">
    <oc r="G64">
      <f>184+184</f>
    </oc>
    <nc r="G64">
      <f>208</f>
    </nc>
  </rcc>
  <rcc rId="1148" sId="1" numFmtId="4">
    <oc r="F67">
      <v>41</v>
    </oc>
    <nc r="F67"/>
  </rcc>
  <rcc rId="1149" sId="1" numFmtId="4">
    <oc r="G67">
      <v>41</v>
    </oc>
    <nc r="G67"/>
  </rcc>
  <rcc rId="1150" sId="1" numFmtId="4">
    <oc r="F71">
      <v>300</v>
    </oc>
    <nc r="F71"/>
  </rcc>
  <rcc rId="1151" sId="1" numFmtId="4">
    <oc r="G71">
      <v>300</v>
    </oc>
    <nc r="G71"/>
  </rcc>
  <rcc rId="1152" sId="1" numFmtId="4">
    <oc r="F76">
      <v>5008.6000000000004</v>
    </oc>
    <nc r="F76"/>
  </rcc>
  <rcc rId="1153" sId="1" numFmtId="4">
    <oc r="G76">
      <v>5008.6000000000004</v>
    </oc>
    <nc r="G76"/>
  </rcc>
  <rcc rId="1154" sId="1" numFmtId="4">
    <oc r="F77">
      <v>1512.6</v>
    </oc>
    <nc r="F77"/>
  </rcc>
  <rcc rId="1155" sId="1" numFmtId="4">
    <oc r="G77">
      <v>1512.6</v>
    </oc>
    <nc r="G77"/>
  </rcc>
  <rcc rId="1156" sId="1">
    <oc r="F80">
      <f>125+20+15+350</f>
    </oc>
    <nc r="F80"/>
  </rcc>
  <rcc rId="1157" sId="1">
    <oc r="G80">
      <f>125+20+15+350</f>
    </oc>
    <nc r="G80"/>
  </rcc>
  <rcc rId="1158" sId="1" numFmtId="4">
    <oc r="F88">
      <v>180</v>
    </oc>
    <nc r="F88"/>
  </rcc>
  <rcc rId="1159" sId="1" numFmtId="4">
    <oc r="G88">
      <v>180</v>
    </oc>
    <nc r="G88"/>
  </rcc>
  <rcc rId="1160" sId="1" numFmtId="4">
    <oc r="F92">
      <v>200</v>
    </oc>
    <nc r="F92"/>
  </rcc>
  <rcc rId="1161" sId="1" numFmtId="4">
    <oc r="G92">
      <v>200</v>
    </oc>
    <nc r="G92"/>
  </rcc>
  <rcc rId="1162" sId="1" numFmtId="4">
    <oc r="F97">
      <v>45.5</v>
    </oc>
    <nc r="F97">
      <v>30</v>
    </nc>
  </rcc>
  <rcc rId="1163" sId="1" numFmtId="4">
    <oc r="G97">
      <v>45.5</v>
    </oc>
    <nc r="G97">
      <v>30</v>
    </nc>
  </rcc>
  <rcc rId="1164" sId="1" numFmtId="4">
    <oc r="F98">
      <v>65.7</v>
    </oc>
    <nc r="F98">
      <v>61.5</v>
    </nc>
  </rcc>
  <rcc rId="1165" sId="1" numFmtId="4">
    <oc r="G98">
      <v>65.7</v>
    </oc>
    <nc r="G98">
      <v>61.5</v>
    </nc>
  </rcc>
  <rcc rId="1166" sId="1" numFmtId="4">
    <oc r="F100">
      <v>527.79999999999995</v>
    </oc>
    <nc r="F100">
      <v>455.6</v>
    </nc>
  </rcc>
  <rcc rId="1167" sId="1" numFmtId="4">
    <oc r="G100">
      <v>527.79999999999995</v>
    </oc>
    <nc r="G100">
      <v>455.6</v>
    </nc>
  </rcc>
  <rcc rId="1168" sId="1" numFmtId="4">
    <oc r="F101">
      <v>159.44</v>
    </oc>
    <nc r="F101">
      <v>137.6</v>
    </nc>
  </rcc>
  <rcc rId="1169" sId="1" numFmtId="4">
    <oc r="G101">
      <v>159.44</v>
    </oc>
    <nc r="G101">
      <v>137.6</v>
    </nc>
  </rcc>
  <rcc rId="1170" sId="1" numFmtId="4">
    <oc r="F102">
      <v>29</v>
    </oc>
    <nc r="F102">
      <f>25+10</f>
    </nc>
  </rcc>
  <rcc rId="1171" sId="1" numFmtId="4">
    <oc r="G102">
      <v>29</v>
    </oc>
    <nc r="G102">
      <f>25+10</f>
    </nc>
  </rcc>
  <rcc rId="1172" sId="1" numFmtId="4">
    <oc r="F103">
      <v>47.36</v>
    </oc>
    <nc r="F103">
      <f>2.4+50+50</f>
    </nc>
  </rcc>
  <rcc rId="1173" sId="1" numFmtId="4">
    <oc r="G103">
      <v>47.36</v>
    </oc>
    <nc r="G103">
      <f>2.4+50+50</f>
    </nc>
  </rcc>
  <rcc rId="1174" sId="1" numFmtId="4">
    <oc r="F105">
      <v>345.69</v>
    </oc>
    <nc r="F105">
      <v>329.3</v>
    </nc>
  </rcc>
  <rcc rId="1175" sId="1" numFmtId="4">
    <oc r="G105">
      <v>345.69</v>
    </oc>
    <nc r="G105">
      <v>329.3</v>
    </nc>
  </rcc>
  <rcc rId="1176" sId="1" numFmtId="4">
    <oc r="F106">
      <v>104.4</v>
    </oc>
    <nc r="F106">
      <v>99.39</v>
    </nc>
  </rcc>
  <rcc rId="1177" sId="1" numFmtId="4">
    <oc r="G106">
      <v>104.4</v>
    </oc>
    <nc r="G106">
      <v>99.39</v>
    </nc>
  </rcc>
  <rcc rId="1178" sId="1">
    <oc r="F110">
      <f>172.8</f>
    </oc>
    <nc r="F110"/>
  </rcc>
  <rcc rId="1179" sId="1">
    <oc r="G110">
      <f>172.8</f>
    </oc>
    <nc r="G110"/>
  </rcc>
  <rcc rId="1180" sId="1" numFmtId="4">
    <oc r="F112">
      <v>3166.5</v>
    </oc>
    <nc r="F112"/>
  </rcc>
  <rcc rId="1181" sId="1" numFmtId="4">
    <oc r="G112">
      <v>3166.5</v>
    </oc>
    <nc r="G112"/>
  </rcc>
  <rcc rId="1182" sId="1">
    <oc r="F115">
      <f>16207.8</f>
    </oc>
    <nc r="F115"/>
  </rcc>
  <rcc rId="1183" sId="1">
    <oc r="G115">
      <f>16207.8-5060.5</f>
    </oc>
    <nc r="G115"/>
  </rcc>
  <rcc rId="1184" sId="1" numFmtId="4">
    <oc r="F116">
      <v>4894.8</v>
    </oc>
    <nc r="F116"/>
  </rcc>
  <rcc rId="1185" sId="1" numFmtId="4">
    <oc r="G116">
      <v>4894.8</v>
    </oc>
    <nc r="G116"/>
  </rcc>
  <rcc rId="1186" sId="1" numFmtId="4">
    <oc r="F117">
      <v>250.03637000000001</v>
    </oc>
    <nc r="F117"/>
  </rcc>
  <rcc rId="1187" sId="1" numFmtId="4">
    <oc r="G117">
      <v>250</v>
    </oc>
    <nc r="G117"/>
  </rcc>
  <rcc rId="1188" sId="1" numFmtId="4">
    <oc r="F118">
      <v>2030</v>
    </oc>
    <nc r="F118"/>
  </rcc>
  <rcc rId="1189" sId="1" numFmtId="4">
    <oc r="G118">
      <v>2030</v>
    </oc>
    <nc r="G118"/>
  </rcc>
  <rcc rId="1190" sId="1" numFmtId="4">
    <oc r="F119">
      <v>20</v>
    </oc>
    <nc r="F119"/>
  </rcc>
  <rcc rId="1191" sId="1" numFmtId="4">
    <oc r="G119">
      <v>20.029299999999999</v>
    </oc>
    <nc r="G119"/>
  </rcc>
  <rcc rId="1192" sId="1" numFmtId="4">
    <oc r="F120">
      <v>50</v>
    </oc>
    <nc r="F120"/>
  </rcc>
  <rcc rId="1193" sId="1" numFmtId="4">
    <oc r="G120">
      <v>50</v>
    </oc>
    <nc r="G120"/>
  </rcc>
  <rcc rId="1194" sId="1" numFmtId="4">
    <oc r="F126">
      <v>1500</v>
    </oc>
    <nc r="F126"/>
  </rcc>
  <rcc rId="1195" sId="1" numFmtId="4">
    <oc r="G126">
      <v>1500</v>
    </oc>
    <nc r="G126"/>
  </rcc>
  <rcc rId="1196" sId="1" numFmtId="4">
    <oc r="F132">
      <v>50</v>
    </oc>
    <nc r="F132"/>
  </rcc>
  <rcc rId="1197" sId="1" numFmtId="4">
    <oc r="G132">
      <v>50</v>
    </oc>
    <nc r="G132"/>
  </rcc>
  <rcc rId="1198" sId="1" numFmtId="4">
    <oc r="F140">
      <v>146.73500000000001</v>
    </oc>
    <nc r="F140">
      <v>146.69999999999999</v>
    </nc>
  </rcc>
  <rcc rId="1199" sId="1" numFmtId="4">
    <oc r="G140">
      <v>146.73500000000001</v>
    </oc>
    <nc r="G140">
      <v>146.69999999999999</v>
    </nc>
  </rcc>
  <rcc rId="1200" sId="1" numFmtId="4">
    <oc r="F147">
      <v>16.905000000000001</v>
    </oc>
    <nc r="F147">
      <v>16.899999999999999</v>
    </nc>
  </rcc>
  <rcc rId="1201" sId="1" numFmtId="4">
    <oc r="G147">
      <v>16.905000000000001</v>
    </oc>
    <nc r="G147">
      <v>16.899999999999999</v>
    </nc>
  </rcc>
  <rcc rId="1202" sId="1" numFmtId="4">
    <oc r="F148">
      <v>5.1050000000000004</v>
    </oc>
    <nc r="F148">
      <v>5.0999999999999996</v>
    </nc>
  </rcc>
  <rcc rId="1203" sId="1" numFmtId="4">
    <oc r="G148">
      <v>5.1050000000000004</v>
    </oc>
    <nc r="G148">
      <v>5.0999999999999996</v>
    </nc>
  </rcc>
  <rcc rId="1204" sId="1" numFmtId="4">
    <oc r="F142">
      <v>22.6</v>
    </oc>
    <nc r="F142">
      <v>40.6</v>
    </nc>
  </rcc>
  <rcc rId="1205" sId="1" numFmtId="4">
    <oc r="G142">
      <v>22.6</v>
    </oc>
    <nc r="G142">
      <v>40.6</v>
    </nc>
  </rcc>
  <rcc rId="1206" sId="1" numFmtId="4">
    <oc r="F143">
      <v>6.8</v>
    </oc>
    <nc r="F143">
      <v>12.2</v>
    </nc>
  </rcc>
  <rcc rId="1207" sId="1" numFmtId="4">
    <oc r="G143">
      <v>6.8</v>
    </oc>
    <nc r="G143">
      <v>12.2</v>
    </nc>
  </rcc>
  <rcc rId="1208" sId="1" numFmtId="4">
    <oc r="F145">
      <v>1960.6</v>
    </oc>
    <nc r="F145">
      <v>3519.7</v>
    </nc>
  </rcc>
  <rcc rId="1209" sId="1" numFmtId="4">
    <oc r="G145">
      <v>1960.6</v>
    </oc>
    <nc r="G145">
      <v>3519.7</v>
    </nc>
  </rcc>
  <rcc rId="1210" sId="1" numFmtId="4">
    <oc r="F151">
      <v>1384.2</v>
    </oc>
    <nc r="F151"/>
  </rcc>
  <rcc rId="1211" sId="1" numFmtId="4">
    <oc r="G151">
      <v>1384.2</v>
    </oc>
    <nc r="G151"/>
  </rcc>
  <rcc rId="1212" sId="1" numFmtId="4">
    <oc r="F152">
      <v>418</v>
    </oc>
    <nc r="F152"/>
  </rcc>
  <rcc rId="1213" sId="1" numFmtId="4">
    <oc r="G152">
      <v>418</v>
    </oc>
    <nc r="G152"/>
  </rcc>
  <rcc rId="1214" sId="1">
    <oc r="A156" t="inlineStr">
      <is>
        <t xml:space="preserve">Содержание автомобильных дорог общего пользования местного значения, в том числе на обеспечение безопасности дорожного движения
</t>
      </is>
    </oc>
    <nc r="A156" t="inlineStr">
      <is>
        <t>На дорожную деятельность в отношении автомобильных дорог общего пользования местного значения</t>
      </is>
    </nc>
  </rcc>
  <rcc rId="1215" sId="1" odxf="1" dxf="1">
    <oc r="A157" t="inlineStr">
      <is>
    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oc>
    <nc r="A157" t="inlineStr">
      <is>
        <t>Субсидии автономным учреждениям на иные цели</t>
      </is>
    </nc>
    <odxf>
      <font>
        <name val="Times New Roman"/>
        <family val="1"/>
      </font>
      <alignment horizontal="general"/>
    </odxf>
    <ndxf>
      <font>
        <color indexed="8"/>
        <name val="Times New Roman"/>
        <family val="1"/>
      </font>
      <alignment horizontal="left"/>
    </ndxf>
  </rcc>
  <rcc rId="1216" sId="1" odxf="1" dxf="1">
    <oc r="A158" t="inlineStr">
      <is>
        <t>Возмещение части затрат на уплату лизинговых платежей в связи с приобретением специализированных транспортных средств для содержания автомобильных дорог общего пользования местного значения за счет средств Дорожного фонда Республики Бурятия</t>
      </is>
    </oc>
    <nc r="A158" t="inlineStr">
      <is>
        <t>Содержание автомобильных дорог общего пользования местного значения</t>
      </is>
    </nc>
    <odxf>
      <alignment vertical="center"/>
    </odxf>
    <ndxf>
      <alignment vertical="top"/>
    </ndxf>
  </rcc>
  <rcc rId="1217" sId="1">
    <oc r="A160" t="inlineStr">
      <is>
        <t>Содержание автомобильных дорог общего пользования местного значения</t>
      </is>
    </oc>
    <nc r="A160" t="inlineStr">
      <is>
        <t>Финансовое обеспечение дорожной деятельности в рамках реализации национального проекта «Безопасные и качественные автомобильные дороги» (агломерация, софинансирование из республиканского бюджета, субсидии муниципальным образованиям)</t>
      </is>
    </nc>
  </rcc>
  <rcc rId="1218" sId="1">
    <oc r="A161" t="inlineStr">
      <is>
    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oc>
    <nc r="A161" t="inlineStr">
      <is>
        <t>Субсидии автономным учреждениям на иные цели</t>
      </is>
    </nc>
  </rcc>
  <rcc rId="1219" sId="1">
    <oc r="F154">
      <f>F155</f>
    </oc>
    <nc r="F154">
      <f>F155</f>
    </nc>
  </rcc>
  <rcc rId="1220" sId="1">
    <oc r="G154">
      <f>G155</f>
    </oc>
    <nc r="G154">
      <f>G155</f>
    </nc>
  </rcc>
  <rcc rId="1221" sId="1">
    <oc r="F155">
      <f>F160+F156+F158</f>
    </oc>
    <nc r="F155">
      <f>F158+F156+F160</f>
    </nc>
  </rcc>
  <rcc rId="1222" sId="1">
    <oc r="G155">
      <f>G160+G156+G158</f>
    </oc>
    <nc r="G155">
      <f>G158+G156+G160</f>
    </nc>
  </rcc>
  <rcc rId="1223" sId="1" odxf="1" dxf="1">
    <oc r="F156">
      <f>F157</f>
    </oc>
    <nc r="F156">
      <f>F157</f>
    </nc>
    <odxf>
      <fill>
        <patternFill patternType="solid">
          <bgColor indexed="9"/>
        </patternFill>
      </fill>
    </odxf>
    <ndxf>
      <fill>
        <patternFill patternType="none">
          <bgColor indexed="65"/>
        </patternFill>
      </fill>
    </ndxf>
  </rcc>
  <rcc rId="1224" sId="1">
    <oc r="G156">
      <f>G157</f>
    </oc>
    <nc r="G156">
      <f>G157</f>
    </nc>
  </rcc>
  <rcc rId="1225" sId="1" odxf="1" dxf="1">
    <oc r="E157" t="inlineStr">
      <is>
        <t>621</t>
      </is>
    </oc>
    <nc r="E157" t="inlineStr">
      <is>
        <t>622</t>
      </is>
    </nc>
    <odxf>
      <fill>
        <patternFill>
          <bgColor indexed="9"/>
        </patternFill>
      </fill>
    </odxf>
    <ndxf>
      <fill>
        <patternFill>
          <bgColor theme="0"/>
        </patternFill>
      </fill>
    </ndxf>
  </rcc>
  <rcc rId="1226" sId="1" numFmtId="4">
    <oc r="F157">
      <v>82141.8</v>
    </oc>
    <nc r="F157">
      <f>100713.9</f>
    </nc>
  </rcc>
  <rcc rId="1227" sId="1" numFmtId="4">
    <oc r="G157">
      <v>130713.9</v>
    </oc>
    <nc r="G157">
      <v>50713.9</v>
    </nc>
  </rcc>
  <rfmt sheetId="1" sqref="B158" start="0" length="0">
    <dxf>
      <fill>
        <patternFill patternType="none">
          <bgColor indexed="65"/>
        </patternFill>
      </fill>
    </dxf>
  </rfmt>
  <rfmt sheetId="1" sqref="C158" start="0" length="0">
    <dxf>
      <fill>
        <patternFill patternType="none">
          <bgColor indexed="65"/>
        </patternFill>
      </fill>
    </dxf>
  </rfmt>
  <rcc rId="1228" sId="1" odxf="1" dxf="1">
    <oc r="D158" t="inlineStr">
      <is>
        <t>11001 S23ДО</t>
      </is>
    </oc>
    <nc r="D158" t="inlineStr">
      <is>
        <t>11001 82200</t>
      </is>
    </nc>
    <odxf>
      <fill>
        <patternFill patternType="solid">
          <bgColor indexed="9"/>
        </patternFill>
      </fill>
    </odxf>
    <ndxf>
      <fill>
        <patternFill patternType="none">
          <bgColor indexed="65"/>
        </patternFill>
      </fill>
    </ndxf>
  </rcc>
  <rfmt sheetId="1" sqref="E158" start="0" length="0">
    <dxf>
      <fill>
        <patternFill patternType="none">
          <bgColor indexed="65"/>
        </patternFill>
      </fill>
    </dxf>
  </rfmt>
  <rfmt sheetId="1" sqref="F158" start="0" length="0">
    <dxf>
      <fill>
        <patternFill patternType="none">
          <bgColor indexed="65"/>
        </patternFill>
      </fill>
    </dxf>
  </rfmt>
  <rfmt sheetId="1" sqref="G158" start="0" length="0">
    <dxf>
      <fill>
        <patternFill patternType="none">
          <bgColor indexed="65"/>
        </patternFill>
      </fill>
    </dxf>
  </rfmt>
  <rfmt sheetId="1" sqref="B159" start="0" length="0">
    <dxf>
      <fill>
        <patternFill patternType="none">
          <bgColor indexed="65"/>
        </patternFill>
      </fill>
    </dxf>
  </rfmt>
  <rfmt sheetId="1" sqref="C159" start="0" length="0">
    <dxf>
      <fill>
        <patternFill patternType="none">
          <bgColor indexed="65"/>
        </patternFill>
      </fill>
    </dxf>
  </rfmt>
  <rcc rId="1229" sId="1" odxf="1" dxf="1">
    <oc r="D159" t="inlineStr">
      <is>
        <t>11001 S23ДО</t>
      </is>
    </oc>
    <nc r="D159" t="inlineStr">
      <is>
        <t>11001 82200</t>
      </is>
    </nc>
    <odxf>
      <fill>
        <patternFill patternType="solid">
          <bgColor indexed="9"/>
        </patternFill>
      </fill>
    </odxf>
    <ndxf>
      <fill>
        <patternFill patternType="none">
          <bgColor indexed="65"/>
        </patternFill>
      </fill>
    </ndxf>
  </rcc>
  <rfmt sheetId="1" sqref="E159" start="0" length="0">
    <dxf>
      <fill>
        <patternFill patternType="none">
          <bgColor indexed="65"/>
        </patternFill>
      </fill>
    </dxf>
  </rfmt>
  <rcc rId="1230" sId="1" numFmtId="4">
    <oc r="F159">
      <v>374.3</v>
    </oc>
    <nc r="F159">
      <f>16733.39-590</f>
    </nc>
  </rcc>
  <rcc rId="1231" sId="1" numFmtId="4">
    <oc r="G159">
      <v>0</v>
    </oc>
    <nc r="G159">
      <f>17764.55-590</f>
    </nc>
  </rcc>
  <rcc rId="1232" sId="1">
    <oc r="D160" t="inlineStr">
      <is>
        <t>11001 82200</t>
      </is>
    </oc>
    <nc r="D160" t="inlineStr">
      <is>
        <t>110R1 722Д0</t>
      </is>
    </nc>
  </rcc>
  <rcc rId="1233" sId="1">
    <oc r="F160">
      <f>F161</f>
    </oc>
    <nc r="F160">
      <f>F161</f>
    </nc>
  </rcc>
  <rcc rId="1234" sId="1">
    <oc r="G160">
      <f>G161</f>
    </oc>
    <nc r="G160">
      <f>G161</f>
    </nc>
  </rcc>
  <rcc rId="1235" sId="1" odxf="1" dxf="1">
    <oc r="D161" t="inlineStr">
      <is>
        <t>11001 82200</t>
      </is>
    </oc>
    <nc r="D161" t="inlineStr">
      <is>
        <t>110R1 722Д0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236" sId="1">
    <oc r="E161" t="inlineStr">
      <is>
        <t>621</t>
      </is>
    </oc>
    <nc r="E161" t="inlineStr">
      <is>
        <t>622</t>
      </is>
    </nc>
  </rcc>
  <rcc rId="1237" sId="1" numFmtId="4">
    <oc r="F161">
      <v>16803.13</v>
    </oc>
    <nc r="F161">
      <v>0</v>
    </nc>
  </rcc>
  <rcc rId="1238" sId="1" numFmtId="4">
    <oc r="G161">
      <v>16803.13</v>
    </oc>
    <nc r="G161">
      <v>100000</v>
    </nc>
  </rcc>
  <rrc rId="1239" sId="1" ref="A159:XFD159" action="insertRow">
    <undo index="65535" exp="area" ref3D="1" dr="$A$255:$XFD$257" dn="Z_E97D42D2_9E10_4ADB_8FB1_0860F6F503F4_.wvu.Rows" sId="1"/>
    <undo index="65535" exp="area" ref3D="1" dr="$A$255:$XFD$257" dn="Z_E330F985_0015_4DC4_AAB2_DD1A6292743B_.wvu.Rows" sId="1"/>
    <undo index="65535" exp="area" ref3D="1" dr="$A$255:$XFD$257" dn="Z_807263EF_422E_4971_BF65_1CEADE7F6559_.wvu.Rows" sId="1"/>
  </rrc>
  <rfmt sheetId="1" sqref="A159" start="0" length="0">
    <dxf>
      <font>
        <i val="0"/>
        <name val="Times New Roman"/>
        <family val="1"/>
      </font>
      <alignment vertical="center"/>
    </dxf>
  </rfmt>
  <rcc rId="1240" sId="1" odxf="1" dxf="1">
    <nc r="B159" t="inlineStr">
      <is>
        <t>04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1241" sId="1" odxf="1" dxf="1">
    <nc r="C159" t="inlineStr">
      <is>
        <t>09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1242" sId="1" odxf="1" dxf="1">
    <nc r="D159" t="inlineStr">
      <is>
        <t>11001 82200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fmt sheetId="1" sqref="E159" start="0" length="0">
    <dxf>
      <font>
        <i val="0"/>
        <name val="Times New Roman"/>
        <family val="1"/>
      </font>
    </dxf>
  </rfmt>
  <rfmt sheetId="1" sqref="F159" start="0" length="0">
    <dxf>
      <font>
        <i val="0"/>
        <name val="Times New Roman"/>
        <family val="1"/>
      </font>
      <fill>
        <patternFill patternType="solid">
          <bgColor theme="0"/>
        </patternFill>
      </fill>
    </dxf>
  </rfmt>
  <rfmt sheetId="1" sqref="G159" start="0" length="0">
    <dxf>
      <font>
        <i val="0"/>
        <name val="Times New Roman"/>
        <family val="1"/>
      </font>
      <fill>
        <patternFill patternType="solid">
          <bgColor theme="0"/>
        </patternFill>
      </fill>
    </dxf>
  </rfmt>
  <rcc rId="1243" sId="1">
    <nc r="E159" t="inlineStr">
      <is>
        <t>247</t>
      </is>
    </nc>
  </rcc>
  <rcc rId="1244" sId="1">
    <nc r="F159">
      <f>590</f>
    </nc>
  </rcc>
  <rcc rId="1245" sId="1">
    <nc r="G159">
      <f>590</f>
    </nc>
  </rcc>
  <rcc rId="1246" sId="1">
    <oc r="F158">
      <f>F159</f>
    </oc>
    <nc r="F158">
      <f>SUM(F159:F160)</f>
    </nc>
  </rcc>
  <rcc rId="1247" sId="1">
    <oc r="G158">
      <f>G159</f>
    </oc>
    <nc r="G158">
      <f>SUM(G159:G160)</f>
    </nc>
  </rcc>
  <rcc rId="1248" sId="1" odxf="1" dxf="1">
    <nc r="A159" t="inlineStr">
      <is>
        <t>Закупка энергетических ресурсов</t>
      </is>
    </nc>
    <ndxf>
      <font>
        <color indexed="8"/>
        <name val="Times New Roman"/>
        <family val="1"/>
      </font>
      <alignment horizontal="left"/>
    </ndxf>
  </rcc>
  <rcc rId="1249" sId="1">
    <oc r="F168">
      <f>200+50</f>
    </oc>
    <nc r="F168">
      <f>120</f>
    </nc>
  </rcc>
  <rcc rId="1250" sId="1">
    <oc r="G168">
      <f>300+75</f>
    </oc>
    <nc r="G168">
      <f>120</f>
    </nc>
  </rcc>
  <rcc rId="1251" sId="1" numFmtId="4">
    <oc r="F173">
      <v>30</v>
    </oc>
    <nc r="F173"/>
  </rcc>
  <rcc rId="1252" sId="1" numFmtId="4">
    <oc r="G173">
      <v>30</v>
    </oc>
    <nc r="G173"/>
  </rcc>
  <rcc rId="1253" sId="1">
    <oc r="F181">
      <f>181</f>
    </oc>
    <nc r="F181"/>
  </rcc>
  <rcc rId="1254" sId="1">
    <oc r="G181">
      <f>181</f>
    </oc>
    <nc r="G181"/>
  </rcc>
  <rrc rId="1255" sId="1" ref="A167:XFD167" action="insertRow">
    <undo index="65535" exp="area" ref3D="1" dr="$A$256:$XFD$258" dn="Z_E97D42D2_9E10_4ADB_8FB1_0860F6F503F4_.wvu.Rows" sId="1"/>
    <undo index="65535" exp="area" ref3D="1" dr="$A$256:$XFD$258" dn="Z_E330F985_0015_4DC4_AAB2_DD1A6292743B_.wvu.Rows" sId="1"/>
    <undo index="65535" exp="area" ref3D="1" dr="$A$256:$XFD$258" dn="Z_807263EF_422E_4971_BF65_1CEADE7F6559_.wvu.Rows" sId="1"/>
  </rrc>
  <rrc rId="1256" sId="1" ref="A167:XFD167" action="insertRow">
    <undo index="65535" exp="area" ref3D="1" dr="$A$257:$XFD$259" dn="Z_E97D42D2_9E10_4ADB_8FB1_0860F6F503F4_.wvu.Rows" sId="1"/>
    <undo index="65535" exp="area" ref3D="1" dr="$A$257:$XFD$259" dn="Z_E330F985_0015_4DC4_AAB2_DD1A6292743B_.wvu.Rows" sId="1"/>
    <undo index="65535" exp="area" ref3D="1" dr="$A$257:$XFD$259" dn="Z_807263EF_422E_4971_BF65_1CEADE7F6559_.wvu.Rows" sId="1"/>
  </rrc>
  <rcc rId="1257" sId="1" odxf="1" dxf="1">
    <nc r="A167" t="inlineStr">
      <is>
        <t>Проведение комплексных кадастровых работ в рамках федеральной целевой программы "Развитие единой государсвенной системы регистрации прав и кадастрового учета недвижимости"</t>
      </is>
    </nc>
    <odxf>
      <font>
        <name val="Times New Roman"/>
        <family val="1"/>
      </font>
      <fill>
        <patternFill patternType="none"/>
      </fill>
    </odxf>
    <ndxf>
      <font>
        <color indexed="8"/>
        <name val="Times New Roman"/>
        <family val="1"/>
      </font>
      <fill>
        <patternFill patternType="solid"/>
      </fill>
    </ndxf>
  </rcc>
  <rcc rId="1258" sId="1" odxf="1" dxf="1">
    <nc r="A168" t="inlineStr">
      <is>
        <t>Прочие закупки товаров, работ и услуг для государственных (муниципальных) нужд</t>
      </is>
    </nc>
    <odxf>
      <font>
        <i/>
        <name val="Times New Roman"/>
        <family val="1"/>
      </font>
      <fill>
        <patternFill patternType="none"/>
      </fill>
    </odxf>
    <ndxf>
      <font>
        <i val="0"/>
        <color indexed="8"/>
        <name val="Times New Roman"/>
        <family val="1"/>
      </font>
      <fill>
        <patternFill patternType="solid"/>
      </fill>
    </ndxf>
  </rcc>
  <rcc rId="1259" sId="1">
    <nc r="B167" t="inlineStr">
      <is>
        <t>04</t>
      </is>
    </nc>
  </rcc>
  <rcc rId="1260" sId="1">
    <nc r="C167" t="inlineStr">
      <is>
        <t>12</t>
      </is>
    </nc>
  </rcc>
  <rcc rId="1261" sId="1">
    <nc r="D167" t="inlineStr">
      <is>
        <t>04201 L5110</t>
      </is>
    </nc>
  </rcc>
  <rcc rId="1262" sId="1">
    <nc r="F167">
      <f>F168</f>
    </nc>
  </rcc>
  <rcc rId="1263" sId="1">
    <nc r="G167">
      <f>G168</f>
    </nc>
  </rcc>
  <rcc rId="1264" sId="1" odxf="1" dxf="1">
    <nc r="B168" t="inlineStr">
      <is>
        <t>04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1265" sId="1" odxf="1" dxf="1">
    <nc r="C168" t="inlineStr">
      <is>
        <t>12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1266" sId="1" odxf="1" dxf="1">
    <nc r="D168" t="inlineStr">
      <is>
        <t>04201 L5110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1267" sId="1" odxf="1" dxf="1">
    <nc r="E168" t="inlineStr">
      <is>
        <t>244</t>
      </is>
    </nc>
    <odxf>
      <font>
        <i/>
        <name val="Times New Roman"/>
        <family val="1"/>
      </font>
      <fill>
        <patternFill patternType="none">
          <bgColor indexed="65"/>
        </patternFill>
      </fill>
    </odxf>
    <ndxf>
      <font>
        <i val="0"/>
        <name val="Times New Roman"/>
        <family val="1"/>
      </font>
      <fill>
        <patternFill patternType="solid">
          <bgColor theme="0"/>
        </patternFill>
      </fill>
    </ndxf>
  </rcc>
  <rcc rId="1268" sId="1" odxf="1" dxf="1" numFmtId="4">
    <nc r="F168">
      <v>0</v>
    </nc>
    <odxf>
      <font>
        <i/>
        <name val="Times New Roman"/>
        <family val="1"/>
      </font>
      <fill>
        <patternFill patternType="none">
          <bgColor indexed="65"/>
        </patternFill>
      </fill>
    </odxf>
    <ndxf>
      <font>
        <i val="0"/>
        <name val="Times New Roman"/>
        <family val="1"/>
      </font>
      <fill>
        <patternFill patternType="solid">
          <bgColor theme="0"/>
        </patternFill>
      </fill>
    </ndxf>
  </rcc>
  <rcc rId="1269" sId="1" odxf="1" dxf="1">
    <nc r="G168">
      <f>608+38.8</f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270" sId="1">
    <oc r="F166">
      <f>F169</f>
    </oc>
    <nc r="F166">
      <f>F169+F167</f>
    </nc>
  </rcc>
  <rcc rId="1271" sId="1">
    <oc r="G166">
      <f>G169</f>
    </oc>
    <nc r="G166">
      <f>G169+G167</f>
    </nc>
  </rcc>
  <rfmt sheetId="1" sqref="G168" start="0" length="2147483647">
    <dxf>
      <font>
        <i val="0"/>
      </font>
    </dxf>
  </rfmt>
  <rfmt sheetId="1" sqref="A169:G169" start="0" length="2147483647">
    <dxf>
      <font>
        <i/>
      </font>
    </dxf>
  </rfmt>
  <rcc rId="1272" sId="1">
    <oc r="F179">
      <v>430</v>
    </oc>
    <nc r="F179"/>
  </rcc>
  <rcc rId="1273" sId="1">
    <oc r="G179">
      <v>430</v>
    </oc>
    <nc r="G179"/>
  </rcc>
  <rcc rId="1274" sId="1" numFmtId="4">
    <oc r="F191">
      <v>13510.0304</v>
    </oc>
    <nc r="F191">
      <v>13510</v>
    </nc>
  </rcc>
  <rcc rId="1275" sId="1" numFmtId="4">
    <oc r="F193">
      <v>150</v>
    </oc>
    <nc r="F193"/>
  </rcc>
  <rcc rId="1276" sId="1" numFmtId="4">
    <oc r="G193">
      <v>150</v>
    </oc>
    <nc r="G193"/>
  </rcc>
  <rrc rId="1277" sId="1" ref="A190:XFD190" action="deleteRow">
    <undo index="65535" exp="ref" v="1" dr="G190" r="G189" sId="1"/>
    <undo index="65535" exp="ref" v="1" dr="F190" r="F189" sId="1"/>
    <undo index="65535" exp="area" ref3D="1" dr="$A$258:$XFD$260" dn="Z_E97D42D2_9E10_4ADB_8FB1_0860F6F503F4_.wvu.Rows" sId="1"/>
    <undo index="65535" exp="area" ref3D="1" dr="$A$258:$XFD$260" dn="Z_E330F985_0015_4DC4_AAB2_DD1A6292743B_.wvu.Rows" sId="1"/>
    <undo index="65535" exp="area" ref3D="1" dr="$A$258:$XFD$260" dn="Z_807263EF_422E_4971_BF65_1CEADE7F6559_.wvu.Rows" sId="1"/>
    <rfmt sheetId="1" xfDxf="1" sqref="A190:XFD190" start="0" length="0">
      <dxf>
        <font>
          <i/>
          <name val="Times New Roman CYR"/>
          <family val="1"/>
        </font>
        <alignment wrapText="1"/>
      </dxf>
    </rfmt>
    <rcc rId="0" sId="1" dxf="1">
      <nc r="A190" t="inlineStr">
        <is>
          <t>Разработка проектно-сметной документации на строительство системы центрального теплоснабжения в п. Восточный, п. Кедровый и п. Солнечный г.Гусиноозерск</t>
        </is>
      </nc>
      <ndxf>
        <font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90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0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90" t="inlineStr">
        <is>
          <t>99900 72900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9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190">
        <f>SUM(F191:F191)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90">
        <f>SUM(G191:G191)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78" sId="1" ref="A190:XFD190" action="deleteRow">
    <undo index="65535" exp="area" ref3D="1" dr="$A$257:$XFD$259" dn="Z_E97D42D2_9E10_4ADB_8FB1_0860F6F503F4_.wvu.Rows" sId="1"/>
    <undo index="65535" exp="area" ref3D="1" dr="$A$257:$XFD$259" dn="Z_E330F985_0015_4DC4_AAB2_DD1A6292743B_.wvu.Rows" sId="1"/>
    <undo index="65535" exp="area" ref3D="1" dr="$A$257:$XFD$259" dn="Z_807263EF_422E_4971_BF65_1CEADE7F6559_.wvu.Rows" sId="1"/>
    <rfmt sheetId="1" xfDxf="1" sqref="A190:XFD190" start="0" length="0">
      <dxf>
        <font>
          <i/>
          <name val="Times New Roman CYR"/>
          <family val="1"/>
        </font>
        <alignment wrapText="1"/>
      </dxf>
    </rfmt>
    <rcc rId="0" sId="1" dxf="1">
      <nc r="A190" t="inlineStr">
        <is>
          <t>Иные межбюджетные трансферты</t>
        </is>
      </nc>
      <ndxf>
        <font>
          <i val="0"/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90" t="inlineStr">
        <is>
          <t>05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0" t="inlineStr">
        <is>
          <t>02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90" t="inlineStr">
        <is>
          <t>99900 72900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90" t="inlineStr">
        <is>
          <t>540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90">
        <v>13510</v>
      </nc>
      <ndxf>
        <font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90">
        <v>0</v>
      </nc>
      <ndxf>
        <font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79" sId="1" ref="A192:XFD192" action="deleteRow">
    <undo index="65535" exp="ref" v="1" dr="G192" r="G189" sId="1"/>
    <undo index="65535" exp="ref" v="1" dr="F192" r="F189" sId="1"/>
    <undo index="65535" exp="area" ref3D="1" dr="$A$256:$XFD$258" dn="Z_E97D42D2_9E10_4ADB_8FB1_0860F6F503F4_.wvu.Rows" sId="1"/>
    <undo index="65535" exp="area" ref3D="1" dr="$A$256:$XFD$258" dn="Z_E330F985_0015_4DC4_AAB2_DD1A6292743B_.wvu.Rows" sId="1"/>
    <undo index="65535" exp="area" ref3D="1" dr="$A$256:$XFD$258" dn="Z_807263EF_422E_4971_BF65_1CEADE7F6559_.wvu.Rows" sId="1"/>
    <rfmt sheetId="1" xfDxf="1" sqref="A192:XFD192" start="0" length="0">
      <dxf>
        <font>
          <i/>
          <name val="Times New Roman CYR"/>
          <family val="1"/>
        </font>
        <alignment wrapText="1"/>
      </dxf>
    </rfmt>
    <rcc rId="0" sId="1" dxf="1">
      <nc r="A192" t="inlineStr">
        <is>
          <t>Строительство системы централизованного водоснабжения у. Ташир Селенгинского района Республики Бурятия (в том числе разработка проектной и рабочей документации)</t>
        </is>
      </nc>
      <ndxf>
        <font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92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2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92" t="inlineStr">
        <is>
          <t>99900 S2860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92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192">
        <f>SUM(F193:F193)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92">
        <f>SUM(G193:G193)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80" sId="1" ref="A192:XFD192" action="deleteRow">
    <undo index="65535" exp="area" ref3D="1" dr="$A$255:$XFD$257" dn="Z_E97D42D2_9E10_4ADB_8FB1_0860F6F503F4_.wvu.Rows" sId="1"/>
    <undo index="65535" exp="area" ref3D="1" dr="$A$255:$XFD$257" dn="Z_E330F985_0015_4DC4_AAB2_DD1A6292743B_.wvu.Rows" sId="1"/>
    <undo index="65535" exp="area" ref3D="1" dr="$A$255:$XFD$257" dn="Z_807263EF_422E_4971_BF65_1CEADE7F6559_.wvu.Rows" sId="1"/>
    <rfmt sheetId="1" xfDxf="1" sqref="A192:XFD192" start="0" length="0">
      <dxf>
        <font>
          <i/>
          <name val="Times New Roman CYR"/>
          <family val="1"/>
        </font>
        <alignment wrapText="1"/>
      </dxf>
    </rfmt>
    <rcc rId="0" sId="1" dxf="1">
      <nc r="A192" t="inlineStr">
        <is>
          <t>Иные межбюджетные трансферты</t>
        </is>
      </nc>
      <ndxf>
        <font>
          <i val="0"/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92" t="inlineStr">
        <is>
          <t>05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2" t="inlineStr">
        <is>
          <t>02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92" t="inlineStr">
        <is>
          <t>99900 S2860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92" t="inlineStr">
        <is>
          <t>540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92">
        <v>14006.39</v>
      </nc>
      <ndxf>
        <font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92">
        <v>0</v>
      </nc>
      <ndxf>
        <font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1281" sId="1">
    <oc r="F189">
      <f>F190+#REF!+#REF!</f>
    </oc>
    <nc r="F189">
      <f>F190</f>
    </nc>
  </rcc>
  <rcc rId="1282" sId="1">
    <oc r="G189">
      <f>G190+#REF!+#REF!</f>
    </oc>
    <nc r="G189">
      <f>G190</f>
    </nc>
  </rcc>
  <rcc rId="1283" sId="1" numFmtId="4">
    <oc r="F196">
      <v>14478.09729</v>
    </oc>
    <nc r="F196">
      <f>15755.6+315.1</f>
    </nc>
  </rcc>
  <rcc rId="1284" sId="1" numFmtId="4">
    <oc r="G196">
      <v>16086.76713</v>
    </oc>
    <nc r="G196">
      <v>0</v>
    </nc>
  </rcc>
  <rrc rId="1285" sId="1" ref="A197:XFD197" action="deleteRow">
    <undo index="65535" exp="ref" v="1" dr="G197" r="G187" sId="1"/>
    <undo index="65535" exp="ref" v="1" dr="F197" r="F187" sId="1"/>
    <undo index="65535" exp="area" ref3D="1" dr="$A$254:$XFD$256" dn="Z_E97D42D2_9E10_4ADB_8FB1_0860F6F503F4_.wvu.Rows" sId="1"/>
    <undo index="65535" exp="area" ref3D="1" dr="$A$254:$XFD$256" dn="Z_E330F985_0015_4DC4_AAB2_DD1A6292743B_.wvu.Rows" sId="1"/>
    <undo index="65535" exp="area" ref3D="1" dr="$A$254:$XFD$256" dn="Z_807263EF_422E_4971_BF65_1CEADE7F6559_.wvu.Rows" sId="1"/>
    <rfmt sheetId="1" xfDxf="1" sqref="A197:XFD197" start="0" length="0">
      <dxf>
        <font>
          <name val="Times New Roman CYR"/>
          <family val="1"/>
        </font>
        <alignment wrapText="1"/>
      </dxf>
    </rfmt>
    <rcc rId="0" sId="1" dxf="1">
      <nc r="A197" t="inlineStr">
        <is>
          <t>Другие вопросы в области жилищно-коммунального хозяйства</t>
        </is>
      </nc>
      <ndxf>
        <font>
          <b/>
          <name val="Times New Roman"/>
          <family val="1"/>
        </font>
        <fill>
          <patternFill patternType="solid">
            <bgColor indexed="41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97" t="inlineStr">
        <is>
          <t>05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7" t="inlineStr">
        <is>
          <t>05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97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97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197">
        <f>F198</f>
      </nc>
      <ndxf>
        <font>
          <b/>
          <name val="Times New Roman"/>
          <family val="1"/>
        </font>
        <numFmt numFmtId="165" formatCode="0.00000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97">
        <f>G198</f>
      </nc>
      <ndxf>
        <font>
          <b/>
          <name val="Times New Roman"/>
          <family val="1"/>
        </font>
        <numFmt numFmtId="165" formatCode="0.00000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86" sId="1" ref="A197:XFD197" action="deleteRow">
    <undo index="65535" exp="area" ref3D="1" dr="$A$253:$XFD$255" dn="Z_E97D42D2_9E10_4ADB_8FB1_0860F6F503F4_.wvu.Rows" sId="1"/>
    <undo index="65535" exp="area" ref3D="1" dr="$A$253:$XFD$255" dn="Z_E330F985_0015_4DC4_AAB2_DD1A6292743B_.wvu.Rows" sId="1"/>
    <undo index="65535" exp="area" ref3D="1" dr="$A$253:$XFD$255" dn="Z_807263EF_422E_4971_BF65_1CEADE7F6559_.wvu.Rows" sId="1"/>
    <rfmt sheetId="1" xfDxf="1" sqref="A197:XFD197" start="0" length="0">
      <dxf>
        <font>
          <name val="Times New Roman CYR"/>
          <family val="1"/>
        </font>
        <alignment wrapText="1"/>
      </dxf>
    </rfmt>
    <rcc rId="0" sId="1" dxf="1">
      <nc r="A197" t="inlineStr">
        <is>
          <t>Непрограммные расходы</t>
        </is>
      </nc>
      <ndxf>
        <font>
          <b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97" t="inlineStr">
        <is>
          <t>05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7" t="inlineStr">
        <is>
          <t>05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97" t="inlineStr">
        <is>
          <t>99900 00000</t>
        </is>
      </nc>
      <n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97" start="0" length="0">
      <dxf>
        <font>
          <b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197">
        <f>F198</f>
      </nc>
      <n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97">
        <f>G198</f>
      </nc>
      <ndxf>
        <font>
          <b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87" sId="1" ref="A197:XFD197" action="deleteRow">
    <undo index="65535" exp="area" ref3D="1" dr="$A$252:$XFD$254" dn="Z_E97D42D2_9E10_4ADB_8FB1_0860F6F503F4_.wvu.Rows" sId="1"/>
    <undo index="65535" exp="area" ref3D="1" dr="$A$252:$XFD$254" dn="Z_E330F985_0015_4DC4_AAB2_DD1A6292743B_.wvu.Rows" sId="1"/>
    <undo index="65535" exp="area" ref3D="1" dr="$A$252:$XFD$254" dn="Z_807263EF_422E_4971_BF65_1CEADE7F6559_.wvu.Rows" sId="1"/>
    <rfmt sheetId="1" xfDxf="1" sqref="A197:XFD197" start="0" length="0">
      <dxf>
        <font>
          <b/>
          <name val="Times New Roman CYR"/>
          <family val="1"/>
        </font>
        <alignment wrapText="1"/>
      </dxf>
    </rfmt>
    <rcc rId="0" sId="1" dxf="1">
      <nc r="A197" t="inlineStr">
        <is>
          <t xml:space="preserve">На строительство и реконструкцию (модернизацию) объектов питьевого водоснабжения </t>
        </is>
      </nc>
      <ndxf>
        <font>
          <b val="0"/>
          <i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97" t="inlineStr">
        <is>
          <t>05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7" t="inlineStr">
        <is>
          <t>05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97" t="inlineStr">
        <is>
          <t>999G5 52430</t>
        </is>
      </nc>
      <n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97" start="0" length="0">
      <dxf>
        <font>
          <b val="0"/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197">
        <f>F198</f>
      </nc>
      <ndxf>
        <font>
          <b val="0"/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97">
        <f>G198</f>
      </nc>
      <ndxf>
        <font>
          <b val="0"/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288" sId="1" ref="A197:XFD197" action="deleteRow">
    <undo index="65535" exp="area" ref3D="1" dr="$A$251:$XFD$253" dn="Z_E97D42D2_9E10_4ADB_8FB1_0860F6F503F4_.wvu.Rows" sId="1"/>
    <undo index="65535" exp="area" ref3D="1" dr="$A$251:$XFD$253" dn="Z_E330F985_0015_4DC4_AAB2_DD1A6292743B_.wvu.Rows" sId="1"/>
    <undo index="65535" exp="area" ref3D="1" dr="$A$251:$XFD$253" dn="Z_807263EF_422E_4971_BF65_1CEADE7F6559_.wvu.Rows" sId="1"/>
    <rfmt sheetId="1" xfDxf="1" sqref="A197:XFD197" start="0" length="0">
      <dxf>
        <font>
          <name val="Times New Roman CYR"/>
          <family val="1"/>
        </font>
        <alignment wrapText="1"/>
      </dxf>
    </rfmt>
    <rcc rId="0" sId="1" dxf="1">
      <nc r="A197" t="inlineStr">
        <is>
          <t>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97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97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97" t="inlineStr">
        <is>
          <t>999G5 52430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97" t="inlineStr">
        <is>
          <t>464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97">
        <f>149279.8+3046.5-25080.96</f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97">
        <v>0</v>
      </nc>
      <n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1289" sId="1">
    <oc r="F187">
      <f>F188+F192+#REF!</f>
    </oc>
    <nc r="F187">
      <f>F188+F192</f>
    </nc>
  </rcc>
  <rcc rId="1290" sId="1">
    <oc r="G187">
      <f>G188+G192+#REF!</f>
    </oc>
    <nc r="G187">
      <f>G188+G192</f>
    </nc>
  </rcc>
  <rcc rId="1291" sId="1" numFmtId="4">
    <oc r="F359">
      <v>1422.1</v>
    </oc>
    <nc r="F359">
      <v>1715.6</v>
    </nc>
  </rcc>
  <rcc rId="1292" sId="1" numFmtId="4">
    <oc r="G359">
      <v>1422.1</v>
    </oc>
    <nc r="G359">
      <v>1715.6</v>
    </nc>
  </rcc>
  <rcc rId="1293" sId="1" numFmtId="4">
    <oc r="F360">
      <v>429.5</v>
    </oc>
    <nc r="F360">
      <v>518.1</v>
    </nc>
  </rcc>
  <rcc rId="1294" sId="1" numFmtId="4">
    <oc r="G360">
      <v>429.5</v>
    </oc>
    <nc r="G360">
      <v>518.1</v>
    </nc>
  </rcc>
  <rcc rId="1295" sId="1" odxf="1" dxf="1" numFmtId="4">
    <oc r="F361">
      <v>135</v>
    </oc>
    <nc r="F361">
      <v>204.4</v>
    </nc>
    <odxf>
      <font>
        <name val="Times New Roman"/>
        <family val="1"/>
      </font>
    </odxf>
    <ndxf>
      <font>
        <name val="Times New Roman"/>
        <family val="1"/>
      </font>
    </ndxf>
  </rcc>
  <rcc rId="1296" sId="1" odxf="1" dxf="1" numFmtId="4">
    <oc r="G361">
      <v>135</v>
    </oc>
    <nc r="G361">
      <v>204.4</v>
    </nc>
    <odxf>
      <font>
        <name val="Times New Roman"/>
        <family val="1"/>
      </font>
    </odxf>
    <ndxf>
      <font>
        <name val="Times New Roman"/>
        <family val="1"/>
      </font>
    </ndxf>
  </rcc>
  <rcc rId="1297" sId="1" odxf="1" dxf="1" numFmtId="4">
    <oc r="F362">
      <v>100.2</v>
    </oc>
    <nc r="F362">
      <v>60.2</v>
    </nc>
    <odxf>
      <font>
        <name val="Times New Roman"/>
        <family val="1"/>
      </font>
    </odxf>
    <ndxf>
      <font>
        <name val="Times New Roman"/>
        <family val="1"/>
      </font>
    </ndxf>
  </rcc>
  <rcc rId="1298" sId="1" odxf="1" dxf="1" numFmtId="4">
    <oc r="G362">
      <v>100.2</v>
    </oc>
    <nc r="G362">
      <v>60.2</v>
    </nc>
    <odxf>
      <font>
        <name val="Times New Roman"/>
        <family val="1"/>
      </font>
    </odxf>
    <ndxf>
      <font>
        <name val="Times New Roman"/>
        <family val="1"/>
      </font>
    </ndxf>
  </rcc>
  <rrc rId="1299" sId="1" ref="A366:XFD366" action="insertRow"/>
  <rcc rId="1300" sId="1">
    <nc r="B366" t="inlineStr">
      <is>
        <t>10</t>
      </is>
    </nc>
  </rcc>
  <rcc rId="1301" sId="1">
    <nc r="C366" t="inlineStr">
      <is>
        <t>06</t>
      </is>
    </nc>
  </rcc>
  <rcc rId="1302" sId="1">
    <nc r="D366" t="inlineStr">
      <is>
        <t>99900 73250</t>
      </is>
    </nc>
  </rcc>
  <rcc rId="1303" sId="1">
    <nc r="E366" t="inlineStr">
      <is>
        <t>129</t>
      </is>
    </nc>
  </rcc>
  <rcc rId="1304" sId="1" numFmtId="4">
    <nc r="F366">
      <v>323.89999999999998</v>
    </nc>
  </rcc>
  <rcc rId="1305" sId="1" numFmtId="4">
    <nc r="G366">
      <v>323.89999999999998</v>
    </nc>
  </rcc>
  <rfmt sheetId="1" sqref="F363" start="0" length="0">
    <dxf>
      <font>
        <name val="Times New Roman"/>
        <family val="1"/>
      </font>
    </dxf>
  </rfmt>
  <rcc rId="1306" sId="1">
    <oc r="F363">
      <f>F364+F365</f>
    </oc>
    <nc r="F363">
      <f>SUM(F364:F366)</f>
    </nc>
  </rcc>
  <rcc rId="1307" sId="1" odxf="1" dxf="1">
    <oc r="G363">
      <f>G364+G365</f>
    </oc>
    <nc r="G363">
      <f>SUM(G364:G366)</f>
    </nc>
    <odxf>
      <font>
        <name val="Times New Roman"/>
        <family val="1"/>
      </font>
    </odxf>
    <ndxf>
      <font>
        <name val="Times New Roman"/>
        <family val="1"/>
      </font>
    </ndxf>
  </rcc>
  <rcc rId="1308" sId="1" numFmtId="4">
    <oc r="F364">
      <v>110.4</v>
    </oc>
    <nc r="F364"/>
  </rcc>
  <rcc rId="1309" sId="1" numFmtId="4">
    <oc r="G364">
      <v>110.4</v>
    </oc>
    <nc r="G364"/>
  </rcc>
  <rcc rId="1310" sId="1" numFmtId="4">
    <oc r="F365">
      <v>33.299999999999997</v>
    </oc>
    <nc r="F365"/>
  </rcc>
  <rcc rId="1311" sId="1" numFmtId="4">
    <oc r="G365">
      <v>33.299999999999997</v>
    </oc>
    <nc r="G365"/>
  </rcc>
  <rcc rId="1312" sId="1">
    <nc r="A366" t="inlineStr">
      <is>
        <t>Прочие закупки товаров, работ и услуг для государственных (муниципальных) нужд</t>
      </is>
    </nc>
  </rcc>
</revisions>
</file>

<file path=xl/revisions/revisionLog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13" sId="1" numFmtId="4">
    <oc r="F372">
      <v>3534.3589999999999</v>
    </oc>
    <nc r="F372"/>
  </rcc>
  <rcc rId="1314" sId="1" numFmtId="4">
    <oc r="G372">
      <v>3534.3589999999999</v>
    </oc>
    <nc r="G372"/>
  </rcc>
  <rcc rId="1315" sId="1" numFmtId="4">
    <oc r="F373">
      <v>1067.441</v>
    </oc>
    <nc r="F373"/>
  </rcc>
  <rcc rId="1316" sId="1" numFmtId="4">
    <oc r="G373">
      <v>1067.441</v>
    </oc>
    <nc r="G373"/>
  </rcc>
  <rcc rId="1317" sId="1">
    <oc r="F379">
      <f>27284.1-2000</f>
    </oc>
    <nc r="F379"/>
  </rcc>
  <rcc rId="1318" sId="1">
    <oc r="G379">
      <f>27284.1-2000</f>
    </oc>
    <nc r="G379"/>
  </rcc>
  <rcc rId="1319" sId="1" numFmtId="4">
    <oc r="F381">
      <v>7090.2</v>
    </oc>
    <nc r="F381"/>
  </rcc>
  <rcc rId="1320" sId="1" numFmtId="4">
    <oc r="G381">
      <v>7090.2</v>
    </oc>
    <nc r="G381"/>
  </rcc>
  <rcc rId="1321" sId="1" numFmtId="4">
    <oc r="F387">
      <v>753.9</v>
    </oc>
    <nc r="F387"/>
  </rcc>
  <rcc rId="1322" sId="1" numFmtId="4">
    <oc r="G387">
      <v>753.9</v>
    </oc>
    <nc r="G387"/>
  </rcc>
  <rcc rId="1323" sId="1" numFmtId="4">
    <oc r="F388">
      <v>227.7</v>
    </oc>
    <nc r="F388"/>
  </rcc>
  <rcc rId="1324" sId="1" numFmtId="4">
    <oc r="G388">
      <v>227.7</v>
    </oc>
    <nc r="G388"/>
  </rcc>
  <rcc rId="1325" sId="1" numFmtId="4">
    <oc r="F390">
      <v>2180.1</v>
    </oc>
    <nc r="F390"/>
  </rcc>
  <rcc rId="1326" sId="1" numFmtId="4">
    <oc r="G390">
      <v>2180.1</v>
    </oc>
    <nc r="G390"/>
  </rcc>
  <rcc rId="1327" sId="1" numFmtId="4">
    <oc r="F391">
      <v>658.4</v>
    </oc>
    <nc r="F391"/>
  </rcc>
  <rcc rId="1328" sId="1" numFmtId="4">
    <oc r="G391">
      <v>658.4</v>
    </oc>
    <nc r="G391"/>
  </rcc>
  <rcc rId="1329" sId="1" numFmtId="4">
    <oc r="F398">
      <v>18167.5</v>
    </oc>
    <nc r="F398">
      <f>15693.3</f>
    </nc>
  </rcc>
  <rcc rId="1330" sId="1" numFmtId="4">
    <oc r="G398">
      <v>18335.099999999999</v>
    </oc>
    <nc r="G398">
      <v>15974.1</v>
    </nc>
  </rcc>
  <rcc rId="1331" sId="1" numFmtId="4">
    <oc r="F400">
      <v>108.60599000000001</v>
    </oc>
    <nc r="F400">
      <v>110.4</v>
    </nc>
  </rcc>
  <rcc rId="1332" sId="1" numFmtId="4">
    <oc r="G400">
      <v>112.9457</v>
    </oc>
    <nc r="G400">
      <v>114.8</v>
    </nc>
  </rcc>
</revisions>
</file>

<file path=xl/revisions/revisionLog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33" sId="1" odxf="1" dxf="1" numFmtId="4">
    <oc r="F203">
      <v>125717.6</v>
    </oc>
    <nc r="F203">
      <v>123392.6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334" sId="1" odxf="1" dxf="1" numFmtId="4">
    <oc r="G203">
      <v>125717.6</v>
    </oc>
    <nc r="G203">
      <v>122660.5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335" sId="1" odxf="1" dxf="1" numFmtId="4">
    <oc r="F207">
      <v>87219.199999999997</v>
    </oc>
    <nc r="F207">
      <f>563</f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336" sId="1" odxf="1" dxf="1" numFmtId="4">
    <oc r="G207">
      <v>87219.199999999997</v>
    </oc>
    <nc r="G207">
      <v>563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337" sId="1">
    <oc r="A206" t="inlineStr">
      <is>
        <t>Софинансирование расходных обязательств муниципальных районов (городских округов)</t>
      </is>
    </oc>
    <nc r="A206" t="inlineStr">
      <is>
        <t>Ежемесячное денежное вознаграждение воспитателей дошкольных образовательных организаций, реализующих программу погружения в бурятскую языковую среду</t>
      </is>
    </nc>
  </rcc>
  <rcc rId="1338" sId="1">
    <oc r="D206" t="inlineStr">
      <is>
        <t>10101 S2160</t>
      </is>
    </oc>
    <nc r="D206" t="inlineStr">
      <is>
        <t>10101 74650</t>
      </is>
    </nc>
  </rcc>
  <rcc rId="1339" sId="1">
    <oc r="D207" t="inlineStr">
      <is>
        <t>10101 S2160</t>
      </is>
    </oc>
    <nc r="D207" t="inlineStr">
      <is>
        <t>10101 74650</t>
      </is>
    </nc>
  </rcc>
  <rcc rId="1340" sId="1">
    <oc r="F205">
      <f>27305.97-117.3</f>
    </oc>
    <nc r="F205"/>
  </rcc>
  <rcc rId="1341" sId="1">
    <oc r="G205">
      <f>F205+117.3</f>
    </oc>
    <nc r="G205"/>
  </rcc>
  <rcc rId="1342" sId="1" odxf="1" dxf="1" numFmtId="4">
    <oc r="F215">
      <v>244059.9</v>
    </oc>
    <nc r="F215">
      <v>262264.59999999998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343" sId="1" odxf="1" dxf="1" numFmtId="4">
    <oc r="G215">
      <v>244059.9</v>
    </oc>
    <nc r="G215">
      <v>275252.5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344" sId="1" odxf="1" dxf="1" numFmtId="4">
    <oc r="F217">
      <v>5922.8</v>
    </oc>
    <nc r="F217">
      <v>5608.9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345" sId="1" odxf="1" dxf="1" numFmtId="4">
    <oc r="G217">
      <v>5935.3</v>
    </oc>
    <nc r="G217">
      <v>5468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346" sId="1" odxf="1" dxf="1" numFmtId="4">
    <oc r="F223">
      <v>29166.7</v>
    </oc>
    <nc r="F223">
      <v>28457.8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347" sId="1" odxf="1" dxf="1" numFmtId="4">
    <oc r="G223">
      <v>29985</v>
    </oc>
    <nc r="G223">
      <v>28280.1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348" sId="1" odxf="1" dxf="1">
    <oc r="F227">
      <f>8922.5</f>
    </oc>
    <nc r="F227">
      <f>12253.1</f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349" sId="1" odxf="1" dxf="1">
    <oc r="G227">
      <f>8922.5</f>
    </oc>
    <nc r="G227">
      <f>12415.2</f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350" sId="1" odxf="1" dxf="1" numFmtId="4">
    <oc r="F229">
      <v>98810</v>
    </oc>
    <nc r="F229">
      <f>103849.1</f>
    </nc>
    <odxf>
      <font>
        <i/>
        <name val="Times New Roman"/>
        <family val="1"/>
      </font>
      <fill>
        <patternFill patternType="none">
          <bgColor indexed="65"/>
        </patternFill>
      </fill>
    </odxf>
    <ndxf>
      <font>
        <i val="0"/>
        <name val="Times New Roman"/>
        <family val="1"/>
      </font>
      <fill>
        <patternFill patternType="solid">
          <bgColor theme="0"/>
        </patternFill>
      </fill>
    </ndxf>
  </rcc>
  <rcc rId="1351" sId="1" odxf="1" dxf="1" numFmtId="4">
    <oc r="G229">
      <v>98810</v>
    </oc>
    <nc r="G229">
      <f>103744.8</f>
    </nc>
    <odxf>
      <font>
        <i/>
        <name val="Times New Roman"/>
        <family val="1"/>
      </font>
      <fill>
        <patternFill patternType="none">
          <bgColor indexed="65"/>
        </patternFill>
      </fill>
    </odxf>
    <ndxf>
      <font>
        <i val="0"/>
        <name val="Times New Roman"/>
        <family val="1"/>
      </font>
      <fill>
        <patternFill patternType="solid">
          <bgColor theme="0"/>
        </patternFill>
      </fill>
    </ndxf>
  </rcc>
  <rcc rId="1352" sId="1" odxf="1" dxf="1" numFmtId="4">
    <oc r="F225">
      <v>203.2</v>
    </oc>
    <nc r="F225">
      <f>427.2</f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353" sId="1" odxf="1" dxf="1" numFmtId="4">
    <oc r="G225">
      <v>203.2</v>
    </oc>
    <nc r="G225">
      <f>402.1</f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354" sId="1" odxf="1" dxf="1" numFmtId="4">
    <oc r="F232">
      <v>9373.7900000000009</v>
    </oc>
    <nc r="F232">
      <v>8280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355" sId="1" odxf="1" dxf="1" numFmtId="4">
    <oc r="G232">
      <v>9373.7900000000009</v>
    </oc>
    <nc r="G232">
      <v>0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356" sId="1" numFmtId="4">
    <oc r="F238">
      <v>13857.7</v>
    </oc>
    <nc r="F238"/>
  </rcc>
  <rcc rId="1357" sId="1" numFmtId="4">
    <oc r="G238">
      <v>13857.7</v>
    </oc>
    <nc r="G238"/>
  </rcc>
  <rcc rId="1358" sId="1">
    <oc r="F240">
      <f>13410.9-974.59-2000</f>
    </oc>
    <nc r="F240"/>
  </rcc>
  <rcc rId="1359" sId="1">
    <oc r="G240">
      <f>13410.9-2485.09-3000</f>
    </oc>
    <nc r="G240"/>
  </rcc>
  <rcc rId="1360" sId="1" numFmtId="4">
    <oc r="F245">
      <v>8634.52</v>
    </oc>
    <nc r="F245"/>
  </rcc>
  <rcc rId="1361" sId="1">
    <oc r="G245">
      <f>F245</f>
    </oc>
    <nc r="G245"/>
  </rcc>
  <rcc rId="1362" sId="1" numFmtId="4">
    <oc r="F246">
      <v>24116</v>
    </oc>
    <nc r="F246"/>
  </rcc>
  <rcc rId="1363" sId="1">
    <oc r="G246">
      <f>F246</f>
    </oc>
    <nc r="G246"/>
  </rcc>
  <rcc rId="1364" sId="1" odxf="1" dxf="1" numFmtId="4">
    <oc r="F263">
      <v>386</v>
    </oc>
    <nc r="F263">
      <f>386</f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365" sId="1" odxf="1" dxf="1" numFmtId="4">
    <oc r="G263">
      <v>386</v>
    </oc>
    <nc r="G263">
      <f>386</f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366" sId="1" numFmtId="4">
    <oc r="F257">
      <v>105.6</v>
    </oc>
    <nc r="F257"/>
  </rcc>
  <rcc rId="1367" sId="1" numFmtId="4">
    <oc r="G257">
      <v>105.6</v>
    </oc>
    <nc r="G257"/>
  </rcc>
  <rcc rId="1368" sId="1">
    <oc r="F268">
      <f>1406.3-400</f>
    </oc>
    <nc r="F268"/>
  </rcc>
  <rcc rId="1369" sId="1">
    <oc r="G268">
      <f>1406.3-400</f>
    </oc>
    <nc r="G268"/>
  </rcc>
  <rcc rId="1370" sId="1" odxf="1" dxf="1" numFmtId="4">
    <oc r="F273">
      <v>5153.3</v>
    </oc>
    <nc r="F273">
      <v>5352.5</v>
    </nc>
    <odxf>
      <font>
        <i/>
        <name val="Times New Roman"/>
        <family val="1"/>
      </font>
      <fill>
        <patternFill patternType="none">
          <bgColor indexed="65"/>
        </patternFill>
      </fill>
    </odxf>
    <ndxf>
      <font>
        <i val="0"/>
        <name val="Times New Roman"/>
        <family val="1"/>
      </font>
      <fill>
        <patternFill patternType="solid">
          <bgColor theme="0"/>
        </patternFill>
      </fill>
    </ndxf>
  </rcc>
  <rcc rId="1371" sId="1" odxf="1" dxf="1" numFmtId="4">
    <oc r="G273">
      <v>5153.3</v>
    </oc>
    <nc r="G273">
      <v>5352.5</v>
    </nc>
    <odxf>
      <font>
        <i/>
        <name val="Times New Roman"/>
        <family val="1"/>
      </font>
      <fill>
        <patternFill patternType="none">
          <bgColor indexed="65"/>
        </patternFill>
      </fill>
    </odxf>
    <ndxf>
      <font>
        <i val="0"/>
        <name val="Times New Roman"/>
        <family val="1"/>
      </font>
      <fill>
        <patternFill patternType="solid">
          <bgColor theme="0"/>
        </patternFill>
      </fill>
    </ndxf>
  </rcc>
  <rcc rId="1372" sId="1" odxf="1" dxf="1" numFmtId="4">
    <oc r="F275">
      <v>4805.2380000000003</v>
    </oc>
    <nc r="F275">
      <v>5578</v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1373" sId="1" odxf="1" dxf="1" numFmtId="4">
    <oc r="G275">
      <f>F275</f>
    </oc>
    <nc r="G275">
      <v>5578</v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1374" sId="1" odxf="1" dxf="1" numFmtId="4">
    <oc r="F277">
      <v>59.37</v>
    </oc>
    <nc r="F277">
      <v>61.7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375" sId="1" odxf="1" dxf="1" numFmtId="4">
    <oc r="G277">
      <f>F277</f>
    </oc>
    <nc r="G277">
      <v>61.7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376" sId="1" odxf="1" dxf="1" numFmtId="4">
    <oc r="F278">
      <v>17.93</v>
    </oc>
    <nc r="F278">
      <v>18.600000000000001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377" sId="1" odxf="1" dxf="1" numFmtId="4">
    <oc r="G278">
      <f>F278</f>
    </oc>
    <nc r="G278">
      <v>18.600000000000001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378" sId="1" odxf="1" dxf="1" numFmtId="4">
    <oc r="F284">
      <v>55.353999999999999</v>
    </oc>
    <nc r="F284">
      <v>64.3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379" sId="1" odxf="1" dxf="1" numFmtId="4">
    <oc r="G284">
      <f>F284</f>
    </oc>
    <nc r="G284">
      <v>64.3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380" sId="1" odxf="1" dxf="1" numFmtId="4">
    <oc r="F285">
      <v>16.725000000000001</v>
    </oc>
    <nc r="F285">
      <v>19.399999999999999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381" sId="1" odxf="1" dxf="1" numFmtId="4">
    <oc r="G285">
      <f>F285</f>
    </oc>
    <nc r="G285">
      <v>19.399999999999999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382" sId="1" odxf="1" dxf="1" numFmtId="4">
    <oc r="F289">
      <v>88.8</v>
    </oc>
    <nc r="F289">
      <v>84.1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383" sId="1" odxf="1" dxf="1" numFmtId="4">
    <oc r="G289">
      <v>89</v>
    </oc>
    <nc r="G289">
      <v>82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384" sId="1" numFmtId="4">
    <oc r="F291">
      <v>736.8</v>
    </oc>
    <nc r="F291"/>
  </rcc>
  <rcc rId="1385" sId="1">
    <oc r="G291">
      <f>F291</f>
    </oc>
    <nc r="G291"/>
  </rcc>
  <rcc rId="1386" sId="1" numFmtId="4">
    <oc r="F292">
      <v>222.51</v>
    </oc>
    <nc r="F292"/>
  </rcc>
  <rcc rId="1387" sId="1">
    <oc r="G292">
      <f>F292</f>
    </oc>
    <nc r="G292"/>
  </rcc>
  <rcc rId="1388" sId="1" numFmtId="4">
    <oc r="F294">
      <v>26863.200000000001</v>
    </oc>
    <nc r="F294"/>
  </rcc>
  <rcc rId="1389" sId="1">
    <oc r="G294">
      <f>F294</f>
    </oc>
    <nc r="G294"/>
  </rcc>
  <rcc rId="1390" sId="1" numFmtId="4">
    <oc r="F295">
      <v>8112.69</v>
    </oc>
    <nc r="F295"/>
  </rcc>
  <rcc rId="1391" sId="1">
    <oc r="G295">
      <f>F295</f>
    </oc>
    <nc r="G295"/>
  </rcc>
  <rcc rId="1392" sId="1" numFmtId="4">
    <oc r="F296">
      <v>1444.92</v>
    </oc>
    <nc r="F296"/>
  </rcc>
  <rcc rId="1393" sId="1">
    <oc r="G296">
      <f>F296</f>
    </oc>
    <nc r="G296"/>
  </rcc>
  <rcc rId="1394" sId="1" numFmtId="4">
    <oc r="F300">
      <v>200</v>
    </oc>
    <nc r="F300"/>
  </rcc>
  <rcc rId="1395" sId="1">
    <oc r="G300">
      <f>F300</f>
    </oc>
    <nc r="G300"/>
  </rcc>
  <rcc rId="1396" sId="1" numFmtId="4">
    <oc r="F303">
      <v>98</v>
    </oc>
    <nc r="F303"/>
  </rcc>
  <rcc rId="1397" sId="1">
    <oc r="G303">
      <f>F303</f>
    </oc>
    <nc r="G303"/>
  </rcc>
  <rcc rId="1398" sId="1" numFmtId="4">
    <oc r="F310">
      <v>5973.51</v>
    </oc>
    <nc r="F310"/>
  </rcc>
  <rcc rId="1399" sId="1" numFmtId="4">
    <oc r="G310">
      <v>5973.51</v>
    </oc>
    <nc r="G310"/>
  </rcc>
  <rcc rId="1400" sId="1" numFmtId="4">
    <oc r="F312">
      <v>5285.6</v>
    </oc>
    <nc r="F312"/>
  </rcc>
  <rcc rId="1401" sId="1" numFmtId="4">
    <oc r="G312">
      <v>4285.6000000000004</v>
    </oc>
    <nc r="G312"/>
  </rcc>
  <rcc rId="1402" sId="1" numFmtId="4">
    <oc r="F316">
      <v>8921.49</v>
    </oc>
    <nc r="F316"/>
  </rcc>
  <rcc rId="1403" sId="1" numFmtId="4">
    <oc r="G316">
      <v>8921.49</v>
    </oc>
    <nc r="G316"/>
  </rcc>
  <rcc rId="1404" sId="1">
    <oc r="F318">
      <f>16704.4-9000+107.9</f>
    </oc>
    <nc r="F318"/>
  </rcc>
  <rcc rId="1405" sId="1">
    <oc r="G318">
      <f>16704.4-10000</f>
    </oc>
    <nc r="G318"/>
  </rcc>
  <rcc rId="1406" sId="1" numFmtId="4">
    <oc r="F321">
      <v>5356</v>
    </oc>
    <nc r="F321"/>
  </rcc>
  <rcc rId="1407" sId="1" numFmtId="4">
    <oc r="G321">
      <v>5356</v>
    </oc>
    <nc r="G321"/>
  </rcc>
  <rcc rId="1408" sId="1" numFmtId="4">
    <oc r="F327">
      <v>773.4</v>
    </oc>
    <nc r="F327"/>
  </rcc>
  <rcc rId="1409" sId="1" numFmtId="4">
    <oc r="G327">
      <v>773.4</v>
    </oc>
    <nc r="G327"/>
  </rcc>
  <rcc rId="1410" sId="1" numFmtId="4">
    <oc r="F328">
      <v>233.5</v>
    </oc>
    <nc r="F328"/>
  </rcc>
  <rcc rId="1411" sId="1" numFmtId="4">
    <oc r="G328">
      <v>233.5</v>
    </oc>
    <nc r="G328"/>
  </rcc>
  <rcc rId="1412" sId="1" numFmtId="4">
    <oc r="F330">
      <v>8228.2999999999993</v>
    </oc>
    <nc r="F330"/>
  </rcc>
  <rcc rId="1413" sId="1" numFmtId="4">
    <oc r="G330">
      <v>8228.2999999999993</v>
    </oc>
    <nc r="G330"/>
  </rcc>
  <rcc rId="1414" sId="1" numFmtId="4">
    <oc r="F331">
      <v>2485</v>
    </oc>
    <nc r="F331"/>
  </rcc>
  <rcc rId="1415" sId="1" numFmtId="4">
    <oc r="G331">
      <v>2485</v>
    </oc>
    <nc r="G331"/>
  </rcc>
  <rcc rId="1416" sId="1" numFmtId="4">
    <oc r="F335">
      <v>190.2</v>
    </oc>
    <nc r="F335"/>
  </rcc>
  <rcc rId="1417" sId="1" numFmtId="4">
    <oc r="G335">
      <v>190.2</v>
    </oc>
    <nc r="G335"/>
  </rcc>
  <rcc rId="1418" sId="1" numFmtId="4">
    <oc r="F341">
      <v>4525.3999999999996</v>
    </oc>
    <nc r="F341"/>
  </rcc>
  <rcc rId="1419" sId="1" numFmtId="4">
    <oc r="G341">
      <v>4525.3999999999996</v>
    </oc>
    <nc r="G341"/>
  </rcc>
  <rcc rId="1420" sId="1" numFmtId="4">
    <oc r="F345">
      <v>2402.23</v>
    </oc>
    <nc r="F345">
      <v>2000</v>
    </nc>
  </rcc>
  <rcc rId="1421" sId="1" numFmtId="4">
    <oc r="G345">
      <v>2402.23</v>
    </oc>
    <nc r="G345">
      <v>2000</v>
    </nc>
  </rcc>
  <rcc rId="1422" sId="1">
    <oc r="F350">
      <f>2185.48624</f>
    </oc>
    <nc r="F350"/>
  </rcc>
  <rcc rId="1423" sId="1" numFmtId="4">
    <oc r="G350">
      <v>2199.25099</v>
    </oc>
    <nc r="G350"/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771" sId="1" ref="A156:XFD156" action="insertRow">
    <undo index="65535" exp="area" ref3D="1" dr="$A$252:$XFD$254" dn="Z_E330F985_0015_4DC4_AAB2_DD1A6292743B_.wvu.Rows" sId="1"/>
    <undo index="65535" exp="area" ref3D="1" dr="$A$252:$XFD$254" dn="Z_E97D42D2_9E10_4ADB_8FB1_0860F6F503F4_.wvu.Rows" sId="1"/>
  </rrc>
  <rrc rId="772" sId="1" ref="A156:XFD156" action="insertRow">
    <undo index="65535" exp="area" ref3D="1" dr="$A$253:$XFD$255" dn="Z_E330F985_0015_4DC4_AAB2_DD1A6292743B_.wvu.Rows" sId="1"/>
    <undo index="65535" exp="area" ref3D="1" dr="$A$253:$XFD$255" dn="Z_E97D42D2_9E10_4ADB_8FB1_0860F6F503F4_.wvu.Rows" sId="1"/>
  </rrc>
  <rcc rId="773" sId="1" odxf="1" dxf="1">
    <nc r="A156" t="inlineStr">
      <is>
        <t>Приведение в нормативное состояние автомобильных дорог и искусственных дорожных сооружений в рамках реализации национального проекта «Безопасные качественные дороги»</t>
      </is>
    </nc>
    <odxf>
      <font>
        <i val="0"/>
        <name val="Times New Roman"/>
        <family val="1"/>
      </font>
      <alignment vertical="center"/>
    </odxf>
    <ndxf>
      <font>
        <i/>
        <name val="Times New Roman"/>
        <family val="1"/>
      </font>
      <alignment vertical="top"/>
    </ndxf>
  </rcc>
  <rcc rId="774" sId="1" odxf="1" dxf="1">
    <nc r="A157" t="inlineStr">
      <is>
        <t>Субсидии автономным учреждениям на иные цели</t>
      </is>
    </nc>
    <odxf/>
    <ndxf/>
  </rcc>
  <rcc rId="775" sId="1" odxf="1" dxf="1">
    <nc r="B156" t="inlineStr">
      <is>
        <t>04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776" sId="1" odxf="1" dxf="1">
    <nc r="C156" t="inlineStr">
      <is>
        <t>09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777" sId="1" odxf="1" dxf="1">
    <nc r="D156" t="inlineStr">
      <is>
        <t>110L1 53940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156" start="0" length="0">
    <dxf>
      <font>
        <i/>
        <name val="Times New Roman"/>
        <family val="1"/>
      </font>
    </dxf>
  </rfmt>
  <rcc rId="778" sId="1" odxf="1" dxf="1">
    <nc r="F156">
      <f>F157</f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cc rId="779" sId="1" odxf="1" dxf="1">
    <nc r="G156">
      <f>G157</f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cc rId="780" sId="1" odxf="1" dxf="1">
    <nc r="B157" t="inlineStr">
      <is>
        <t>04</t>
      </is>
    </nc>
    <odxf/>
    <ndxf/>
  </rcc>
  <rcc rId="781" sId="1" odxf="1" dxf="1">
    <nc r="C157" t="inlineStr">
      <is>
        <t>09</t>
      </is>
    </nc>
    <odxf/>
    <ndxf/>
  </rcc>
  <rcc rId="782" sId="1" odxf="1" dxf="1">
    <nc r="D157" t="inlineStr">
      <is>
        <t>110L1 53940</t>
      </is>
    </nc>
    <odxf/>
    <ndxf/>
  </rcc>
  <rcc rId="783" sId="1" odxf="1" dxf="1">
    <nc r="E157" t="inlineStr">
      <is>
        <t>622</t>
      </is>
    </nc>
    <odxf/>
    <ndxf/>
  </rcc>
  <rcc rId="784" sId="1">
    <nc r="F157">
      <f>51500</f>
    </nc>
  </rcc>
  <rcc rId="785" sId="1">
    <nc r="G157">
      <f>99100</f>
    </nc>
  </rcc>
  <rcc rId="786" sId="1">
    <oc r="F151">
      <f>F154+F152</f>
    </oc>
    <nc r="F151">
      <f>F154+F152+F156</f>
    </nc>
  </rcc>
  <rcc rId="787" sId="1">
    <oc r="G151">
      <f>G154+G152</f>
    </oc>
    <nc r="G151">
      <f>G154+G152+G156</f>
    </nc>
  </rcc>
</revisions>
</file>

<file path=xl/revisions/revisionLog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24" sId="1" numFmtId="4">
    <nc r="F409">
      <v>822098.89</v>
    </nc>
  </rcc>
  <rcc rId="1425" sId="1">
    <nc r="F411">
      <f>F409-F402</f>
    </nc>
  </rcc>
  <rcc rId="1426" sId="1" numFmtId="4">
    <nc r="G409">
      <v>861677.95</v>
    </nc>
  </rcc>
  <rcc rId="1427" sId="1">
    <nc r="G411">
      <f>G402-G409</f>
    </nc>
  </rcc>
  <rcc rId="1428" sId="1">
    <oc r="F401">
      <f>8234.2+117.3</f>
    </oc>
    <nc r="F401"/>
  </rcc>
  <rcc rId="1429" sId="1" numFmtId="4">
    <oc r="G401">
      <v>16402.599999999999</v>
    </oc>
    <nc r="G401"/>
  </rcc>
  <rcc rId="1430" sId="1">
    <oc r="F158">
      <f>SUM(F159:F160)</f>
    </oc>
    <nc r="F158">
      <f>SUM(F159:F160)</f>
    </nc>
  </rcc>
</revisions>
</file>

<file path=xl/revisions/revisionLog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31" sId="1" numFmtId="4">
    <oc r="F84">
      <v>105</v>
    </oc>
    <nc r="F84"/>
  </rcc>
  <rcc rId="1432" sId="1" numFmtId="4">
    <oc r="G84">
      <v>105</v>
    </oc>
    <nc r="G84"/>
  </rcc>
  <rcc rId="1433" sId="1">
    <oc r="F221">
      <f>43055.38+4690.6-2842-680-2438.8-700.32</f>
    </oc>
    <nc r="F221"/>
  </rcc>
  <rcc rId="1434" sId="1">
    <oc r="G221">
      <f>43055.38+8223</f>
    </oc>
    <nc r="G221"/>
  </rcc>
  <rcc rId="1435" sId="1" numFmtId="4">
    <oc r="F213">
      <v>30491.200000000001</v>
    </oc>
    <nc r="F213"/>
  </rcc>
  <rcc rId="1436" sId="1" numFmtId="4">
    <oc r="G213">
      <v>35783.1</v>
    </oc>
    <nc r="G213"/>
  </rcc>
  <rdn rId="0" localSheetId="1" customView="1" name="Z_E97D42D2_9E10_4ADB_8FB1_0860F6F503F4_.wvu.Rows" hidden="1" oldHidden="1">
    <oldFormula>Ведом.структура!$250:$252</oldFormula>
  </rdn>
  <rcv guid="{E97D42D2-9E10-4ADB-8FB1-0860F6F503F4}" action="delete"/>
  <rdn rId="0" localSheetId="1" customView="1" name="Z_E97D42D2_9E10_4ADB_8FB1_0860F6F503F4_.wvu.PrintArea" hidden="1" oldHidden="1">
    <formula>Ведом.структура!$A$5:$G$402</formula>
    <oldFormula>Ведом.структура!$A$5:$G$402</oldFormula>
  </rdn>
  <rdn rId="0" localSheetId="1" customView="1" name="Z_E97D42D2_9E10_4ADB_8FB1_0860F6F503F4_.wvu.FilterData" hidden="1" oldHidden="1">
    <formula>Ведом.структура!$A$19:$G$411</formula>
    <oldFormula>Ведом.структура!$A$19:$G$411</oldFormula>
  </rdn>
  <rcv guid="{E97D42D2-9E10-4ADB-8FB1-0860F6F503F4}" action="add"/>
</revisions>
</file>

<file path=xl/revisions/revisionLog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40" sId="1" xfDxf="1" dxf="1">
    <oc r="A237" t="inlineStr">
      <is>
        <t>На повышение средней заработной платы педагогических работников муниципальных учреждений дополнительного образования отрасли «Культура» в целях выполнения Указа Президента Российской Федерации от 1 июня 2012 года № 761 «О Национальной стратегии действий в интересах детей на 2012 – 2017 годы» на 2020 год</t>
      </is>
    </oc>
    <nc r="A237" t="inlineStr">
      <is>
        <t>Повышение средней заработной платы педагогических работников муниципальных учреждений дополнительного образования отрасли «Культура» в целях выполнения Указа Президента Российской Федерации от 1 июня 2012 года № 761 «О Национальной стратегии действий в интересах детей на 2012 – 2017 годы»</t>
      </is>
    </nc>
    <ndxf>
      <font>
        <i/>
        <name val="Times New Roman"/>
        <family val="1"/>
      </font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41" sId="1" xfDxf="1" dxf="1" numFmtId="4">
    <nc r="F238">
      <v>13716.3</v>
    </nc>
    <ndxf>
      <font>
        <name val="Times New Roman"/>
        <family val="1"/>
      </font>
      <numFmt numFmtId="165" formatCode="0.00000"/>
      <fill>
        <patternFill patternType="solid">
          <bgColor theme="0"/>
        </patternFill>
      </fill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42" sId="1" xfDxf="1" dxf="1" numFmtId="4">
    <nc r="G238">
      <v>13716.3</v>
    </nc>
    <ndxf>
      <font>
        <name val="Times New Roman"/>
        <family val="1"/>
      </font>
      <numFmt numFmtId="165" formatCode="0.00000"/>
      <fill>
        <patternFill patternType="solid">
          <bgColor theme="0"/>
        </patternFill>
      </fill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43" sId="1" xfDxf="1" dxf="1" numFmtId="4">
    <nc r="F310">
      <v>5621</v>
    </nc>
    <ndxf>
      <font>
        <name val="Times New Roman"/>
        <family val="1"/>
      </font>
      <numFmt numFmtId="165" formatCode="0.00000"/>
      <fill>
        <patternFill patternType="solid">
          <bgColor theme="0"/>
        </patternFill>
      </fill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44" sId="1" xfDxf="1" dxf="1" numFmtId="4">
    <nc r="G310">
      <v>5621</v>
    </nc>
    <ndxf>
      <font>
        <name val="Times New Roman"/>
        <family val="1"/>
      </font>
      <numFmt numFmtId="165" formatCode="0.00000"/>
      <fill>
        <patternFill patternType="solid">
          <bgColor theme="0"/>
        </patternFill>
      </fill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45" sId="1" xfDxf="1" dxf="1" numFmtId="4">
    <nc r="F316">
      <v>9391.7000000000007</v>
    </nc>
    <ndxf>
      <font>
        <name val="Times New Roman"/>
        <family val="1"/>
      </font>
      <numFmt numFmtId="165" formatCode="0.00000"/>
      <fill>
        <patternFill patternType="solid">
          <bgColor theme="0"/>
        </patternFill>
      </fill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46" sId="1" xfDxf="1" dxf="1" numFmtId="4">
    <nc r="G316">
      <v>9391.7000000000007</v>
    </nc>
    <ndxf>
      <font>
        <name val="Times New Roman"/>
        <family val="1"/>
      </font>
      <numFmt numFmtId="165" formatCode="0.00000"/>
      <fill>
        <patternFill patternType="solid">
          <bgColor theme="0"/>
        </patternFill>
      </fill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47" sId="1" xfDxf="1" dxf="1" numFmtId="4">
    <nc r="F321">
      <v>5031.7</v>
    </nc>
    <ndxf>
      <font>
        <name val="Times New Roman"/>
        <family val="1"/>
      </font>
      <numFmt numFmtId="165" formatCode="0.00000"/>
      <fill>
        <patternFill patternType="solid">
          <bgColor theme="0"/>
        </patternFill>
      </fill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48" sId="1" xfDxf="1" dxf="1" numFmtId="4">
    <nc r="G321">
      <v>5031.7</v>
    </nc>
    <ndxf>
      <font>
        <name val="Times New Roman"/>
        <family val="1"/>
      </font>
      <numFmt numFmtId="165" formatCode="0.00000"/>
      <fill>
        <patternFill patternType="solid">
          <bgColor theme="0"/>
        </patternFill>
      </fill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49" sId="1" xfDxf="1" dxf="1">
    <oc r="A344" t="inlineStr">
      <is>
        <t>Предоставление мер социальной поддержки по оплате коммунальных услуг педагогическим работникам, проживающим, работающим в сельских населенных пунктах, рабочих поселках (поселках городского типа) на территории Республики Бурятия</t>
      </is>
    </oc>
    <nc r="A344" t="inlineStr">
      <is>
        <t>Предоставление мер социальной поддержки по оплате коммунальных услуг педагогическим работникам муниципальных дошкольных образовательных организаций, муниципальных образовательных организаций дополнительного образования, бывшим педагогическим работникам образовательных организаций, переведенным специалистами в организации, реализующие программы спортивной подготовки, специалистам организаций, реализующих программы спортивной подготовки, в соответствии с перечнем должностей, утвержденным органом государственной власти Республики Бурятия в области физической культуры и спорта, специалистам муниципальных учреждений культуры, проживающим и работающим в сельских населенных пунктах, рабочих поселках (поселках городского типа) на территории Республики Бурятия</t>
      </is>
    </nc>
    <ndxf>
      <font>
        <i/>
        <name val="Times New Roman"/>
        <family val="1"/>
      </font>
      <alignment horizontal="left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rc rId="1450" sId="1" ref="A346:XFD346" action="insertRow"/>
  <rcc rId="1451" sId="1" xfDxf="1" dxf="1">
    <nc r="A346" t="inlineStr">
      <is>
        <t>Субсидии автономным учреждениям на иные цели</t>
      </is>
    </nc>
    <ndxf>
      <font>
        <name val="Times New Roman"/>
        <family val="1"/>
      </font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52" sId="1" xfDxf="1" dxf="1">
    <nc r="B346" t="inlineStr">
      <is>
        <t>10</t>
      </is>
    </nc>
    <ndxf>
      <font>
        <name val="Times New Roman"/>
        <family val="1"/>
      </font>
      <numFmt numFmtId="30" formatCode="@"/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53" sId="1" xfDxf="1" dxf="1">
    <nc r="C346" t="inlineStr">
      <is>
        <t>03</t>
      </is>
    </nc>
    <ndxf>
      <font>
        <name val="Times New Roman"/>
        <family val="1"/>
      </font>
      <numFmt numFmtId="30" formatCode="@"/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54" sId="1" xfDxf="1" dxf="1">
    <nc r="D346" t="inlineStr">
      <is>
        <t>99900 73180</t>
      </is>
    </nc>
    <ndxf>
      <font>
        <name val="Times New Roman"/>
        <family val="1"/>
      </font>
      <numFmt numFmtId="30" formatCode="@"/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55" sId="1" xfDxf="1" dxf="1">
    <nc r="E346" t="inlineStr">
      <is>
        <t>622</t>
      </is>
    </nc>
    <ndxf>
      <font>
        <name val="Times New Roman"/>
        <family val="1"/>
      </font>
      <numFmt numFmtId="30" formatCode="@"/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56" sId="1">
    <oc r="F344">
      <f>F345</f>
    </oc>
    <nc r="F344">
      <f>F345+F346</f>
    </nc>
  </rcc>
  <rcc rId="1457" sId="1" odxf="1" dxf="1">
    <oc r="G344">
      <f>G345</f>
    </oc>
    <nc r="G344">
      <f>G345+G346</f>
    </nc>
    <odxf/>
    <ndxf/>
  </rcc>
  <rcc rId="1458" sId="1" numFmtId="4">
    <nc r="F346">
      <v>309.10000000000002</v>
    </nc>
  </rcc>
  <rcc rId="1459" sId="1" numFmtId="4">
    <nc r="G346">
      <v>309.10000000000002</v>
    </nc>
  </rcc>
  <rrc rId="1460" sId="1" ref="A265:XFD265" action="insertRow"/>
  <rrc rId="1461" sId="1" ref="A265:XFD265" action="insertRow"/>
  <rrc rId="1462" sId="1" ref="A265:XFD265" action="insertRow"/>
  <rrc rId="1463" sId="1" ref="A265:XFD265" action="insertRow"/>
  <rfmt sheetId="1" sqref="A266:G268">
    <dxf>
      <fill>
        <patternFill>
          <bgColor theme="0"/>
        </patternFill>
      </fill>
    </dxf>
  </rfmt>
  <rcc rId="1464" sId="1" xfDxf="1" dxf="1">
    <nc r="A265" t="inlineStr">
      <is>
        <t>Муниципальная Программа «Развитие физической культуры, спорта и молодежной политики в Селенгинском районе на  2020 – 2024 годы»</t>
      </is>
    </nc>
    <ndxf>
      <font>
        <b/>
        <name val="Times New Roman"/>
        <family val="1"/>
      </font>
      <alignment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65" sId="1" xfDxf="1" dxf="1">
    <nc r="A266" t="inlineStr">
      <is>
        <t>Подпрограмма «Другие вопросы в области физической культуры и спорта»</t>
      </is>
    </nc>
    <ndxf>
      <font>
        <b/>
        <i/>
        <name val="Times New Roman"/>
        <family val="1"/>
      </font>
      <alignment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66" sId="1" xfDxf="1" dxf="1">
    <nc r="A267" t="inlineStr">
      <is>
        <t>Реализация мероприятий регионального проекта "Социальная активность"</t>
      </is>
    </nc>
    <ndxf>
      <font>
        <i/>
        <name val="Times New Roman"/>
        <family val="1"/>
      </font>
      <alignment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67" sId="1" xfDxf="1" dxf="1">
    <nc r="A268" t="inlineStr">
      <is>
        <t>Прочая закупка товаров, работ и услуг для обеспечения государственных (муниципальных) нужд</t>
      </is>
    </nc>
    <ndxf>
      <font>
        <name val="Times New Roman"/>
        <family val="1"/>
      </font>
      <alignment horizontal="left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68" sId="1" xfDxf="1" dxf="1">
    <nc r="B265" t="inlineStr">
      <is>
        <t>07</t>
      </is>
    </nc>
    <ndxf>
      <font>
        <b/>
        <name val="Times New Roman"/>
        <family val="1"/>
      </font>
      <numFmt numFmtId="30" formatCode="@"/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69" sId="1" xfDxf="1" dxf="1">
    <nc r="C265" t="inlineStr">
      <is>
        <t>07</t>
      </is>
    </nc>
    <ndxf>
      <font>
        <b/>
        <name val="Times New Roman"/>
        <family val="1"/>
      </font>
      <numFmt numFmtId="30" formatCode="@"/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xfDxf="1" sqref="D265" start="0" length="0">
    <dxf>
      <font>
        <b/>
        <name val="Times New Roman"/>
        <family val="1"/>
      </font>
      <numFmt numFmtId="30" formatCode="@"/>
      <fill>
        <patternFill patternType="solid">
          <bgColor theme="0"/>
        </patternFill>
      </fill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xfDxf="1" sqref="E265" start="0" length="0">
    <dxf>
      <font>
        <b/>
        <name val="Times New Roman"/>
        <family val="1"/>
      </font>
      <numFmt numFmtId="30" formatCode="@"/>
      <fill>
        <patternFill patternType="solid">
          <bgColor theme="0"/>
        </patternFill>
      </fill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470" sId="1" xfDxf="1" dxf="1">
    <nc r="B266" t="inlineStr">
      <is>
        <t>07</t>
      </is>
    </nc>
    <ndxf>
      <font>
        <b/>
        <i/>
        <name val="Times New Roman"/>
        <family val="1"/>
      </font>
      <numFmt numFmtId="30" formatCode="@"/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71" sId="1" xfDxf="1" dxf="1">
    <nc r="C266" t="inlineStr">
      <is>
        <t>07</t>
      </is>
    </nc>
    <ndxf>
      <font>
        <b/>
        <i/>
        <name val="Times New Roman"/>
        <family val="1"/>
      </font>
      <numFmt numFmtId="30" formatCode="@"/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72" sId="1" xfDxf="1" dxf="1">
    <nc r="D266" t="inlineStr">
      <is>
        <t>09401 00000</t>
      </is>
    </nc>
    <ndxf>
      <font>
        <b/>
        <i/>
        <name val="Times New Roman"/>
        <family val="1"/>
      </font>
      <numFmt numFmtId="30" formatCode="@"/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xfDxf="1" sqref="E266" start="0" length="0">
    <dxf>
      <font>
        <b/>
        <i/>
        <name val="Times New Roman"/>
        <family val="1"/>
      </font>
      <numFmt numFmtId="30" formatCode="@"/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473" sId="1" xfDxf="1" dxf="1">
    <nc r="B267" t="inlineStr">
      <is>
        <t>07</t>
      </is>
    </nc>
    <ndxf>
      <font>
        <i/>
        <name val="Times New Roman"/>
        <family val="1"/>
      </font>
      <numFmt numFmtId="30" formatCode="@"/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74" sId="1" xfDxf="1" dxf="1">
    <nc r="C267" t="inlineStr">
      <is>
        <t>07</t>
      </is>
    </nc>
    <ndxf>
      <font>
        <i/>
        <name val="Times New Roman"/>
        <family val="1"/>
      </font>
      <numFmt numFmtId="30" formatCode="@"/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75" sId="1" xfDxf="1" dxf="1">
    <nc r="D267" t="inlineStr">
      <is>
        <t>09401 83890</t>
      </is>
    </nc>
    <ndxf>
      <font>
        <i/>
        <name val="Times New Roman"/>
        <family val="1"/>
      </font>
      <numFmt numFmtId="30" formatCode="@"/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xfDxf="1" sqref="E267" start="0" length="0">
    <dxf>
      <font>
        <name val="Times New Roman"/>
        <family val="1"/>
      </font>
      <numFmt numFmtId="30" formatCode="@"/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476" sId="1" xfDxf="1" dxf="1">
    <nc r="B268" t="inlineStr">
      <is>
        <t>07</t>
      </is>
    </nc>
    <ndxf>
      <font>
        <name val="Times New Roman"/>
        <family val="1"/>
      </font>
      <numFmt numFmtId="30" formatCode="@"/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77" sId="1" xfDxf="1" dxf="1">
    <nc r="C268" t="inlineStr">
      <is>
        <t>07</t>
      </is>
    </nc>
    <ndxf>
      <font>
        <name val="Times New Roman"/>
        <family val="1"/>
      </font>
      <numFmt numFmtId="30" formatCode="@"/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78" sId="1" xfDxf="1" dxf="1">
    <nc r="D268" t="inlineStr">
      <is>
        <t>09401 83890</t>
      </is>
    </nc>
    <ndxf>
      <font>
        <name val="Times New Roman"/>
        <family val="1"/>
      </font>
      <numFmt numFmtId="30" formatCode="@"/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79" sId="1" xfDxf="1" dxf="1">
    <nc r="E268" t="inlineStr">
      <is>
        <t>244</t>
      </is>
    </nc>
    <ndxf>
      <font>
        <name val="Times New Roman"/>
        <family val="1"/>
      </font>
      <numFmt numFmtId="30" formatCode="@"/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80" sId="1" numFmtId="4">
    <nc r="F268">
      <v>100</v>
    </nc>
  </rcc>
  <rcc rId="1481" sId="1" numFmtId="4">
    <nc r="G268">
      <v>100</v>
    </nc>
  </rcc>
  <rfmt sheetId="1" sqref="F268:G268" start="0" length="2147483647">
    <dxf>
      <font>
        <b val="0"/>
      </font>
    </dxf>
  </rfmt>
  <rcc rId="1482" sId="1">
    <nc r="F267">
      <f>F268</f>
    </nc>
  </rcc>
  <rcc rId="1483" sId="1" odxf="1" dxf="1">
    <nc r="G267">
      <f>G268</f>
    </nc>
    <odxf/>
    <ndxf/>
  </rcc>
  <rfmt sheetId="1" sqref="F267:G267" start="0" length="2147483647">
    <dxf>
      <font>
        <b val="0"/>
      </font>
    </dxf>
  </rfmt>
  <rfmt sheetId="1" sqref="F267:G267" start="0" length="2147483647">
    <dxf>
      <font>
        <i/>
      </font>
    </dxf>
  </rfmt>
  <rcc rId="1484" sId="1">
    <nc r="F266">
      <f>F267</f>
    </nc>
  </rcc>
  <rcc rId="1485" sId="1" odxf="1" dxf="1">
    <nc r="G266">
      <f>G267</f>
    </nc>
    <odxf/>
    <ndxf/>
  </rcc>
  <rfmt sheetId="1" sqref="F266:G266" start="0" length="2147483647">
    <dxf>
      <font>
        <i/>
      </font>
    </dxf>
  </rfmt>
  <rfmt sheetId="1" sqref="G265">
    <dxf>
      <fill>
        <patternFill>
          <bgColor theme="0"/>
        </patternFill>
      </fill>
    </dxf>
  </rfmt>
  <rfmt sheetId="1" sqref="F265">
    <dxf>
      <fill>
        <patternFill>
          <bgColor theme="0"/>
        </patternFill>
      </fill>
    </dxf>
  </rfmt>
  <rcc rId="1486" sId="1">
    <nc r="F265">
      <f>F266</f>
    </nc>
  </rcc>
  <rcc rId="1487" sId="1">
    <nc r="G265">
      <f>G266</f>
    </nc>
  </rcc>
  <rcc rId="1488" sId="1">
    <oc r="F264">
      <f>F273+F269</f>
    </oc>
    <nc r="F264">
      <f>F273+F269+F265</f>
    </nc>
  </rcc>
  <rcc rId="1489" sId="1" odxf="1" dxf="1">
    <oc r="G264">
      <f>G273+G269</f>
    </oc>
    <nc r="G264">
      <f>G273+G269+G265</f>
    </nc>
    <odxf/>
    <ndxf/>
  </rcc>
  <rcc rId="1490" sId="1">
    <oc r="F349">
      <v>2000</v>
    </oc>
    <nc r="F349">
      <f>2000+60+233.1</f>
    </nc>
  </rcc>
  <rcc rId="1491" sId="1">
    <oc r="G349">
      <v>2000</v>
    </oc>
    <nc r="G349">
      <f>2000+60+233.1</f>
    </nc>
  </rcc>
  <rcc rId="1492" sId="1" xfDxf="1" dxf="1">
    <oc r="A376" t="inlineStr">
      <is>
        <t>Cодержание инструкторов по физической культуре и спорту</t>
      </is>
    </oc>
    <nc r="A376" t="inlineStr">
      <is>
        <t>Расходы на содержание инструкторов по физической культуре и спорту</t>
      </is>
    </nc>
    <ndxf>
      <font>
        <i/>
        <name val="Times New Roman"/>
        <family val="1"/>
      </font>
      <alignment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93" sId="1" numFmtId="4">
    <nc r="F378">
      <v>204.4</v>
    </nc>
  </rcc>
  <rcc rId="1494" sId="1" numFmtId="4">
    <nc r="G378">
      <v>204.4</v>
    </nc>
  </rcc>
  <rcc rId="1495" sId="1" numFmtId="4">
    <nc r="G377">
      <v>676.8</v>
    </nc>
  </rcc>
  <rcc rId="1496" sId="1" numFmtId="4">
    <nc r="F377">
      <v>676.8</v>
    </nc>
  </rcc>
  <rcc rId="1497" sId="1" xfDxf="1" dxf="1">
    <oc r="A385" t="inlineStr">
      <is>
        <t xml:space="preserve">Субсидии муниципальным учереждениям, реализующим программы спортивной подготовки на 2020 год   </t>
      </is>
    </oc>
    <nc r="A385" t="inlineStr">
      <is>
        <t>Субсидии муниципальным учреждениям, реализующим программы спортивной подготовки</t>
      </is>
    </nc>
    <ndxf>
      <font>
        <i/>
        <name val="Times New Roman"/>
        <family val="1"/>
      </font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98" sId="1" xfDxf="1" dxf="1" numFmtId="4">
    <nc r="F386">
      <v>13287.4</v>
    </nc>
    <ndxf>
      <font>
        <name val="Times New Roman"/>
        <family val="1"/>
      </font>
      <numFmt numFmtId="165" formatCode="0.00000"/>
      <fill>
        <patternFill patternType="solid">
          <bgColor theme="0"/>
        </patternFill>
      </fill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99" sId="1" xfDxf="1" dxf="1" numFmtId="4">
    <nc r="G386">
      <v>13287.4</v>
    </nc>
    <ndxf>
      <font>
        <name val="Times New Roman"/>
        <family val="1"/>
      </font>
      <numFmt numFmtId="165" formatCode="0.00000"/>
      <fill>
        <patternFill patternType="solid">
          <bgColor theme="0"/>
        </patternFill>
      </fill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v guid="{E97D42D2-9E10-4ADB-8FB1-0860F6F503F4}" action="delete"/>
  <rdn rId="0" localSheetId="1" customView="1" name="Z_E97D42D2_9E10_4ADB_8FB1_0860F6F503F4_.wvu.PrintArea" hidden="1" oldHidden="1">
    <formula>Ведом.структура!$A$5:$G$407</formula>
    <oldFormula>Ведом.структура!$A$5:$G$407</oldFormula>
  </rdn>
  <rdn rId="0" localSheetId="1" customView="1" name="Z_E97D42D2_9E10_4ADB_8FB1_0860F6F503F4_.wvu.FilterData" hidden="1" oldHidden="1">
    <formula>Ведом.структура!$A$19:$G$416</formula>
    <oldFormula>Ведом.структура!$A$19:$G$416</oldFormula>
  </rdn>
  <rcv guid="{E97D42D2-9E10-4ADB-8FB1-0860F6F503F4}" action="add"/>
</revisions>
</file>

<file path=xl/revisions/revisionLog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502" sId="1" ref="A212:XFD212" action="deleteRow">
    <undo index="65535" exp="area" ref3D="1" dr="$A$250:$XFD$252" dn="Z_E330F985_0015_4DC4_AAB2_DD1A6292743B_.wvu.Rows" sId="1"/>
    <undo index="65535" exp="area" ref3D="1" dr="$A$250:$XFD$252" dn="Z_807263EF_422E_4971_BF65_1CEADE7F6559_.wvu.Rows" sId="1"/>
    <rfmt sheetId="1" xfDxf="1" sqref="A212:XFD212" start="0" length="0">
      <dxf>
        <font>
          <i/>
          <name val="Times New Roman CYR"/>
          <family val="1"/>
        </font>
        <alignment wrapText="1"/>
      </dxf>
    </rfmt>
    <rcc rId="0" sId="1" dxf="1">
      <nc r="A212" t="inlineStr">
        <is>
          <t>На ежемесячное денежное вознаграждение за клаасное руководство педагогическим работникам государственных и муниципальных общеобразовательных учреждений</t>
        </is>
      </nc>
      <ndxf>
        <font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12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12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12" t="inlineStr">
        <is>
          <t>10201 53030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12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12">
        <f>F213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12">
        <f>G213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503" sId="1" ref="A212:XFD212" action="deleteRow">
    <undo index="65535" exp="ref" v="1" dr="G212" r="G211" sId="1"/>
    <undo index="65535" exp="ref" v="1" dr="F212" r="F211" sId="1"/>
    <undo index="65535" exp="area" ref3D="1" dr="$A$249:$XFD$251" dn="Z_E330F985_0015_4DC4_AAB2_DD1A6292743B_.wvu.Rows" sId="1"/>
    <undo index="65535" exp="area" ref3D="1" dr="$A$249:$XFD$251" dn="Z_807263EF_422E_4971_BF65_1CEADE7F6559_.wvu.Rows" sId="1"/>
    <rfmt sheetId="1" xfDxf="1" sqref="A212:XFD212" start="0" length="0">
      <dxf>
        <font>
          <name val="Times New Roman CYR"/>
          <family val="1"/>
        </font>
        <alignment wrapText="1"/>
      </dxf>
    </rfmt>
    <rcc rId="0" sId="1" dxf="1">
      <nc r="A212" t="inlineStr">
        <is>
          <t>Субсидии бюджетным учреждениям на иные цели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12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12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12" t="inlineStr">
        <is>
          <t>10201 53030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12" t="inlineStr">
        <is>
          <t>612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12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12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504" sId="1">
    <oc r="F211">
      <f>F212+F214+F218+F222+F224+F226+#REF!+F220+F216</f>
    </oc>
    <nc r="F211">
      <f>F212+F214+F218+F222+F224+F226+F220+F216</f>
    </nc>
  </rcc>
  <rcc rId="1505" sId="1">
    <oc r="G211">
      <f>G212+G214+G218+G222+G224+G226+#REF!+G220+G216</f>
    </oc>
    <nc r="G211">
      <f>G212+G214+G218+G222+G224+G226+G220+G216</f>
    </nc>
  </rcc>
  <rcc rId="1506" sId="1" numFmtId="4">
    <nc r="F353">
      <v>1746.2</v>
    </nc>
  </rcc>
  <rcc rId="1507" sId="1" numFmtId="4">
    <nc r="G353">
      <v>1746.2</v>
    </nc>
  </rcc>
  <rcc rId="1508" sId="1" numFmtId="4">
    <oc r="F412">
      <v>822098.89</v>
    </oc>
    <nc r="F412">
      <v>811229.89</v>
    </nc>
  </rcc>
  <rcc rId="1509" sId="1" numFmtId="4">
    <oc r="G412">
      <v>861677.95</v>
    </oc>
    <nc r="G412">
      <v>850808.95</v>
    </nc>
  </rcc>
</revisions>
</file>

<file path=xl/revisions/revisionLog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10" sId="1" numFmtId="4">
    <oc r="F217">
      <v>576.6</v>
    </oc>
    <nc r="F217"/>
  </rcc>
  <rcc rId="1511" sId="1" numFmtId="4">
    <oc r="G217">
      <v>576.6</v>
    </oc>
    <nc r="G217"/>
  </rcc>
  <rrc rId="1512" sId="1" ref="A216:XFD216" action="deleteRow">
    <undo index="65535" exp="ref" v="1" dr="G216" r="G211" sId="1"/>
    <undo index="65535" exp="ref" v="1" dr="F216" r="F211" sId="1"/>
    <undo index="65535" exp="area" ref3D="1" dr="$A$248:$XFD$250" dn="Z_E330F985_0015_4DC4_AAB2_DD1A6292743B_.wvu.Rows" sId="1"/>
    <undo index="65535" exp="area" ref3D="1" dr="$A$248:$XFD$250" dn="Z_807263EF_422E_4971_BF65_1CEADE7F6559_.wvu.Rows" sId="1"/>
    <rfmt sheetId="1" xfDxf="1" sqref="A216:XFD216" start="0" length="0">
      <dxf>
        <font>
          <i/>
          <name val="Times New Roman CYR"/>
          <family val="1"/>
        </font>
        <alignment wrapText="1"/>
      </dxf>
    </rfmt>
    <rcc rId="0" sId="1" dxf="1">
      <nc r="A216" t="inlineStr">
        <is>
      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216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16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16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16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16">
        <f>F217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16">
        <f>G217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513" sId="1" ref="A216:XFD216" action="deleteRow">
    <undo index="65535" exp="area" ref3D="1" dr="$A$247:$XFD$249" dn="Z_E330F985_0015_4DC4_AAB2_DD1A6292743B_.wvu.Rows" sId="1"/>
    <undo index="65535" exp="area" ref3D="1" dr="$A$247:$XFD$249" dn="Z_807263EF_422E_4971_BF65_1CEADE7F6559_.wvu.Rows" sId="1"/>
    <rfmt sheetId="1" xfDxf="1" sqref="A216:XFD216" start="0" length="0">
      <dxf>
        <font>
          <i/>
          <name val="Times New Roman CYR"/>
          <family val="1"/>
        </font>
        <alignment wrapText="1"/>
      </dxf>
    </rfmt>
    <rcc rId="0" sId="1" dxf="1">
      <nc r="A216" t="inlineStr">
        <is>
          <t>Субсидии бюджетным учреждениям на иные цели</t>
        </is>
      </nc>
      <n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16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16" t="inlineStr">
        <is>
          <t>02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16" t="inlineStr">
        <is>
          <t>10201 74490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16" t="inlineStr">
        <is>
          <t>612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16" start="0" length="0">
      <dxf>
        <font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16" start="0" length="0">
      <dxf>
        <font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514" sId="1">
    <oc r="F211">
      <f>F212+F214+F216+F220+F222+F224+F218+#REF!</f>
    </oc>
    <nc r="F211">
      <f>F212+F214+F216+F220+F222+F224+F218</f>
    </nc>
  </rcc>
  <rcc rId="1515" sId="1">
    <oc r="G211">
      <f>G212+G214+G216+G220+G222+G224+G218+#REF!</f>
    </oc>
    <nc r="G211">
      <f>G212+G214+G216+G220+G222+G224+G218</f>
    </nc>
  </rcc>
  <rcc rId="1516" sId="1">
    <oc r="F399">
      <f>15693.3</f>
    </oc>
    <nc r="F399">
      <f>15693.3</f>
    </nc>
  </rcc>
  <rrc rId="1517" sId="1" ref="A111:XFD111" action="insertRow">
    <undo index="65535" exp="area" ref3D="1" dr="$A$246:$XFD$248" dn="Z_E330F985_0015_4DC4_AAB2_DD1A6292743B_.wvu.Rows" sId="1"/>
    <undo index="65535" exp="area" ref3D="1" dr="$A$246:$XFD$248" dn="Z_807263EF_422E_4971_BF65_1CEADE7F6559_.wvu.Rows" sId="1"/>
  </rrc>
  <rrc rId="1518" sId="1" ref="A112:XFD112" action="insertRow">
    <undo index="65535" exp="area" ref3D="1" dr="$A$247:$XFD$249" dn="Z_E330F985_0015_4DC4_AAB2_DD1A6292743B_.wvu.Rows" sId="1"/>
    <undo index="65535" exp="area" ref3D="1" dr="$A$247:$XFD$249" dn="Z_807263EF_422E_4971_BF65_1CEADE7F6559_.wvu.Rows" sId="1"/>
  </rrc>
  <rcc rId="1519" sId="1" odxf="1" dxf="1">
    <nc r="A111" t="inlineStr">
      <is>
        <t>Реализация первоочередных мероприятий по модернизации, капитальному ремонту и подготовке к отопительному сезону объектов коммунальной инфраструктуры, находящихся в муниципальной собственности</t>
      </is>
    </nc>
    <odxf>
      <font>
        <i val="0"/>
        <color indexed="8"/>
        <name val="Times New Roman"/>
        <family val="1"/>
      </font>
      <fill>
        <patternFill patternType="solid"/>
      </fill>
    </odxf>
    <ndxf>
      <font>
        <i/>
        <color indexed="8"/>
        <name val="Times New Roman"/>
        <family val="1"/>
      </font>
      <fill>
        <patternFill patternType="none"/>
      </fill>
    </ndxf>
  </rcc>
  <rcc rId="1520" sId="1" odxf="1" dxf="1">
    <nc r="A112" t="inlineStr">
      <is>
        <t>Закупка товаров, работ, услуг в целях капитального ремонта государственного (муниципального) имущества</t>
      </is>
    </nc>
    <odxf>
      <fill>
        <patternFill patternType="solid"/>
      </fill>
    </odxf>
    <ndxf>
      <fill>
        <patternFill patternType="none"/>
      </fill>
    </ndxf>
  </rcc>
  <rcc rId="1521" sId="1" odxf="1" dxf="1">
    <nc r="B111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522" sId="1" odxf="1" dxf="1">
    <nc r="C111" t="inlineStr">
      <is>
        <t>13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523" sId="1" odxf="1" dxf="1">
    <nc r="D111" t="inlineStr">
      <is>
        <t>99900 S2980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111" start="0" length="0">
    <dxf>
      <font>
        <i/>
        <name val="Times New Roman"/>
        <family val="1"/>
      </font>
    </dxf>
  </rfmt>
  <rcc rId="1524" sId="1" odxf="1" dxf="1">
    <nc r="F111">
      <f>F112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525" sId="1" odxf="1" dxf="1">
    <nc r="G111">
      <f>G112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526" sId="1">
    <nc r="B112" t="inlineStr">
      <is>
        <t>01</t>
      </is>
    </nc>
  </rcc>
  <rcc rId="1527" sId="1">
    <nc r="C112" t="inlineStr">
      <is>
        <t>13</t>
      </is>
    </nc>
  </rcc>
  <rcc rId="1528" sId="1">
    <nc r="D112" t="inlineStr">
      <is>
        <t>99900 S2980</t>
      </is>
    </nc>
  </rcc>
  <rcc rId="1529" sId="1">
    <nc r="E112" t="inlineStr">
      <is>
        <t>243</t>
      </is>
    </nc>
  </rcc>
  <rcc rId="1530" sId="1" odxf="1" dxf="1" numFmtId="4">
    <nc r="F112">
      <v>10869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531" sId="1" odxf="1" dxf="1" numFmtId="4">
    <nc r="G112">
      <v>10869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532" sId="1">
    <oc r="F93">
      <f>F94+F99+F104+F113+F115+F109</f>
    </oc>
    <nc r="F93">
      <f>F94+F99+F104+F113+F115+F109+F111</f>
    </nc>
  </rcc>
  <rcc rId="1533" sId="1">
    <oc r="G93">
      <f>G94+G99+G104+G113+G115+G109</f>
    </oc>
    <nc r="G93">
      <f>G94+G99+G104+G113+G115+G109+G111</f>
    </nc>
  </rcc>
  <rcv guid="{E97D42D2-9E10-4ADB-8FB1-0860F6F503F4}" action="delete"/>
  <rdn rId="0" localSheetId="1" customView="1" name="Z_E97D42D2_9E10_4ADB_8FB1_0860F6F503F4_.wvu.PrintArea" hidden="1" oldHidden="1">
    <formula>Ведом.структура!$A$5:$G$405</formula>
    <oldFormula>Ведом.структура!$A$5:$G$405</oldFormula>
  </rdn>
  <rdn rId="0" localSheetId="1" customView="1" name="Z_E97D42D2_9E10_4ADB_8FB1_0860F6F503F4_.wvu.FilterData" hidden="1" oldHidden="1">
    <formula>Ведом.структура!$A$19:$G$414</formula>
    <oldFormula>Ведом.структура!$A$19:$G$414</oldFormula>
  </rdn>
  <rcv guid="{E97D42D2-9E10-4ADB-8FB1-0860F6F503F4}" action="add"/>
</revisions>
</file>

<file path=xl/revisions/revisionLog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36" sId="1" numFmtId="4">
    <oc r="F412">
      <v>811229.89</v>
    </oc>
    <nc r="F412">
      <v>822098.89</v>
    </nc>
  </rcc>
  <rcc rId="1537" sId="1" numFmtId="4">
    <oc r="G412">
      <v>850808.95</v>
    </oc>
    <nc r="G412">
      <v>861677.95</v>
    </nc>
  </rcc>
  <rcc rId="1538" sId="1" numFmtId="4">
    <oc r="G137">
      <v>0</v>
    </oc>
    <nc r="G137">
      <v>311</v>
    </nc>
  </rcc>
  <rcc rId="1539" sId="1" numFmtId="4">
    <oc r="G139">
      <v>0</v>
    </oc>
    <nc r="G139">
      <v>1.3</v>
    </nc>
  </rcc>
  <rcc rId="1540" sId="1" numFmtId="4">
    <oc r="G140">
      <v>0</v>
    </oc>
    <nc r="G140">
      <v>0.4</v>
    </nc>
  </rcc>
</revisions>
</file>

<file path=xl/revisions/revisionLog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41" sId="1" odxf="1" dxf="1">
    <nc r="I405">
      <f>F405-F366-F361-F356-F345-F321-F188-F148-F146-F143-F141-F138-F136-F104-F99-F94-F45</f>
    </nc>
    <odxf>
      <numFmt numFmtId="0" formatCode="General"/>
    </odxf>
    <ndxf>
      <numFmt numFmtId="167" formatCode="_-* #,##0.00000\ _₽_-;\-* #,##0.00000\ _₽_-;_-* &quot;-&quot;?????\ _₽_-;_-@_-"/>
    </ndxf>
  </rcc>
  <rcv guid="{E97D42D2-9E10-4ADB-8FB1-0860F6F503F4}" action="delete"/>
  <rdn rId="0" localSheetId="1" customView="1" name="Z_E97D42D2_9E10_4ADB_8FB1_0860F6F503F4_.wvu.PrintArea" hidden="1" oldHidden="1">
    <formula>Ведом.структура!$A$5:$G$405</formula>
    <oldFormula>Ведом.структура!$A$5:$G$405</oldFormula>
  </rdn>
  <rdn rId="0" localSheetId="1" customView="1" name="Z_E97D42D2_9E10_4ADB_8FB1_0860F6F503F4_.wvu.FilterData" hidden="1" oldHidden="1">
    <formula>Ведом.структура!$A$19:$G$414</formula>
    <oldFormula>Ведом.структура!$A$19:$G$414</oldFormula>
  </rdn>
  <rcv guid="{E97D42D2-9E10-4ADB-8FB1-0860F6F503F4}" action="add"/>
</revisions>
</file>

<file path=xl/revisions/revisionLog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44" sId="1">
    <oc r="I405">
      <f>F405-F366-F361-F356-F345-F321-F188-F148-F146-F143-F141-F138-F136-F104-F99-F94-F45</f>
    </oc>
    <nc r="I405">
      <f>F405-F366-F361-F356-F345-F321-F188-F148-F146-F143-F141-F138-F136-F104-F99-F94-F45-F111</f>
    </nc>
  </rcc>
  <rcc rId="1545" sId="1" odxf="1" dxf="1">
    <nc r="J405">
      <f>G405-G366-G361-G356-G345-G321-G188-G148-G146-G143-G141-G138-G136-G104-G99-G94-G45-G111</f>
    </nc>
    <odxf>
      <numFmt numFmtId="0" formatCode="General"/>
    </odxf>
    <ndxf>
      <numFmt numFmtId="167" formatCode="_-* #,##0.00000\ _₽_-;\-* #,##0.00000\ _₽_-;_-* &quot;-&quot;?????\ _₽_-;_-@_-"/>
    </ndxf>
  </rcc>
  <rcv guid="{E97D42D2-9E10-4ADB-8FB1-0860F6F503F4}" action="delete"/>
  <rdn rId="0" localSheetId="1" customView="1" name="Z_E97D42D2_9E10_4ADB_8FB1_0860F6F503F4_.wvu.PrintArea" hidden="1" oldHidden="1">
    <formula>Ведом.структура!$A$5:$G$405</formula>
    <oldFormula>Ведом.структура!$A$5:$G$405</oldFormula>
  </rdn>
  <rdn rId="0" localSheetId="1" customView="1" name="Z_E97D42D2_9E10_4ADB_8FB1_0860F6F503F4_.wvu.FilterData" hidden="1" oldHidden="1">
    <formula>Ведом.структура!$A$19:$G$414</formula>
    <oldFormula>Ведом.структура!$A$19:$G$414</oldFormula>
  </rdn>
  <rcv guid="{E97D42D2-9E10-4ADB-8FB1-0860F6F503F4}" action="add"/>
</revisions>
</file>

<file path=xl/revisions/revisionLog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48" sId="1">
    <nc r="F417">
      <f>199699.55+946063.3</f>
    </nc>
  </rcc>
  <rcc rId="1549" sId="1">
    <nc r="G417">
      <f>202680.71+980466.1</f>
    </nc>
  </rcc>
  <rfmt sheetId="1" sqref="F417:G417" start="0" length="2147483647">
    <dxf>
      <font>
        <b/>
      </font>
    </dxf>
  </rfmt>
  <rfmt sheetId="1" sqref="F417:G417" start="0" length="2147483647">
    <dxf>
      <font>
        <u/>
      </font>
    </dxf>
  </rfmt>
  <rcv guid="{E97D42D2-9E10-4ADB-8FB1-0860F6F503F4}" action="delete"/>
  <rdn rId="0" localSheetId="1" customView="1" name="Z_E97D42D2_9E10_4ADB_8FB1_0860F6F503F4_.wvu.PrintArea" hidden="1" oldHidden="1">
    <formula>Ведом.структура!$A$5:$G$405</formula>
    <oldFormula>Ведом.структура!$A$5:$G$405</oldFormula>
  </rdn>
  <rdn rId="0" localSheetId="1" customView="1" name="Z_E97D42D2_9E10_4ADB_8FB1_0860F6F503F4_.wvu.FilterData" hidden="1" oldHidden="1">
    <formula>Ведом.структура!$A$19:$G$414</formula>
    <oldFormula>Ведом.структура!$A$19:$G$414</oldFormula>
  </rdn>
  <rcv guid="{E97D42D2-9E10-4ADB-8FB1-0860F6F503F4}" action="add"/>
</revisions>
</file>

<file path=xl/revisions/revisionLog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52" sId="1">
    <nc r="F419">
      <f>F405-F417</f>
    </nc>
  </rcc>
  <rcc rId="1553" sId="1">
    <nc r="G419">
      <f>G405-G417</f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88" sId="1" numFmtId="4">
    <oc r="F101">
      <v>345.7</v>
    </oc>
    <nc r="F101">
      <v>345.69</v>
    </nc>
  </rcc>
  <rcc rId="789" sId="1" numFmtId="4">
    <oc r="F102">
      <v>104.39</v>
    </oc>
    <nc r="F102">
      <v>104.4</v>
    </nc>
  </rcc>
  <rcc rId="790" sId="1" numFmtId="4">
    <oc r="G101">
      <v>345.7</v>
    </oc>
    <nc r="G101">
      <v>345.69</v>
    </nc>
  </rcc>
  <rcc rId="791" sId="1" numFmtId="4">
    <oc r="G102">
      <v>104.39</v>
    </oc>
    <nc r="G102">
      <v>104.4</v>
    </nc>
  </rcc>
  <rcv guid="{E97D42D2-9E10-4ADB-8FB1-0860F6F503F4}" action="delete"/>
  <rdn rId="0" localSheetId="1" customView="1" name="Z_E97D42D2_9E10_4ADB_8FB1_0860F6F503F4_.wvu.PrintArea" hidden="1" oldHidden="1">
    <formula>Ведом.структура!$A$1:$G$439</formula>
    <oldFormula>Ведом.структура!$A$1:$G$439</oldFormula>
  </rdn>
  <rdn rId="0" localSheetId="1" customView="1" name="Z_E97D42D2_9E10_4ADB_8FB1_0860F6F503F4_.wvu.Rows" hidden="1" oldHidden="1">
    <formula>Ведом.структура!$254:$256</formula>
    <oldFormula>Ведом.структура!$254:$256</oldFormula>
  </rdn>
  <rdn rId="0" localSheetId="1" customView="1" name="Z_E97D42D2_9E10_4ADB_8FB1_0860F6F503F4_.wvu.FilterData" hidden="1" oldHidden="1">
    <formula>Ведом.структура!$A$15:$P$448</formula>
    <oldFormula>Ведом.структура!$A$15:$P$448</oldFormula>
  </rdn>
  <rcv guid="{E97D42D2-9E10-4ADB-8FB1-0860F6F503F4}" action="add"/>
</revisions>
</file>

<file path=xl/revisions/revisionLog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54" sId="1" numFmtId="4">
    <nc r="F31">
      <v>1559.8</v>
    </nc>
  </rcc>
  <rcc rId="1555" sId="1" numFmtId="4">
    <nc r="G31">
      <v>1559.8</v>
    </nc>
  </rcc>
  <rcc rId="1556" sId="1" numFmtId="4">
    <nc r="F32">
      <v>471.1</v>
    </nc>
  </rcc>
  <rcc rId="1557" sId="1" numFmtId="4">
    <nc r="G32">
      <v>471.1</v>
    </nc>
  </rcc>
  <rcc rId="1558" sId="1" numFmtId="4">
    <nc r="F34">
      <v>1016.7</v>
    </nc>
  </rcc>
  <rcc rId="1559" sId="1" numFmtId="4">
    <nc r="G34">
      <v>1016.7</v>
    </nc>
  </rcc>
  <rcc rId="1560" sId="1" numFmtId="4">
    <nc r="F35">
      <v>307</v>
    </nc>
  </rcc>
  <rcc rId="1561" sId="1" numFmtId="4">
    <nc r="G35">
      <v>307</v>
    </nc>
  </rcc>
  <rcc rId="1562" sId="1" numFmtId="4">
    <nc r="F25">
      <v>1949.6</v>
    </nc>
  </rcc>
  <rcc rId="1563" sId="1" numFmtId="4">
    <nc r="G25">
      <v>1949.6</v>
    </nc>
  </rcc>
  <rcc rId="1564" sId="1" numFmtId="4">
    <nc r="F26">
      <v>588.79999999999995</v>
    </nc>
  </rcc>
  <rcc rId="1565" sId="1" numFmtId="4">
    <nc r="G26">
      <v>588.79999999999995</v>
    </nc>
  </rcc>
  <rcc rId="1566" sId="1" numFmtId="4">
    <nc r="F40">
      <v>10623.4</v>
    </nc>
  </rcc>
  <rcc rId="1567" sId="1" numFmtId="4">
    <nc r="G40">
      <v>10623.4</v>
    </nc>
  </rcc>
  <rcc rId="1568" sId="1" numFmtId="4">
    <nc r="F41">
      <v>3208.3</v>
    </nc>
  </rcc>
  <rcc rId="1569" sId="1" numFmtId="4">
    <nc r="G41">
      <v>3208.3</v>
    </nc>
  </rcc>
  <rcc rId="1570" sId="1" numFmtId="4">
    <nc r="F51">
      <v>4920.6000000000004</v>
    </nc>
  </rcc>
  <rcc rId="1571" sId="1" numFmtId="4">
    <nc r="G51">
      <v>4920.6000000000004</v>
    </nc>
  </rcc>
  <rcc rId="1572" sId="1" numFmtId="4">
    <nc r="F52">
      <v>1486</v>
    </nc>
  </rcc>
  <rcc rId="1573" sId="1" numFmtId="4">
    <nc r="G52">
      <v>1486</v>
    </nc>
  </rcc>
  <rcc rId="1574" sId="1" numFmtId="4">
    <nc r="F61">
      <v>50</v>
    </nc>
  </rcc>
  <rcc rId="1575" sId="1" numFmtId="4">
    <nc r="G61">
      <v>50</v>
    </nc>
  </rcc>
  <rcc rId="1576" sId="1">
    <oc r="F64">
      <f>208</f>
    </oc>
    <nc r="F64">
      <f>208+208</f>
    </nc>
  </rcc>
  <rcc rId="1577" sId="1">
    <oc r="G64">
      <f>208</f>
    </oc>
    <nc r="G64">
      <f>208+208</f>
    </nc>
  </rcc>
  <rcv guid="{E97D42D2-9E10-4ADB-8FB1-0860F6F503F4}" action="delete"/>
  <rdn rId="0" localSheetId="1" customView="1" name="Z_E97D42D2_9E10_4ADB_8FB1_0860F6F503F4_.wvu.PrintArea" hidden="1" oldHidden="1">
    <formula>Ведом.структура!$A$5:$G$405</formula>
    <oldFormula>Ведом.структура!$A$5:$G$405</oldFormula>
  </rdn>
  <rdn rId="0" localSheetId="1" customView="1" name="Z_E97D42D2_9E10_4ADB_8FB1_0860F6F503F4_.wvu.FilterData" hidden="1" oldHidden="1">
    <formula>Ведом.структура!$A$19:$G$414</formula>
    <oldFormula>Ведом.структура!$A$19:$G$414</oldFormula>
  </rdn>
  <rcv guid="{E97D42D2-9E10-4ADB-8FB1-0860F6F503F4}" action="add"/>
</revisions>
</file>

<file path=xl/revisions/revisionLog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80" sId="1" numFmtId="4">
    <nc r="F67">
      <v>50</v>
    </nc>
  </rcc>
  <rcc rId="1581" sId="1" numFmtId="4">
    <nc r="G67">
      <v>50</v>
    </nc>
  </rcc>
  <rcc rId="1582" sId="1" numFmtId="4">
    <nc r="F71">
      <v>300</v>
    </nc>
  </rcc>
  <rcc rId="1583" sId="1" numFmtId="4">
    <nc r="G71">
      <v>300</v>
    </nc>
  </rcc>
  <rcc rId="1584" sId="1" numFmtId="4">
    <nc r="F80">
      <v>350</v>
    </nc>
  </rcc>
  <rcc rId="1585" sId="1" numFmtId="4">
    <nc r="G80">
      <v>350</v>
    </nc>
  </rcc>
  <rcc rId="1586" sId="1" numFmtId="4">
    <nc r="F84">
      <v>105</v>
    </nc>
  </rcc>
  <rcc rId="1587" sId="1" numFmtId="4">
    <nc r="G84">
      <v>105</v>
    </nc>
  </rcc>
  <rcc rId="1588" sId="1" numFmtId="4">
    <nc r="F88">
      <v>180</v>
    </nc>
  </rcc>
  <rcc rId="1589" sId="1" numFmtId="4">
    <nc r="G88">
      <v>180</v>
    </nc>
  </rcc>
  <rcc rId="1590" sId="1">
    <oc r="E88" t="inlineStr">
      <is>
        <t>540</t>
      </is>
    </oc>
    <nc r="E88" t="inlineStr">
      <is>
        <t>244</t>
      </is>
    </nc>
  </rcc>
  <rcc rId="1591" sId="1" odxf="1" dxf="1">
    <oc r="A88" t="inlineStr">
      <is>
        <t>Иные межбюджетные трансферты</t>
      </is>
    </oc>
    <nc r="A88" t="inlineStr">
      <is>
        <t>Прочие закупки товаров, работ и услуг для государственных (муниципальных) нужд</t>
      </is>
    </nc>
    <odxf>
      <font>
        <name val="Times New Roman"/>
        <family val="1"/>
      </font>
      <fill>
        <patternFill patternType="none"/>
      </fill>
      <alignment horizontal="general" vertical="top"/>
    </odxf>
    <ndxf>
      <font>
        <color indexed="8"/>
        <name val="Times New Roman"/>
        <family val="1"/>
      </font>
      <fill>
        <patternFill patternType="solid"/>
      </fill>
      <alignment horizontal="left" vertical="center"/>
    </ndxf>
  </rcc>
</revisions>
</file>

<file path=xl/revisions/revisionLog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92" sId="1" numFmtId="4">
    <nc r="F92">
      <v>200</v>
    </nc>
  </rcc>
  <rcc rId="1593" sId="1" numFmtId="4">
    <nc r="G92">
      <v>200</v>
    </nc>
  </rcc>
  <rcc rId="1594" sId="1" numFmtId="4">
    <nc r="F76">
      <v>4289.7</v>
    </nc>
  </rcc>
  <rcc rId="1595" sId="1" numFmtId="4">
    <nc r="G76">
      <v>4289.7</v>
    </nc>
  </rcc>
  <rcc rId="1596" sId="1" numFmtId="4">
    <nc r="F77">
      <v>1295.5</v>
    </nc>
  </rcc>
  <rcc rId="1597" sId="1" numFmtId="4">
    <nc r="G77">
      <v>1295.5</v>
    </nc>
  </rcc>
  <rrc rId="1598" sId="1" ref="A109:XFD109" action="deleteRow">
    <undo index="65535" exp="ref" v="1" dr="G109" r="G93" sId="1"/>
    <undo index="65535" exp="ref" v="1" dr="F109" r="F93" sId="1"/>
    <undo index="65535" exp="area" ref3D="1" dr="$A$248:$XFD$250" dn="Z_E330F985_0015_4DC4_AAB2_DD1A6292743B_.wvu.Rows" sId="1"/>
    <undo index="65535" exp="area" ref3D="1" dr="$A$248:$XFD$250" dn="Z_807263EF_422E_4971_BF65_1CEADE7F6559_.wvu.Rows" sId="1"/>
    <rfmt sheetId="1" xfDxf="1" sqref="A109:XFD109" start="0" length="0">
      <dxf>
        <font>
          <name val="Times New Roman CYR"/>
          <family val="1"/>
        </font>
        <alignment wrapText="1"/>
      </dxf>
    </rfmt>
    <rcc rId="0" sId="1" dxf="1">
      <nc r="A109" t="inlineStr">
        <is>
          <t>Прочие мероприятия, связанные с выполнением обязательств органов местного самоуправления</t>
        </is>
      </nc>
      <ndxf>
        <font>
          <i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09" t="inlineStr">
        <is>
          <t>01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9" t="inlineStr">
        <is>
          <t>13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09" t="inlineStr">
        <is>
          <t>99900 82900</t>
        </is>
      </nc>
      <n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09" start="0" length="0">
      <dxf>
        <font>
          <i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109">
        <f>F110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09">
        <f>G110</f>
      </nc>
      <ndxf>
        <font>
          <i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599" sId="1" ref="A109:XFD109" action="deleteRow">
    <undo index="65535" exp="area" ref3D="1" dr="$A$247:$XFD$249" dn="Z_E330F985_0015_4DC4_AAB2_DD1A6292743B_.wvu.Rows" sId="1"/>
    <undo index="65535" exp="area" ref3D="1" dr="$A$247:$XFD$249" dn="Z_807263EF_422E_4971_BF65_1CEADE7F6559_.wvu.Rows" sId="1"/>
    <rfmt sheetId="1" xfDxf="1" sqref="A109:XFD109" start="0" length="0">
      <dxf>
        <font>
          <name val="Times New Roman CYR"/>
          <family val="1"/>
        </font>
        <alignment wrapText="1"/>
      </dxf>
    </rfmt>
    <rcc rId="0" sId="1" dxf="1">
      <nc r="A109" t="inlineStr">
        <is>
          <t>Прочие закупки товаров, работ и услуг для государственных (муниципальных) нужд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09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9" t="inlineStr">
        <is>
          <t>13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09" t="inlineStr">
        <is>
          <t>99900 82900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09" t="inlineStr">
        <is>
          <t>244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09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09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600" sId="1">
    <oc r="F93">
      <f>F94+F99+F104+F111+F113+#REF!+F109</f>
    </oc>
    <nc r="F93">
      <f>F94+F99+F104+F111+F113+F109</f>
    </nc>
  </rcc>
  <rcc rId="1601" sId="1">
    <oc r="G93">
      <f>G94+G99+G104+G111+G113+#REF!+G109</f>
    </oc>
    <nc r="G93">
      <f>G94+G99+G104+G111+G113+G109</f>
    </nc>
  </rcc>
  <rcc rId="1602" sId="1" numFmtId="4">
    <oc r="F110">
      <v>10869</v>
    </oc>
    <nc r="F110">
      <f>10869+1207.7</f>
    </nc>
  </rcc>
  <rcc rId="1603" sId="1" numFmtId="4">
    <oc r="G110">
      <v>10869</v>
    </oc>
    <nc r="G110">
      <f>10869+1207.7</f>
    </nc>
  </rcc>
  <rcc rId="1604" sId="1" numFmtId="4">
    <nc r="F115">
      <v>13758.4</v>
    </nc>
  </rcc>
  <rcc rId="1605" sId="1" numFmtId="4">
    <nc r="G115">
      <v>13758.4</v>
    </nc>
  </rcc>
  <rcc rId="1606" sId="1" numFmtId="4">
    <nc r="F116">
      <v>4155</v>
    </nc>
  </rcc>
  <rcc rId="1607" sId="1" numFmtId="4">
    <nc r="G116">
      <v>4155</v>
    </nc>
  </rcc>
  <rcc rId="1608" sId="1" numFmtId="4">
    <nc r="F117">
      <v>60</v>
    </nc>
  </rcc>
  <rcc rId="1609" sId="1" numFmtId="4">
    <nc r="G117">
      <v>60</v>
    </nc>
  </rcc>
  <rcc rId="1610" sId="1" numFmtId="4">
    <nc r="F118">
      <v>1266</v>
    </nc>
  </rcc>
  <rcc rId="1611" sId="1" numFmtId="4">
    <nc r="G118">
      <v>1266</v>
    </nc>
  </rcc>
  <rcc rId="1612" sId="1" numFmtId="4">
    <nc r="F119">
      <v>20</v>
    </nc>
  </rcc>
  <rcc rId="1613" sId="1" numFmtId="4">
    <nc r="G119">
      <v>20</v>
    </nc>
  </rcc>
  <rcc rId="1614" sId="1" numFmtId="4">
    <nc r="F120">
      <v>50</v>
    </nc>
  </rcc>
  <rcc rId="1615" sId="1" numFmtId="4">
    <nc r="G120">
      <v>50</v>
    </nc>
  </rcc>
  <rcc rId="1616" sId="1" numFmtId="4">
    <nc r="F126">
      <v>1000</v>
    </nc>
  </rcc>
  <rcc rId="1617" sId="1" numFmtId="4">
    <nc r="G126">
      <v>1000</v>
    </nc>
  </rcc>
  <rcc rId="1618" sId="1" numFmtId="4">
    <nc r="F132">
      <v>100</v>
    </nc>
  </rcc>
  <rcc rId="1619" sId="1" numFmtId="4">
    <nc r="G132">
      <v>100</v>
    </nc>
  </rcc>
  <rcc rId="1620" sId="1" numFmtId="4">
    <nc r="F151">
      <v>1379.3</v>
    </nc>
  </rcc>
  <rcc rId="1621" sId="1" numFmtId="4">
    <nc r="G151">
      <v>1379.3</v>
    </nc>
  </rcc>
  <rcc rId="1622" sId="1" numFmtId="4">
    <nc r="F152">
      <v>416.5</v>
    </nc>
  </rcc>
  <rcc rId="1623" sId="1" numFmtId="4">
    <nc r="G152">
      <v>416.5</v>
    </nc>
  </rcc>
  <rcc rId="1624" sId="1" numFmtId="4">
    <nc r="F112">
      <v>2614.4</v>
    </nc>
  </rcc>
  <rcc rId="1625" sId="1" numFmtId="4">
    <nc r="G112">
      <v>2614.4</v>
    </nc>
  </rcc>
  <rcc rId="1626" sId="1">
    <oc r="F170">
      <f>120</f>
    </oc>
    <nc r="F170">
      <f>120+30</f>
    </nc>
  </rcc>
  <rcc rId="1627" sId="1">
    <oc r="G170">
      <f>120</f>
    </oc>
    <nc r="G170">
      <f>120+30</f>
    </nc>
  </rcc>
  <rcc rId="1628" sId="1">
    <oc r="G168">
      <f>608+38.8</f>
    </oc>
    <nc r="G168">
      <f>608+38.8+32.3</f>
    </nc>
  </rcc>
  <rcc rId="1629" sId="1" numFmtId="4">
    <nc r="F175">
      <v>30</v>
    </nc>
  </rcc>
  <rcc rId="1630" sId="1" numFmtId="4">
    <nc r="G175">
      <v>30</v>
    </nc>
  </rcc>
  <rcc rId="1631" sId="1" numFmtId="4">
    <nc r="F179">
      <v>430</v>
    </nc>
  </rcc>
  <rcc rId="1632" sId="1" numFmtId="4">
    <nc r="G179">
      <v>430</v>
    </nc>
  </rcc>
  <rcc rId="1633" sId="1" numFmtId="4">
    <nc r="F183">
      <v>181</v>
    </nc>
  </rcc>
  <rcc rId="1634" sId="1" numFmtId="4">
    <nc r="G183">
      <v>181</v>
    </nc>
  </rcc>
  <rrc rId="1635" sId="1" ref="A188:XFD188" action="deleteRow">
    <undo index="0" exp="ref" v="1" dr="G188" r="G187" sId="1"/>
    <undo index="0" exp="ref" v="1" dr="F188" r="F187" sId="1"/>
    <undo index="65535" exp="area" ref3D="1" dr="$A$246:$XFD$248" dn="Z_E330F985_0015_4DC4_AAB2_DD1A6292743B_.wvu.Rows" sId="1"/>
    <undo index="65535" exp="area" ref3D="1" dr="$A$246:$XFD$248" dn="Z_807263EF_422E_4971_BF65_1CEADE7F6559_.wvu.Rows" sId="1"/>
    <rfmt sheetId="1" xfDxf="1" sqref="A188:XFD188" start="0" length="0">
      <dxf>
        <font>
          <name val="Times New Roman CYR"/>
          <family val="1"/>
        </font>
        <alignment wrapText="1"/>
      </dxf>
    </rfmt>
    <rcc rId="0" sId="1" dxf="1">
      <nc r="A188" t="inlineStr">
        <is>
          <t>Коммунальное хозяйство</t>
        </is>
      </nc>
      <ndxf>
        <font>
          <b/>
          <name val="Times New Roman"/>
          <family val="1"/>
        </font>
        <fill>
          <patternFill patternType="solid">
            <bgColor indexed="41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88" t="inlineStr">
        <is>
          <t>05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88" t="inlineStr">
        <is>
          <t>02</t>
        </is>
      </nc>
      <n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88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88" start="0" length="0">
      <dxf>
        <font>
          <b/>
          <name val="Times New Roman"/>
          <family val="1"/>
        </font>
        <numFmt numFmtId="30" formatCode="@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188">
        <f>F189</f>
      </nc>
      <ndxf>
        <font>
          <b/>
          <name val="Times New Roman"/>
          <family val="1"/>
        </font>
        <numFmt numFmtId="165" formatCode="0.00000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88">
        <f>G189</f>
      </nc>
      <ndxf>
        <font>
          <b/>
          <name val="Times New Roman"/>
          <family val="1"/>
        </font>
        <numFmt numFmtId="165" formatCode="0.00000"/>
        <fill>
          <patternFill patternType="solid">
            <bgColor indexed="41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636" sId="1" ref="A188:XFD188" action="deleteRow">
    <undo index="65535" exp="area" ref3D="1" dr="$A$245:$XFD$247" dn="Z_E330F985_0015_4DC4_AAB2_DD1A6292743B_.wvu.Rows" sId="1"/>
    <undo index="65535" exp="area" ref3D="1" dr="$A$245:$XFD$247" dn="Z_807263EF_422E_4971_BF65_1CEADE7F6559_.wvu.Rows" sId="1"/>
    <rfmt sheetId="1" xfDxf="1" sqref="A188:XFD188" start="0" length="0">
      <dxf>
        <font>
          <i/>
          <name val="Times New Roman CYR"/>
          <family val="1"/>
        </font>
        <alignment wrapText="1"/>
      </dxf>
    </rfmt>
    <rcc rId="0" sId="1" dxf="1">
      <nc r="A188" t="inlineStr">
        <is>
          <t>Непрограммные расходы</t>
        </is>
      </nc>
      <ndxf>
        <font>
          <b/>
          <i val="0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88" t="inlineStr">
        <is>
          <t>05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88" t="inlineStr">
        <is>
          <t>02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88" t="inlineStr">
        <is>
          <t>99900 00000</t>
        </is>
      </nc>
      <n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88" start="0" length="0">
      <dxf>
        <font>
          <b/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188">
        <f>F189</f>
      </nc>
      <ndxf>
        <font>
          <b/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88">
        <f>G189</f>
      </nc>
      <ndxf>
        <font>
          <b/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637" sId="1" ref="A188:XFD188" action="deleteRow">
    <undo index="65535" exp="area" ref3D="1" dr="$A$244:$XFD$246" dn="Z_E330F985_0015_4DC4_AAB2_DD1A6292743B_.wvu.Rows" sId="1"/>
    <undo index="65535" exp="area" ref3D="1" dr="$A$244:$XFD$246" dn="Z_807263EF_422E_4971_BF65_1CEADE7F6559_.wvu.Rows" sId="1"/>
    <rfmt sheetId="1" xfDxf="1" sqref="A188:XFD188" start="0" length="0">
      <dxf>
        <font>
          <i/>
          <name val="Times New Roman CYR"/>
          <family val="1"/>
        </font>
        <alignment wrapText="1"/>
      </dxf>
    </rfmt>
    <rcc rId="0" sId="1" dxf="1">
      <nc r="A188" t="inlineStr">
        <is>
          <t>Прочие мероприятия, связанные с выполнением обязательств органов местного самоуправления</t>
        </is>
      </nc>
      <ndxf>
        <font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88" t="inlineStr">
        <is>
          <t>05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88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88" t="inlineStr">
        <is>
          <t>99900 82900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88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188">
        <f>SUM(F189:F189)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88">
        <f>SUM(G189:G189)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638" sId="1" ref="A188:XFD188" action="deleteRow">
    <undo index="65535" exp="area" ref3D="1" dr="$A$243:$XFD$245" dn="Z_E330F985_0015_4DC4_AAB2_DD1A6292743B_.wvu.Rows" sId="1"/>
    <undo index="65535" exp="area" ref3D="1" dr="$A$243:$XFD$245" dn="Z_807263EF_422E_4971_BF65_1CEADE7F6559_.wvu.Rows" sId="1"/>
    <rfmt sheetId="1" xfDxf="1" sqref="A188:XFD188" start="0" length="0">
      <dxf>
        <font>
          <i/>
          <name val="Times New Roman CYR"/>
          <family val="1"/>
        </font>
        <alignment wrapText="1"/>
      </dxf>
    </rfmt>
    <rcc rId="0" sId="1" dxf="1">
      <nc r="A188" t="inlineStr">
        <is>
          <t>Прочие закупки товаров, работ и услуг для государственных (муниципальных) нужд</t>
        </is>
      </nc>
      <ndxf>
        <font>
          <i val="0"/>
          <color indexed="8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88" t="inlineStr">
        <is>
          <t>05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88" t="inlineStr">
        <is>
          <t>02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88" t="inlineStr">
        <is>
          <t>99900 82900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88" t="inlineStr">
        <is>
          <t>244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88" start="0" length="0">
      <dxf>
        <font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88" start="0" length="0">
      <dxf>
        <font>
          <i val="0"/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639" sId="1">
    <oc r="F187">
      <f>#REF!+F188</f>
    </oc>
    <nc r="F187">
      <f>F188</f>
    </nc>
  </rcc>
  <rcc rId="1640" sId="1">
    <oc r="G187">
      <f>#REF!+G188</f>
    </oc>
    <nc r="G187">
      <f>G188</f>
    </nc>
  </rcc>
  <rcc rId="1641" sId="1">
    <oc r="F192">
      <f>15755.6+315.1</f>
    </oc>
    <nc r="F192">
      <f>15755.6+315.1+16</f>
    </nc>
  </rcc>
  <rcc rId="1642" sId="1">
    <nc r="F201">
      <f>71669.6+13536.3-13152.34</f>
    </nc>
  </rcc>
  <rcc rId="1643" sId="1">
    <nc r="G201">
      <f>71669.6+13536.3-18902.94</f>
    </nc>
  </rcc>
  <rcc rId="1644" sId="1" numFmtId="4">
    <nc r="F213">
      <v>32512</v>
    </nc>
  </rcc>
  <rcc rId="1645" sId="1" numFmtId="4">
    <nc r="G213">
      <v>32512</v>
    </nc>
  </rcc>
  <rcc rId="1646" sId="1" numFmtId="4">
    <oc r="F215">
      <v>28457.8</v>
    </oc>
    <nc r="F215">
      <f>28457.8+284.6</f>
    </nc>
  </rcc>
  <rcc rId="1647" sId="1" numFmtId="4">
    <oc r="G215">
      <v>28280.1</v>
    </oc>
    <nc r="G215">
      <f>28457.8+284.6</f>
    </nc>
  </rcc>
  <rcc rId="1648" sId="1">
    <oc r="F217">
      <f>427.2</f>
    </oc>
    <nc r="F217">
      <f>427.2+8.5</f>
    </nc>
  </rcc>
  <rcc rId="1649" sId="1">
    <oc r="G217">
      <f>402.1</f>
    </oc>
    <nc r="G217">
      <f>402.1+8</f>
    </nc>
  </rcc>
  <rcc rId="1650" sId="1">
    <oc r="F219">
      <f>12253.1</f>
    </oc>
    <nc r="F219">
      <f>12253.1+12253.1</f>
    </nc>
  </rcc>
  <rcc rId="1651" sId="1">
    <oc r="G219">
      <f>12415.2</f>
    </oc>
    <nc r="G219">
      <f>12415.2+12415.2</f>
    </nc>
  </rcc>
  <rcc rId="1652" sId="1">
    <oc r="F221">
      <f>103849.1</f>
    </oc>
    <nc r="F221">
      <f>103849.1+5715.8</f>
    </nc>
  </rcc>
  <rcc rId="1653" sId="1">
    <oc r="G221">
      <f>103744.8</f>
    </oc>
    <nc r="G221">
      <f>103744.8+5715.8</f>
    </nc>
  </rcc>
  <rcc rId="1654" sId="1" numFmtId="4">
    <oc r="F224">
      <v>8280</v>
    </oc>
    <nc r="F224">
      <f>8280+414</f>
    </nc>
  </rcc>
  <rcc rId="1655" sId="1">
    <nc r="F232">
      <f>11696.3+550.8</f>
    </nc>
  </rcc>
  <rcc rId="1656" sId="1">
    <nc r="G232">
      <f>11696.3+550.8</f>
    </nc>
  </rcc>
  <rcc rId="1657" sId="1" numFmtId="4">
    <nc r="F237">
      <v>282</v>
    </nc>
  </rcc>
  <rcc rId="1658" sId="1" numFmtId="4">
    <nc r="G237">
      <v>282</v>
    </nc>
  </rcc>
  <rcc rId="1659" sId="1" numFmtId="4">
    <nc r="F238">
      <v>574.5</v>
    </nc>
  </rcc>
  <rcc rId="1660" sId="1" numFmtId="4">
    <nc r="G238">
      <v>574.5</v>
    </nc>
  </rcc>
  <rcc rId="1661" sId="1" odxf="1" dxf="1">
    <nc r="F243">
      <f>10159.152+12754.7</f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662" sId="1" odxf="1" dxf="1">
    <nc r="G243">
      <f>10159.152+12754.7</f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663" sId="1" odxf="1" dxf="1">
    <nc r="F244">
      <f>32170.648+20925.5</f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664" sId="1" odxf="1" dxf="1">
    <nc r="G244">
      <f>32170.648+20925.5</f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665" sId="1" numFmtId="4">
    <nc r="F249">
      <v>255.2</v>
    </nc>
  </rcc>
  <rcc rId="1666" sId="1" numFmtId="4">
    <nc r="G249">
      <v>255.2</v>
    </nc>
  </rcc>
  <rcc rId="1667" sId="1">
    <oc r="F255">
      <f>386</f>
    </oc>
    <nc r="F255">
      <f>386+7.7</f>
    </nc>
  </rcc>
  <rcc rId="1668" sId="1">
    <oc r="G255">
      <f>386</f>
    </oc>
    <nc r="G255">
      <f>386+7.7</f>
    </nc>
  </rcc>
  <rcc rId="1669" sId="1">
    <nc r="F264">
      <f>1016.4+104.6</f>
    </nc>
  </rcc>
  <rcc rId="1670" sId="1">
    <nc r="G264">
      <f>1016.4+104.6</f>
    </nc>
  </rcc>
  <rcc rId="1671" sId="1" numFmtId="4">
    <nc r="F287">
      <v>611.6</v>
    </nc>
  </rcc>
  <rcc rId="1672" sId="1" numFmtId="4">
    <nc r="G287">
      <v>611.6</v>
    </nc>
  </rcc>
  <rcc rId="1673" sId="1" numFmtId="4">
    <nc r="F288">
      <v>218.7</v>
    </nc>
  </rcc>
  <rcc rId="1674" sId="1" numFmtId="4">
    <nc r="G288">
      <v>218.7</v>
    </nc>
  </rcc>
  <rrc rId="1675" sId="1" ref="A292:XFD292" action="insertRow"/>
  <rrc rId="1676" sId="1" ref="A294:XFD294" action="insertRow"/>
  <rrc rId="1677" sId="1" ref="A294:XFD294" action="insertRow"/>
  <rcc rId="1678" sId="1">
    <nc r="A292" t="inlineStr">
      <is>
        <t>Прочие закупки товаров, работ и услуг для государственных (муниципальных) нужд</t>
      </is>
    </nc>
  </rcc>
  <rcc rId="1679" sId="1" odxf="1" dxf="1">
    <nc r="A294" t="inlineStr">
      <is>
        <t>Уплата налога на имущество организаций и земельного налога</t>
      </is>
    </nc>
    <odxf>
      <border outline="0">
        <left/>
      </border>
    </odxf>
    <ndxf>
      <border outline="0">
        <left style="thin">
          <color indexed="64"/>
        </left>
      </border>
    </ndxf>
  </rcc>
  <rcc rId="1680" sId="1" odxf="1" dxf="1">
    <nc r="A295" t="inlineStr">
      <is>
        <t xml:space="preserve">Уплата прочих налогов, сборов </t>
      </is>
    </nc>
    <odxf>
      <border outline="0">
        <left/>
      </border>
    </odxf>
    <ndxf>
      <border outline="0">
        <left style="thin">
          <color indexed="64"/>
        </left>
      </border>
    </ndxf>
  </rcc>
  <rcc rId="1681" sId="1" numFmtId="4">
    <nc r="F290">
      <v>20822.2</v>
    </nc>
  </rcc>
  <rcc rId="1682" sId="1" numFmtId="4">
    <nc r="G290">
      <v>20822.2</v>
    </nc>
  </rcc>
  <rcc rId="1683" sId="1" numFmtId="4">
    <nc r="F291">
      <v>6288.4</v>
    </nc>
  </rcc>
  <rcc rId="1684" sId="1" numFmtId="4">
    <nc r="G291">
      <v>6288.4</v>
    </nc>
  </rcc>
  <rcc rId="1685" sId="1">
    <nc r="B292" t="inlineStr">
      <is>
        <t>07</t>
      </is>
    </nc>
  </rcc>
  <rcc rId="1686" sId="1">
    <nc r="C292" t="inlineStr">
      <is>
        <t>09</t>
      </is>
    </nc>
  </rcc>
  <rcc rId="1687" sId="1">
    <nc r="D292" t="inlineStr">
      <is>
        <t>10501 83040</t>
      </is>
    </nc>
  </rcc>
  <rcc rId="1688" sId="1">
    <nc r="E292" t="inlineStr">
      <is>
        <t>244</t>
      </is>
    </nc>
  </rcc>
  <rcc rId="1689" sId="1" numFmtId="4">
    <nc r="F292">
      <v>8.3000000000000007</v>
    </nc>
  </rcc>
  <rcc rId="1690" sId="1" numFmtId="4">
    <nc r="G292">
      <v>8.3000000000000007</v>
    </nc>
  </rcc>
  <rcc rId="1691" sId="1" numFmtId="4">
    <nc r="F293">
      <v>505.2</v>
    </nc>
  </rcc>
  <rcc rId="1692" sId="1" numFmtId="4">
    <nc r="G293">
      <v>505.2</v>
    </nc>
  </rcc>
  <rcc rId="1693" sId="1">
    <nc r="B294" t="inlineStr">
      <is>
        <t>07</t>
      </is>
    </nc>
  </rcc>
  <rcc rId="1694" sId="1">
    <nc r="C294" t="inlineStr">
      <is>
        <t>09</t>
      </is>
    </nc>
  </rcc>
  <rcc rId="1695" sId="1">
    <nc r="D294" t="inlineStr">
      <is>
        <t>10501 83040</t>
      </is>
    </nc>
  </rcc>
  <rcc rId="1696" sId="1">
    <nc r="E294" t="inlineStr">
      <is>
        <t>851</t>
      </is>
    </nc>
  </rcc>
  <rcc rId="1697" sId="1" numFmtId="4">
    <nc r="F294">
      <v>25.6</v>
    </nc>
  </rcc>
  <rcc rId="1698" sId="1" numFmtId="4">
    <nc r="G294">
      <v>25.6</v>
    </nc>
  </rcc>
  <rcc rId="1699" sId="1">
    <nc r="B295" t="inlineStr">
      <is>
        <t>07</t>
      </is>
    </nc>
  </rcc>
  <rcc rId="1700" sId="1">
    <nc r="C295" t="inlineStr">
      <is>
        <t>09</t>
      </is>
    </nc>
  </rcc>
  <rcc rId="1701" sId="1">
    <nc r="D295" t="inlineStr">
      <is>
        <t>10501 83040</t>
      </is>
    </nc>
  </rcc>
  <rcc rId="1702" sId="1">
    <nc r="E295" t="inlineStr">
      <is>
        <t>852</t>
      </is>
    </nc>
  </rcc>
  <rcc rId="1703" sId="1" numFmtId="4">
    <nc r="F295">
      <v>48.5</v>
    </nc>
  </rcc>
  <rcc rId="1704" sId="1" numFmtId="4">
    <nc r="G295">
      <v>48.5</v>
    </nc>
  </rcc>
  <rcc rId="1705" sId="1">
    <oc r="F289">
      <f>SUM(F290:F293)</f>
    </oc>
    <nc r="F289">
      <f>SUM(F290:F295)</f>
    </nc>
  </rcc>
  <rcc rId="1706" sId="1">
    <oc r="G289">
      <f>SUM(G290:G293)</f>
    </oc>
    <nc r="G289">
      <f>SUM(G290:G295)</f>
    </nc>
  </rcc>
  <rcc rId="1707" sId="1" numFmtId="4">
    <nc r="F299">
      <v>200</v>
    </nc>
  </rcc>
  <rcc rId="1708" sId="1" numFmtId="4">
    <nc r="G299">
      <v>200</v>
    </nc>
  </rcc>
  <rcc rId="1709" sId="1" numFmtId="4">
    <nc r="F302">
      <v>98</v>
    </nc>
  </rcc>
  <rcc rId="1710" sId="1" numFmtId="4">
    <nc r="G302">
      <v>98</v>
    </nc>
  </rcc>
  <rcc rId="1711" sId="1">
    <nc r="F311">
      <f>8104.9+183.2</f>
    </nc>
  </rcc>
  <rcc rId="1712" sId="1">
    <nc r="G311">
      <f>8104.9+183.2</f>
    </nc>
  </rcc>
  <rcc rId="1713" sId="1">
    <nc r="F317">
      <f>13094.4+750.9</f>
    </nc>
  </rcc>
  <rcc rId="1714" sId="1">
    <nc r="G317">
      <f>17459.2</f>
    </nc>
  </rcc>
  <rcc rId="1715" sId="1" numFmtId="4">
    <nc r="F326">
      <v>639.79999999999995</v>
    </nc>
  </rcc>
  <rcc rId="1716" sId="1" numFmtId="4">
    <nc r="G326">
      <v>639.79999999999995</v>
    </nc>
  </rcc>
  <rcc rId="1717" sId="1" numFmtId="4">
    <nc r="F327">
      <v>193.2</v>
    </nc>
  </rcc>
  <rcc rId="1718" sId="1" numFmtId="4">
    <nc r="G327">
      <v>193.2</v>
    </nc>
  </rcc>
  <rcc rId="1719" sId="1" numFmtId="4">
    <nc r="F329">
      <v>6828.8</v>
    </nc>
  </rcc>
  <rcc rId="1720" sId="1" numFmtId="4">
    <nc r="G329">
      <v>6828.8</v>
    </nc>
  </rcc>
  <rcc rId="1721" sId="1" numFmtId="4">
    <nc r="F330">
      <v>2062.3000000000002</v>
    </nc>
  </rcc>
  <rcc rId="1722" sId="1" numFmtId="4">
    <nc r="G330">
      <v>2062.3000000000002</v>
    </nc>
  </rcc>
  <rrc rId="1723" sId="1" ref="A331:XFD331" action="insertRow"/>
  <rcc rId="1724" sId="1">
    <nc r="B331" t="inlineStr">
      <is>
        <t>08</t>
      </is>
    </nc>
  </rcc>
  <rcc rId="1725" sId="1">
    <nc r="C331" t="inlineStr">
      <is>
        <t>04</t>
      </is>
    </nc>
  </rcc>
  <rcc rId="1726" sId="1">
    <nc r="D331" t="inlineStr">
      <is>
        <t>08402 83160</t>
      </is>
    </nc>
  </rcc>
  <rcc rId="1727" sId="1">
    <nc r="E331" t="inlineStr">
      <is>
        <t>852</t>
      </is>
    </nc>
  </rcc>
  <rcc rId="1728" sId="1" numFmtId="4">
    <nc r="F331">
      <v>6.5</v>
    </nc>
  </rcc>
  <rcc rId="1729" sId="1" numFmtId="4">
    <nc r="G331">
      <v>6.5</v>
    </nc>
  </rcc>
  <rcc rId="1730" sId="1">
    <oc r="F328">
      <f>SUM(F329:F330)</f>
    </oc>
    <nc r="F328">
      <f>SUM(F329:F331)</f>
    </nc>
  </rcc>
  <rcc rId="1731" sId="1">
    <oc r="G328">
      <f>SUM(G329:G330)</f>
    </oc>
    <nc r="G328">
      <f>SUM(G329:G331)</f>
    </nc>
  </rcc>
  <rcc rId="1732" sId="1">
    <nc r="A331" t="inlineStr">
      <is>
        <t xml:space="preserve">Уплата прочих налогов, сборов </t>
      </is>
    </nc>
  </rcc>
  <rcc rId="1733" sId="1" numFmtId="4">
    <nc r="F335">
      <v>151</v>
    </nc>
  </rcc>
  <rcc rId="1734" sId="1" numFmtId="4">
    <nc r="G335">
      <v>151</v>
    </nc>
  </rcc>
  <rcc rId="1735" sId="1" numFmtId="4">
    <nc r="F341">
      <v>4847.5</v>
    </nc>
  </rcc>
  <rcc rId="1736" sId="1" numFmtId="4">
    <nc r="G341">
      <v>4847.5</v>
    </nc>
  </rcc>
  <rcc rId="1737" sId="1" numFmtId="4">
    <oc r="F351">
      <v>1746.2</v>
    </oc>
    <nc r="F351">
      <f>1746.2+350</f>
    </nc>
  </rcc>
  <rcc rId="1738" sId="1" numFmtId="4">
    <oc r="G351">
      <v>1746.2</v>
    </oc>
    <nc r="G351">
      <f>1746.2+350</f>
    </nc>
  </rcc>
  <rcc rId="1739" sId="1" numFmtId="4">
    <oc r="F373">
      <v>676.8</v>
    </oc>
    <nc r="F373">
      <f>676.8+1954.4</f>
    </nc>
  </rcc>
  <rcc rId="1740" sId="1" numFmtId="4">
    <oc r="G373">
      <v>676.8</v>
    </oc>
    <nc r="G373">
      <f>676.8+1954.4</f>
    </nc>
  </rcc>
  <rcc rId="1741" sId="1" numFmtId="4">
    <oc r="F374">
      <v>204.4</v>
    </oc>
    <nc r="F374">
      <f>204.4+590.2</f>
    </nc>
  </rcc>
  <rcc rId="1742" sId="1" numFmtId="4">
    <oc r="G374">
      <v>204.4</v>
    </oc>
    <nc r="G374">
      <f>204.4+590.2</f>
    </nc>
  </rcc>
  <rcc rId="1743" sId="1">
    <nc r="F380">
      <f>17788.7+1050</f>
    </nc>
  </rcc>
  <rcc rId="1744" sId="1">
    <nc r="G380">
      <f>17788.7+1050</f>
    </nc>
  </rcc>
  <rcc rId="1745" sId="1" numFmtId="4">
    <nc r="F388">
      <v>621.9</v>
    </nc>
  </rcc>
  <rcc rId="1746" sId="1" numFmtId="4">
    <nc r="G388">
      <v>621.9</v>
    </nc>
  </rcc>
  <rcc rId="1747" sId="1" numFmtId="4">
    <nc r="F389">
      <v>187.8</v>
    </nc>
  </rcc>
  <rcc rId="1748" sId="1" numFmtId="4">
    <nc r="G389">
      <v>187.8</v>
    </nc>
  </rcc>
  <rcc rId="1749" sId="1" numFmtId="4">
    <nc r="F391">
      <v>1847.2</v>
    </nc>
  </rcc>
  <rcc rId="1750" sId="1" numFmtId="4">
    <nc r="G391">
      <v>1847.2</v>
    </nc>
  </rcc>
  <rcc rId="1751" sId="1" numFmtId="4">
    <nc r="F392">
      <v>1492.1</v>
    </nc>
  </rcc>
  <rcc rId="1752" sId="1" numFmtId="4">
    <nc r="G392">
      <v>1492.1</v>
    </nc>
  </rcc>
  <rrc rId="1753" sId="1" ref="A393:XFD393" action="insertRow"/>
  <rcc rId="1754" sId="1">
    <nc r="B393" t="inlineStr">
      <is>
        <t>11</t>
      </is>
    </nc>
  </rcc>
  <rcc rId="1755" sId="1">
    <nc r="C393" t="inlineStr">
      <is>
        <t>05</t>
      </is>
    </nc>
  </rcc>
  <rcc rId="1756" sId="1">
    <nc r="D393" t="inlineStr">
      <is>
        <t>09401 83170</t>
      </is>
    </nc>
  </rcc>
  <rcc rId="1757" sId="1">
    <nc r="E393" t="inlineStr">
      <is>
        <t>852</t>
      </is>
    </nc>
  </rcc>
  <rcc rId="1758" sId="1" numFmtId="4">
    <nc r="F393">
      <v>4</v>
    </nc>
  </rcc>
  <rcc rId="1759" sId="1" numFmtId="4">
    <nc r="G393">
      <v>4</v>
    </nc>
  </rcc>
  <rcc rId="1760" sId="1">
    <oc r="F390">
      <f>SUM(F391:F392)</f>
    </oc>
    <nc r="F390">
      <f>SUM(F391:F393)</f>
    </nc>
  </rcc>
  <rcc rId="1761" sId="1">
    <oc r="G390">
      <f>SUM(G391:G392)</f>
    </oc>
    <nc r="G390">
      <f>SUM(G391:G393)</f>
    </nc>
  </rcc>
  <rcc rId="1762" sId="1">
    <nc r="A393" t="inlineStr">
      <is>
        <t xml:space="preserve">Уплата прочих налогов, сборов </t>
      </is>
    </nc>
  </rcc>
</revisions>
</file>

<file path=xl/revisions/revisionLog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262:G262" start="0" length="2147483647">
    <dxf>
      <font>
        <i/>
      </font>
    </dxf>
  </rfmt>
  <rcc rId="1763" sId="1">
    <oc r="F243">
      <f>10159.152+12754.7</f>
    </oc>
    <nc r="F243"/>
  </rcc>
  <rcc rId="1764" sId="1">
    <oc r="G243">
      <f>10159.152+12754.7</f>
    </oc>
    <nc r="G243"/>
  </rcc>
  <rcc rId="1765" sId="1">
    <oc r="F244">
      <f>32170.648+20925.5</f>
    </oc>
    <nc r="F244"/>
  </rcc>
  <rcc rId="1766" sId="1">
    <oc r="G244">
      <f>32170.648+20925.5</f>
    </oc>
    <nc r="G244"/>
  </rcc>
  <rcc rId="1767" sId="1" odxf="1" dxf="1" numFmtId="4">
    <oc r="F240">
      <v>9312.7999999999993</v>
    </oc>
    <nc r="F240">
      <f>10159.152+12754.7</f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768" sId="1" odxf="1" dxf="1" numFmtId="4">
    <oc r="G240">
      <v>9312.7999999999993</v>
    </oc>
    <nc r="G240">
      <f>10159.152+12754.7</f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769" sId="1" odxf="1" dxf="1" numFmtId="4">
    <oc r="F241">
      <v>33017</v>
    </oc>
    <nc r="F241">
      <f>32170.648+20925.5</f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770" sId="1" odxf="1" dxf="1" numFmtId="4">
    <oc r="G241">
      <v>33017</v>
    </oc>
    <nc r="G241">
      <f>32170.648+20925.5</f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rc rId="1771" sId="1" ref="A242:XFD242" action="deleteRow">
    <undo index="65535" exp="ref" v="1" dr="G242" r="G235" sId="1"/>
    <undo index="65535" exp="ref" v="1" dr="F242" r="F235" sId="1"/>
    <undo index="65535" exp="area" ref3D="1" dr="$A$242:$XFD$244" dn="Z_E330F985_0015_4DC4_AAB2_DD1A6292743B_.wvu.Rows" sId="1"/>
    <undo index="65535" exp="area" ref3D="1" dr="$A$242:$XFD$244" dn="Z_807263EF_422E_4971_BF65_1CEADE7F6559_.wvu.Rows" sId="1"/>
    <rfmt sheetId="1" xfDxf="1" sqref="A242:XFD242" start="0" length="0">
      <dxf>
        <font>
          <i/>
          <name val="Times New Roman CYR"/>
          <family val="1"/>
        </font>
        <alignment wrapText="1"/>
      </dxf>
    </rfmt>
    <rcc rId="0" sId="1" dxf="1">
      <nc r="A242" t="inlineStr">
        <is>
          <t>Увеличение охвата детей дополнительным образованием</t>
        </is>
      </nc>
      <ndxf>
        <font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42" t="inlineStr">
        <is>
          <t>07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42" t="inlineStr">
        <is>
          <t>03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42" t="inlineStr">
        <is>
          <t>10301 S2E50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242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242">
        <f>F243+F244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242">
        <f>G243+G244</f>
      </nc>
      <n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1772" sId="1" ref="A242:XFD242" action="deleteRow">
    <undo index="65535" exp="area" ref3D="1" dr="$A$242:$XFD$243" dn="Z_E330F985_0015_4DC4_AAB2_DD1A6292743B_.wvu.Rows" sId="1"/>
    <undo index="65535" exp="area" ref3D="1" dr="$A$242:$XFD$243" dn="Z_807263EF_422E_4971_BF65_1CEADE7F6559_.wvu.Rows" sId="1"/>
    <rfmt sheetId="1" xfDxf="1" sqref="A242:XFD242" start="0" length="0">
      <dxf>
        <font>
          <i/>
          <name val="Times New Roman CYR"/>
          <family val="1"/>
        </font>
        <alignment wrapText="1"/>
      </dxf>
    </rfmt>
    <rcc rId="0" sId="1" dxf="1">
      <nc r="A242" t="inlineStr">
        <is>
  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  </is>
      </nc>
      <ndxf>
        <font>
          <i val="0"/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42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42" t="inlineStr">
        <is>
          <t>03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42" t="inlineStr">
        <is>
          <t>10301 S2E50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42" t="inlineStr">
        <is>
          <t>611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42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42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773" sId="1" ref="A242:XFD242" action="deleteRow">
    <undo index="65535" exp="area" ref3D="1" dr="$A$242:$XFD$242" dn="Z_E330F985_0015_4DC4_AAB2_DD1A6292743B_.wvu.Rows" sId="1"/>
    <undo index="65535" exp="area" ref3D="1" dr="$A$242:$XFD$242" dn="Z_807263EF_422E_4971_BF65_1CEADE7F6559_.wvu.Rows" sId="1"/>
    <rfmt sheetId="1" xfDxf="1" sqref="A242:XFD242" start="0" length="0">
      <dxf>
        <font>
          <i/>
          <name val="Times New Roman CYR"/>
          <family val="1"/>
        </font>
        <alignment wrapText="1"/>
      </dxf>
    </rfmt>
    <rcc rId="0" sId="1" dxf="1">
      <nc r="A242" t="inlineStr">
        <is>
      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  </is>
      </nc>
      <ndxf>
        <font>
          <i val="0"/>
          <color indexed="8"/>
          <name val="Times New Roman"/>
          <family val="1"/>
        </font>
        <fill>
          <patternFill patternType="solid"/>
        </fill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42" t="inlineStr">
        <is>
          <t>07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242" t="inlineStr">
        <is>
          <t>03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242" t="inlineStr">
        <is>
          <t>10301 S2E50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42" t="inlineStr">
        <is>
          <t>621</t>
        </is>
      </nc>
      <ndxf>
        <font>
          <i val="0"/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42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42" start="0" length="0">
      <dxf>
        <font>
          <i val="0"/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774" sId="1">
    <oc r="F235">
      <f>F236+F239+#REF!</f>
    </oc>
    <nc r="F235">
      <f>F236+F239</f>
    </nc>
  </rcc>
  <rcc rId="1775" sId="1">
    <oc r="G235">
      <f>G236+G239+#REF!</f>
    </oc>
    <nc r="G235">
      <f>G236+G239</f>
    </nc>
  </rcc>
  <rrc rId="1776" sId="1" ref="A222:XFD222" action="insertRow"/>
  <rrc rId="1777" sId="1" ref="A222:XFD222" action="insertRow"/>
  <rrc rId="1778" sId="1" ref="A222:XFD222" action="insertRow"/>
  <rcc rId="1779" sId="1" odxf="1" dxf="1">
    <nc r="A222" t="inlineStr">
      <is>
        <t>Основное мероприятие "Организация временного трудоустройства несовершеннолетних граждан от 14 до 18 лет"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780" sId="1" odxf="1" dxf="1">
    <nc r="A223" t="inlineStr">
      <is>
        <t>Расходы, связанные с выполнением деятельности учреждений образования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781" sId="1" odxf="1" dxf="1">
    <nc r="A224" t="inlineStr">
      <is>
        <t>Субсидии бюджетным учреждениям на иные цели</t>
      </is>
    </nc>
    <odxf>
      <font>
        <name val="Times New Roman"/>
        <family val="1"/>
      </font>
    </odxf>
    <ndxf>
      <font>
        <color indexed="8"/>
        <name val="Times New Roman"/>
        <family val="1"/>
      </font>
    </ndxf>
  </rcc>
  <rcc rId="1782" sId="1" odxf="1" dxf="1">
    <nc r="B222" t="inlineStr">
      <is>
        <t>07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783" sId="1" odxf="1" dxf="1">
    <nc r="C222" t="inlineStr">
      <is>
        <t>02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784" sId="1" odxf="1" dxf="1">
    <nc r="D222" t="inlineStr">
      <is>
        <t>10202 00000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222" start="0" length="0">
    <dxf>
      <font>
        <i/>
        <name val="Times New Roman"/>
        <family val="1"/>
      </font>
    </dxf>
  </rfmt>
  <rcc rId="1785" sId="1" odxf="1" dxf="1">
    <nc r="F222">
      <f>F223</f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786" sId="1" odxf="1" dxf="1">
    <nc r="G222">
      <f>G223</f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787" sId="1" odxf="1" dxf="1">
    <nc r="B223" t="inlineStr">
      <is>
        <t>07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788" sId="1" odxf="1" dxf="1">
    <nc r="C223" t="inlineStr">
      <is>
        <t>02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789" sId="1" odxf="1" dxf="1">
    <nc r="D223" t="inlineStr">
      <is>
        <t>10202 83060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223" start="0" length="0">
    <dxf>
      <font>
        <i/>
        <name val="Times New Roman"/>
        <family val="1"/>
      </font>
    </dxf>
  </rfmt>
  <rcc rId="1790" sId="1" odxf="1" dxf="1">
    <nc r="F223">
      <f>F224</f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cc rId="1791" sId="1" odxf="1" dxf="1">
    <nc r="G223">
      <f>G224</f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cc rId="1792" sId="1">
    <nc r="B224" t="inlineStr">
      <is>
        <t>07</t>
      </is>
    </nc>
  </rcc>
  <rcc rId="1793" sId="1">
    <nc r="C224" t="inlineStr">
      <is>
        <t>02</t>
      </is>
    </nc>
  </rcc>
  <rcc rId="1794" sId="1">
    <nc r="D224" t="inlineStr">
      <is>
        <t>10202 83060</t>
      </is>
    </nc>
  </rcc>
  <rcc rId="1795" sId="1">
    <nc r="E224" t="inlineStr">
      <is>
        <t>612</t>
      </is>
    </nc>
  </rcc>
  <rcc rId="1796" sId="1" odxf="1" dxf="1" numFmtId="4">
    <nc r="F224">
      <v>255.2</v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797" sId="1" odxf="1" dxf="1" numFmtId="4">
    <nc r="G224">
      <v>255.2</v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798" sId="1">
    <oc r="F206">
      <f>F207+F225</f>
    </oc>
    <nc r="F206">
      <f>F207+F225+F222</f>
    </nc>
  </rcc>
  <rcc rId="1799" sId="1">
    <oc r="G206">
      <f>G207+G225</f>
    </oc>
    <nc r="G206">
      <f>G207+G225+G222</f>
    </nc>
  </rcc>
  <rfmt sheetId="1" sqref="A222:G223" start="0" length="2147483647">
    <dxf>
      <font>
        <i val="0"/>
      </font>
    </dxf>
  </rfmt>
  <rfmt sheetId="1" sqref="A222:G223" start="0" length="2147483647">
    <dxf>
      <font>
        <i/>
      </font>
    </dxf>
  </rfmt>
</revisions>
</file>

<file path=xl/revisions/revisionLog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00" sId="1" numFmtId="4">
    <oc r="F249">
      <v>255.2</v>
    </oc>
    <nc r="F249">
      <v>105.6</v>
    </nc>
  </rcc>
  <rcc rId="1801" sId="1" numFmtId="4">
    <oc r="G249">
      <v>255.2</v>
    </oc>
    <nc r="G249">
      <v>105.6</v>
    </nc>
  </rcc>
  <rcc rId="1802" sId="1" numFmtId="4">
    <nc r="F56">
      <v>400</v>
    </nc>
  </rcc>
  <rcc rId="1803" sId="1" numFmtId="4">
    <nc r="G56">
      <v>400</v>
    </nc>
  </rcc>
</revisions>
</file>

<file path=xl/revisions/revisionLog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804" sId="1" ref="A318:XFD318" action="insertRow"/>
  <rrc rId="1805" sId="1" ref="A318:XFD318" action="insertRow"/>
  <rrc rId="1806" sId="1" ref="A318:XFD318" action="insertRow"/>
  <rrc rId="1807" sId="1" ref="A318:XFD318" action="insertRow"/>
  <rrc rId="1808" sId="1" ref="A318:XFD321" action="insertRow"/>
  <rcc rId="1809" sId="1" odxf="1" dxf="1">
    <nc r="A318" t="inlineStr">
      <is>
        <t>Подпрограмма «Другие вопросы в области культуры»</t>
      </is>
    </nc>
    <odxf>
      <font>
        <b val="0"/>
        <i val="0"/>
        <name val="Times New Roman"/>
        <family val="1"/>
      </font>
    </odxf>
    <ndxf>
      <font>
        <b/>
        <i/>
        <name val="Times New Roman"/>
        <family val="1"/>
      </font>
    </ndxf>
  </rcc>
  <rcc rId="1810" sId="1" odxf="1" dxf="1">
    <nc r="A319" t="inlineStr">
      <is>
        <t>Основное мероприятие "Организация и проведение праздничных мероприятий"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811" sId="1" odxf="1" dxf="1">
    <nc r="A320" t="inlineStr">
      <is>
        <t>Расходы, связанные с выполнением деятельности муниципальных учреждений культуры</t>
      </is>
    </nc>
    <odxf>
      <font>
        <i val="0"/>
        <name val="Times New Roman"/>
        <family val="1"/>
      </font>
      <alignment horizontal="left" vertical="center"/>
    </odxf>
    <ndxf>
      <font>
        <i/>
        <name val="Times New Roman"/>
        <family val="1"/>
      </font>
      <alignment horizontal="general" vertical="top"/>
    </ndxf>
  </rcc>
  <rcc rId="1812" sId="1" odxf="1" dxf="1">
    <nc r="A321" t="inlineStr">
      <is>
        <t>Иные выплаты персоналу учреждений, за исключением фонда оплаты труда</t>
      </is>
    </nc>
    <odxf>
      <alignment vertical="center"/>
    </odxf>
    <ndxf>
      <alignment vertical="top"/>
    </ndxf>
  </rcc>
  <rcc rId="1813" sId="1" odxf="1" dxf="1">
    <nc r="A322" t="inlineStr">
      <is>
        <t>Прочая закупка товаров, работ и услуг для обеспечения государственных (муниципальных) нужд</t>
      </is>
    </nc>
    <odxf>
      <alignment vertical="center"/>
    </odxf>
    <ndxf>
      <alignment vertical="top"/>
    </ndxf>
  </rcc>
  <rcc rId="1814" sId="1" odxf="1" dxf="1">
    <nc r="A323" t="inlineStr">
      <is>
        <t>Премии и гранты</t>
      </is>
    </nc>
    <odxf>
      <alignment vertical="center"/>
    </odxf>
    <ndxf>
      <alignment vertical="top"/>
    </ndxf>
  </rcc>
  <rcc rId="1815" sId="1" odxf="1" dxf="1">
    <nc r="B318" t="inlineStr">
      <is>
        <t>08</t>
      </is>
    </nc>
    <odxf>
      <font>
        <b val="0"/>
        <i val="0"/>
        <name val="Times New Roman"/>
        <family val="1"/>
      </font>
    </odxf>
    <ndxf>
      <font>
        <b/>
        <i/>
        <name val="Times New Roman"/>
        <family val="1"/>
      </font>
    </ndxf>
  </rcc>
  <rcc rId="1816" sId="1" odxf="1" dxf="1">
    <nc r="C318" t="inlineStr">
      <is>
        <t>01</t>
      </is>
    </nc>
    <odxf>
      <font>
        <b val="0"/>
        <i val="0"/>
        <name val="Times New Roman"/>
        <family val="1"/>
      </font>
    </odxf>
    <ndxf>
      <font>
        <b/>
        <i/>
        <name val="Times New Roman"/>
        <family val="1"/>
      </font>
    </ndxf>
  </rcc>
  <rcc rId="1817" sId="1" odxf="1" dxf="1">
    <nc r="D318" t="inlineStr">
      <is>
        <t>08400 00000</t>
      </is>
    </nc>
    <odxf>
      <font>
        <b val="0"/>
        <i val="0"/>
        <name val="Times New Roman"/>
        <family val="1"/>
      </font>
    </odxf>
    <ndxf>
      <font>
        <b/>
        <i/>
        <name val="Times New Roman"/>
        <family val="1"/>
      </font>
    </ndxf>
  </rcc>
  <rfmt sheetId="1" sqref="E318" start="0" length="0">
    <dxf>
      <font>
        <b/>
        <i/>
        <name val="Times New Roman"/>
        <family val="1"/>
      </font>
    </dxf>
  </rfmt>
  <rcc rId="1818" sId="1" odxf="1" dxf="1">
    <nc r="F318">
      <f>F319</f>
    </nc>
    <odxf>
      <font>
        <b val="0"/>
        <i val="0"/>
        <name val="Times New Roman"/>
        <family val="1"/>
      </font>
      <fill>
        <patternFill patternType="solid">
          <bgColor theme="0"/>
        </patternFill>
      </fill>
    </odxf>
    <ndxf>
      <font>
        <b/>
        <i/>
        <name val="Times New Roman"/>
        <family val="1"/>
      </font>
      <fill>
        <patternFill patternType="none">
          <bgColor indexed="65"/>
        </patternFill>
      </fill>
    </ndxf>
  </rcc>
  <rcc rId="1819" sId="1" odxf="1" dxf="1">
    <nc r="G318">
      <f>G319</f>
    </nc>
    <odxf>
      <font>
        <b val="0"/>
        <i val="0"/>
        <name val="Times New Roman"/>
        <family val="1"/>
      </font>
      <fill>
        <patternFill patternType="solid">
          <bgColor theme="0"/>
        </patternFill>
      </fill>
    </odxf>
    <ndxf>
      <font>
        <b/>
        <i/>
        <name val="Times New Roman"/>
        <family val="1"/>
      </font>
      <fill>
        <patternFill patternType="none">
          <bgColor indexed="65"/>
        </patternFill>
      </fill>
    </ndxf>
  </rcc>
  <rcc rId="1820" sId="1" odxf="1" dxf="1">
    <nc r="B319" t="inlineStr">
      <is>
        <t>08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821" sId="1" odxf="1" dxf="1">
    <nc r="C319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822" sId="1" odxf="1" dxf="1">
    <nc r="D319" t="inlineStr">
      <is>
        <t>08401 00000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319" start="0" length="0">
    <dxf>
      <font>
        <i/>
        <name val="Times New Roman"/>
        <family val="1"/>
      </font>
    </dxf>
  </rfmt>
  <rcc rId="1823" sId="1" odxf="1" dxf="1">
    <nc r="F319">
      <f>F320</f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cc rId="1824" sId="1" odxf="1" dxf="1">
    <nc r="G319">
      <f>G320</f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cc rId="1825" sId="1" odxf="1" dxf="1">
    <nc r="B320" t="inlineStr">
      <is>
        <t>08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826" sId="1" odxf="1" dxf="1">
    <nc r="C320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827" sId="1" odxf="1" dxf="1">
    <nc r="D320" t="inlineStr">
      <is>
        <t>08401 83160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320" start="0" length="0">
    <dxf>
      <font>
        <i/>
        <name val="Times New Roman"/>
        <family val="1"/>
      </font>
    </dxf>
  </rfmt>
  <rcc rId="1828" sId="1" odxf="1" dxf="1">
    <nc r="F320">
      <f>SUM(F321:F323)</f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cc rId="1829" sId="1" odxf="1" dxf="1">
    <nc r="G320">
      <f>SUM(G321:G323)</f>
    </nc>
    <odxf>
      <font>
        <i val="0"/>
        <name val="Times New Roman"/>
        <family val="1"/>
      </font>
      <fill>
        <patternFill patternType="solid">
          <bgColor theme="0"/>
        </patternFill>
      </fill>
    </odxf>
    <ndxf>
      <font>
        <i/>
        <name val="Times New Roman"/>
        <family val="1"/>
      </font>
      <fill>
        <patternFill patternType="none">
          <bgColor indexed="65"/>
        </patternFill>
      </fill>
    </ndxf>
  </rcc>
  <rcc rId="1830" sId="1">
    <nc r="B321" t="inlineStr">
      <is>
        <t>08</t>
      </is>
    </nc>
  </rcc>
  <rcc rId="1831" sId="1">
    <nc r="C321" t="inlineStr">
      <is>
        <t>01</t>
      </is>
    </nc>
  </rcc>
  <rcc rId="1832" sId="1">
    <nc r="D321" t="inlineStr">
      <is>
        <t>08401 83160</t>
      </is>
    </nc>
  </rcc>
  <rcc rId="1833" sId="1">
    <nc r="E321" t="inlineStr">
      <is>
        <t>112</t>
      </is>
    </nc>
  </rcc>
  <rfmt sheetId="1" sqref="F321" start="0" length="0">
    <dxf>
      <fill>
        <patternFill patternType="none">
          <bgColor indexed="65"/>
        </patternFill>
      </fill>
    </dxf>
  </rfmt>
  <rfmt sheetId="1" sqref="G321" start="0" length="0">
    <dxf>
      <fill>
        <patternFill patternType="none">
          <bgColor indexed="65"/>
        </patternFill>
      </fill>
    </dxf>
  </rfmt>
  <rcc rId="1834" sId="1">
    <nc r="B322" t="inlineStr">
      <is>
        <t>08</t>
      </is>
    </nc>
  </rcc>
  <rcc rId="1835" sId="1">
    <nc r="C322" t="inlineStr">
      <is>
        <t>01</t>
      </is>
    </nc>
  </rcc>
  <rcc rId="1836" sId="1">
    <nc r="D322" t="inlineStr">
      <is>
        <t>08401 83160</t>
      </is>
    </nc>
  </rcc>
  <rcc rId="1837" sId="1">
    <nc r="E322" t="inlineStr">
      <is>
        <t>244</t>
      </is>
    </nc>
  </rcc>
  <rcc rId="1838" sId="1" numFmtId="4">
    <nc r="F322">
      <v>150</v>
    </nc>
  </rcc>
  <rcc rId="1839" sId="1" numFmtId="4">
    <nc r="G322">
      <v>150</v>
    </nc>
  </rcc>
  <rcc rId="1840" sId="1">
    <nc r="B323" t="inlineStr">
      <is>
        <t>08</t>
      </is>
    </nc>
  </rcc>
  <rcc rId="1841" sId="1">
    <nc r="C323" t="inlineStr">
      <is>
        <t>01</t>
      </is>
    </nc>
  </rcc>
  <rcc rId="1842" sId="1">
    <nc r="D323" t="inlineStr">
      <is>
        <t>08401 83160</t>
      </is>
    </nc>
  </rcc>
  <rcc rId="1843" sId="1">
    <nc r="E323" t="inlineStr">
      <is>
        <t>350</t>
      </is>
    </nc>
  </rcc>
  <rfmt sheetId="1" sqref="F323" start="0" length="0">
    <dxf>
      <fill>
        <patternFill patternType="none">
          <bgColor indexed="65"/>
        </patternFill>
      </fill>
    </dxf>
  </rfmt>
  <rfmt sheetId="1" sqref="G323" start="0" length="0">
    <dxf>
      <fill>
        <patternFill patternType="none">
          <bgColor indexed="65"/>
        </patternFill>
      </fill>
    </dxf>
  </rfmt>
  <rrc rId="1844" sId="1" ref="A321:XFD321" action="deleteRow">
    <undo index="65535" exp="area" dr="G321:G323" r="G320" sId="1"/>
    <undo index="65535" exp="area" dr="F321:F323" r="F320" sId="1"/>
    <rfmt sheetId="1" xfDxf="1" sqref="A321:XFD321" start="0" length="0">
      <dxf>
        <font>
          <name val="Times New Roman CYR"/>
          <family val="1"/>
        </font>
        <alignment wrapText="1"/>
      </dxf>
    </rfmt>
    <rcc rId="0" sId="1" dxf="1">
      <nc r="A321" t="inlineStr">
        <is>
          <t>Иные выплаты персоналу учреждений, за исключением фонда оплаты труда</t>
        </is>
      </nc>
      <ndxf>
        <font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21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21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21" t="inlineStr">
        <is>
          <t>08401 83160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21" t="inlineStr">
        <is>
          <t>112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21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21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845" sId="1" ref="A322:XFD322" action="deleteRow">
    <undo index="65535" exp="area" dr="G321:G322" r="G320" sId="1"/>
    <undo index="65535" exp="area" dr="F321:F322" r="F320" sId="1"/>
    <rfmt sheetId="1" xfDxf="1" sqref="A322:XFD322" start="0" length="0">
      <dxf>
        <font>
          <name val="Times New Roman CYR"/>
          <family val="1"/>
        </font>
        <alignment wrapText="1"/>
      </dxf>
    </rfmt>
    <rcc rId="0" sId="1" dxf="1">
      <nc r="A322" t="inlineStr">
        <is>
          <t>Премии и гранты</t>
        </is>
      </nc>
      <ndxf>
        <font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22" t="inlineStr">
        <is>
          <t>08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22" t="inlineStr">
        <is>
          <t>01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22" t="inlineStr">
        <is>
          <t>08401 83160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22" t="inlineStr">
        <is>
          <t>350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22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22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846" sId="1" ref="A322:XFD322" action="deleteRow">
    <rfmt sheetId="1" xfDxf="1" sqref="A322:XFD322" start="0" length="0">
      <dxf>
        <font>
          <name val="Times New Roman CYR"/>
          <family val="1"/>
        </font>
        <alignment wrapText="1"/>
      </dxf>
    </rfmt>
    <rfmt sheetId="1" sqref="A322" start="0" length="0">
      <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22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22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22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22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22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22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847" sId="1" ref="A322:XFD322" action="deleteRow">
    <rfmt sheetId="1" xfDxf="1" sqref="A322:XFD322" start="0" length="0">
      <dxf>
        <font>
          <name val="Times New Roman CYR"/>
          <family val="1"/>
        </font>
        <alignment wrapText="1"/>
      </dxf>
    </rfmt>
    <rfmt sheetId="1" sqref="A322" start="0" length="0">
      <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322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22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322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322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322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22" start="0" length="0">
      <dxf>
        <font>
          <name val="Times New Roman"/>
          <family val="1"/>
        </font>
        <numFmt numFmtId="165" formatCode="0.00000"/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848" sId="1">
    <oc r="F305">
      <f>F312+F306</f>
    </oc>
    <nc r="F305">
      <f>F312+F306+F318</f>
    </nc>
  </rcc>
  <rcc rId="1849" sId="1">
    <oc r="G305">
      <f>G312+G306</f>
    </oc>
    <nc r="G305">
      <f>G312+G306+G318</f>
    </nc>
  </rcc>
  <rrc rId="1850" sId="1" ref="A375:XFD375" action="insertRow"/>
  <rrc rId="1851" sId="1" ref="A375:XFD375" action="insertRow"/>
  <rrc rId="1852" sId="1" ref="A375:XFD375" action="insertRow"/>
  <rrc rId="1853" sId="1" ref="A375:XFD377" action="insertRow"/>
  <rcc rId="1854" sId="1" odxf="1" dxf="1">
    <nc r="A375" t="inlineStr">
      <is>
        <t>Подпрограмма «Развитие физической культуры и спорта»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855" sId="1" odxf="1" dxf="1">
    <nc r="A376" t="inlineStr">
      <is>
        <t>Основное мероприятие "Расходы на проведение мероприятий в области физической культуры и спорт"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1856" sId="1" odxf="1" dxf="1">
    <nc r="A377" t="inlineStr">
      <is>
        <t xml:space="preserve">Расходы на проведение мероприятий в области физической культуры и  спорта 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1857" sId="1" odxf="1" dxf="1">
    <nc r="A378" t="inlineStr">
      <is>
        <t>Иные выплаты персоналу учреждений, за исключением фонда оплаты труда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1858" sId="1" odxf="1" dxf="1">
    <nc r="A379" t="inlineStr">
      <is>
        <t>Прочая закупка товаров, работ и услуг для обеспечения государственных (муниципальных) нужд</t>
      </is>
    </nc>
    <odxf>
      <font>
        <b/>
        <name val="Times New Roman"/>
        <family val="1"/>
      </font>
      <alignment vertical="center"/>
    </odxf>
    <ndxf>
      <font>
        <b val="0"/>
        <name val="Times New Roman"/>
        <family val="1"/>
      </font>
      <alignment vertical="top"/>
    </ndxf>
  </rcc>
  <rcc rId="1859" sId="1" odxf="1" dxf="1">
    <nc r="A380" t="inlineStr">
      <is>
        <t>Премии и гранты</t>
      </is>
    </nc>
    <odxf>
      <font>
        <b/>
        <name val="Times New Roman"/>
        <family val="1"/>
      </font>
      <alignment vertical="center"/>
    </odxf>
    <ndxf>
      <font>
        <b val="0"/>
        <name val="Times New Roman"/>
        <family val="1"/>
      </font>
      <alignment vertical="top"/>
    </ndxf>
  </rcc>
  <rcc rId="1860" sId="1" odxf="1" dxf="1">
    <nc r="B375" t="inlineStr">
      <is>
        <t>11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861" sId="1" odxf="1" dxf="1">
    <nc r="C375" t="inlineStr">
      <is>
        <t>02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862" sId="1" odxf="1" dxf="1">
    <nc r="D375" t="inlineStr">
      <is>
        <t>09100 00000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indexed="9"/>
        </patternFill>
      </fill>
    </ndxf>
  </rcc>
  <rfmt sheetId="1" sqref="E375" start="0" length="0">
    <dxf>
      <font>
        <i/>
        <name val="Times New Roman"/>
        <family val="1"/>
      </font>
    </dxf>
  </rfmt>
  <rcc rId="1863" sId="1" odxf="1" dxf="1">
    <nc r="F375">
      <f>F377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864" sId="1" odxf="1" dxf="1">
    <nc r="G375">
      <f>G377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1865" sId="1" odxf="1" dxf="1">
    <nc r="B376" t="inlineStr">
      <is>
        <t>11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1866" sId="1" odxf="1" dxf="1">
    <nc r="C376" t="inlineStr">
      <is>
        <t>02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fmt sheetId="1" sqref="D376" start="0" length="0">
    <dxf>
      <font>
        <b val="0"/>
        <i/>
        <name val="Times New Roman"/>
        <family val="1"/>
      </font>
      <fill>
        <patternFill patternType="solid">
          <bgColor indexed="9"/>
        </patternFill>
      </fill>
    </dxf>
  </rfmt>
  <rfmt sheetId="1" sqref="E376" start="0" length="0">
    <dxf>
      <font>
        <i/>
        <name val="Times New Roman"/>
        <family val="1"/>
      </font>
    </dxf>
  </rfmt>
  <rcc rId="1867" sId="1" odxf="1" dxf="1">
    <nc r="F376">
      <f>F377</f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1868" sId="1" odxf="1" dxf="1">
    <nc r="G376">
      <f>G377</f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1869" sId="1" odxf="1" dxf="1">
    <nc r="B377" t="inlineStr">
      <is>
        <t>11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1870" sId="1" odxf="1" dxf="1">
    <nc r="C377" t="inlineStr">
      <is>
        <t>02</t>
      </is>
    </nc>
    <odxf>
      <font>
        <b/>
        <i val="0"/>
        <name val="Times New Roman"/>
        <family val="1"/>
      </font>
    </odxf>
    <ndxf>
      <font>
        <b val="0"/>
        <i/>
        <name val="Times New Roman"/>
        <family val="1"/>
      </font>
    </ndxf>
  </rcc>
  <rcc rId="1871" sId="1" odxf="1" dxf="1">
    <nc r="D377" t="inlineStr">
      <is>
        <t>09101 82600</t>
      </is>
    </nc>
    <odxf>
      <font>
        <b/>
        <i val="0"/>
        <name val="Times New Roman"/>
        <family val="1"/>
      </font>
      <fill>
        <patternFill patternType="none">
          <bgColor indexed="65"/>
        </patternFill>
      </fill>
    </odxf>
    <ndxf>
      <font>
        <b val="0"/>
        <i/>
        <name val="Times New Roman"/>
        <family val="1"/>
      </font>
      <fill>
        <patternFill patternType="solid">
          <bgColor indexed="9"/>
        </patternFill>
      </fill>
    </ndxf>
  </rcc>
  <rfmt sheetId="1" sqref="E377" start="0" length="0">
    <dxf>
      <font>
        <b val="0"/>
        <i/>
        <name val="Times New Roman"/>
        <family val="1"/>
      </font>
    </dxf>
  </rfmt>
  <rfmt sheetId="1" sqref="F377" start="0" length="0">
    <dxf>
      <font>
        <b val="0"/>
        <i/>
        <name val="Times New Roman"/>
        <family val="1"/>
      </font>
    </dxf>
  </rfmt>
  <rfmt sheetId="1" sqref="G377" start="0" length="0">
    <dxf>
      <font>
        <b val="0"/>
        <i/>
        <name val="Times New Roman"/>
        <family val="1"/>
      </font>
    </dxf>
  </rfmt>
  <rcc rId="1872" sId="1" odxf="1" dxf="1">
    <nc r="B378" t="inlineStr">
      <is>
        <t>11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1873" sId="1" odxf="1" dxf="1">
    <nc r="C378" t="inlineStr">
      <is>
        <t>02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1874" sId="1" odxf="1" dxf="1">
    <nc r="D378" t="inlineStr">
      <is>
        <t>09101 82600</t>
      </is>
    </nc>
    <odxf>
      <font>
        <b/>
        <name val="Times New Roman"/>
        <family val="1"/>
      </font>
      <fill>
        <patternFill patternType="none">
          <bgColor indexed="65"/>
        </patternFill>
      </fill>
    </odxf>
    <ndxf>
      <font>
        <b val="0"/>
        <name val="Times New Roman"/>
        <family val="1"/>
      </font>
      <fill>
        <patternFill patternType="solid">
          <bgColor indexed="9"/>
        </patternFill>
      </fill>
    </ndxf>
  </rcc>
  <rcc rId="1875" sId="1" odxf="1" dxf="1">
    <nc r="E378" t="inlineStr">
      <is>
        <t>112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fmt sheetId="1" sqref="F378" start="0" length="0">
    <dxf>
      <font>
        <b val="0"/>
        <name val="Times New Roman"/>
        <family val="1"/>
      </font>
    </dxf>
  </rfmt>
  <rfmt sheetId="1" sqref="G378" start="0" length="0">
    <dxf>
      <font>
        <b val="0"/>
        <name val="Times New Roman"/>
        <family val="1"/>
      </font>
    </dxf>
  </rfmt>
  <rcc rId="1876" sId="1" odxf="1" dxf="1">
    <nc r="B379" t="inlineStr">
      <is>
        <t>11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1877" sId="1" odxf="1" dxf="1">
    <nc r="C379" t="inlineStr">
      <is>
        <t>02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1878" sId="1" odxf="1" dxf="1">
    <nc r="D379" t="inlineStr">
      <is>
        <t>09101 82600</t>
      </is>
    </nc>
    <odxf>
      <font>
        <b/>
        <name val="Times New Roman"/>
        <family val="1"/>
      </font>
      <fill>
        <patternFill patternType="none">
          <bgColor indexed="65"/>
        </patternFill>
      </fill>
    </odxf>
    <ndxf>
      <font>
        <b val="0"/>
        <name val="Times New Roman"/>
        <family val="1"/>
      </font>
      <fill>
        <patternFill patternType="solid">
          <bgColor indexed="9"/>
        </patternFill>
      </fill>
    </ndxf>
  </rcc>
  <rcc rId="1879" sId="1" odxf="1" dxf="1">
    <nc r="E379" t="inlineStr">
      <is>
        <t>244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1880" sId="1" odxf="1" dxf="1" numFmtId="4">
    <nc r="F379">
      <v>150</v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1881" sId="1" odxf="1" dxf="1" numFmtId="4">
    <nc r="G379">
      <v>150</v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1882" sId="1" odxf="1" dxf="1">
    <nc r="B380" t="inlineStr">
      <is>
        <t>11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1883" sId="1" odxf="1" dxf="1">
    <nc r="C380" t="inlineStr">
      <is>
        <t>02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1884" sId="1" odxf="1" dxf="1">
    <nc r="D380" t="inlineStr">
      <is>
        <t>09101 82600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cc rId="1885" sId="1" odxf="1" dxf="1">
    <nc r="E380" t="inlineStr">
      <is>
        <t>350</t>
      </is>
    </nc>
    <odxf>
      <font>
        <b/>
        <name val="Times New Roman"/>
        <family val="1"/>
      </font>
    </odxf>
    <ndxf>
      <font>
        <b val="0"/>
        <name val="Times New Roman"/>
        <family val="1"/>
      </font>
    </ndxf>
  </rcc>
  <rfmt sheetId="1" sqref="F380" start="0" length="0">
    <dxf>
      <font>
        <b val="0"/>
        <name val="Times New Roman"/>
        <family val="1"/>
      </font>
    </dxf>
  </rfmt>
  <rfmt sheetId="1" sqref="G380" start="0" length="0">
    <dxf>
      <font>
        <b val="0"/>
        <name val="Times New Roman"/>
        <family val="1"/>
      </font>
    </dxf>
  </rfmt>
  <rrc rId="1886" sId="1" ref="A378:XFD378" action="deleteRow">
    <undo index="65535" exp="ref" v="1" dr="G378" r="G377" sId="1"/>
    <undo index="65535" exp="ref" v="1" dr="F378" r="F377" sId="1"/>
    <rfmt sheetId="1" xfDxf="1" sqref="A378:XFD378" start="0" length="0">
      <dxf>
        <font>
          <name val="Times New Roman CYR"/>
          <family val="1"/>
        </font>
        <alignment wrapText="1"/>
      </dxf>
    </rfmt>
    <rcc rId="0" sId="1" dxf="1">
      <nc r="A378" t="inlineStr">
        <is>
          <t>Иные выплаты персоналу учреждений, за исключением фонда оплаты труда</t>
        </is>
      </nc>
      <ndxf>
        <font>
          <name val="Times New Roman"/>
          <family val="1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8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8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8" t="inlineStr">
        <is>
          <t>09101 82600</t>
        </is>
      </nc>
      <ndxf>
        <font>
          <name val="Times New Roman"/>
          <family val="1"/>
        </font>
        <numFmt numFmtId="30" formatCode="@"/>
        <fill>
          <patternFill patternType="solid">
            <bgColor indexed="9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78" t="inlineStr">
        <is>
          <t>112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78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78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887" sId="1" ref="A379:XFD379" action="deleteRow">
    <undo index="65535" exp="ref" v="1" dr="G379" r="G377" sId="1"/>
    <undo index="65535" exp="ref" v="1" dr="F379" r="F377" sId="1"/>
    <rfmt sheetId="1" xfDxf="1" sqref="A379:XFD379" start="0" length="0">
      <dxf>
        <font>
          <name val="Times New Roman CYR"/>
          <family val="1"/>
        </font>
        <alignment wrapText="1"/>
      </dxf>
    </rfmt>
    <rcc rId="0" sId="1" dxf="1">
      <nc r="A379" t="inlineStr">
        <is>
          <t>Премии и гранты</t>
        </is>
      </nc>
      <ndxf>
        <font>
          <name val="Times New Roman"/>
          <family val="1"/>
        </font>
        <alignment horizontal="left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79" t="inlineStr">
        <is>
          <t>11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79" t="inlineStr">
        <is>
          <t>02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79" t="inlineStr">
        <is>
          <t>09101 82600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79" t="inlineStr">
        <is>
          <t>350</t>
        </is>
      </nc>
      <n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79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79" start="0" length="0">
      <dxf>
        <font>
          <name val="Times New Roman"/>
          <family val="1"/>
        </font>
        <numFmt numFmtId="165" formatCode="0.00000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1888" sId="1">
    <nc r="F377">
      <f>F378</f>
    </nc>
  </rcc>
  <rcc rId="1889" sId="1">
    <nc r="G377">
      <f>G378</f>
    </nc>
  </rcc>
  <rcc rId="1890" sId="1">
    <oc r="F373">
      <f>F374</f>
    </oc>
    <nc r="F373">
      <f>F374</f>
    </nc>
  </rcc>
  <rcc rId="1891" sId="1">
    <nc r="D376" t="inlineStr">
      <is>
        <t>09101 00000</t>
      </is>
    </nc>
  </rcc>
  <rcc rId="1892" sId="1">
    <oc r="F374">
      <f>F379</f>
    </oc>
    <nc r="F374">
      <f>F379+F375</f>
    </nc>
  </rcc>
  <rcc rId="1893" sId="1">
    <oc r="G374">
      <f>G379</f>
    </oc>
    <nc r="G374">
      <f>G379+G375</f>
    </nc>
  </rcc>
  <rcv guid="{E97D42D2-9E10-4ADB-8FB1-0860F6F503F4}" action="delete"/>
  <rdn rId="0" localSheetId="1" customView="1" name="Z_E97D42D2_9E10_4ADB_8FB1_0860F6F503F4_.wvu.PrintArea" hidden="1" oldHidden="1">
    <formula>Ведом.структура!$A$5:$G$412</formula>
    <oldFormula>Ведом.структура!$A$5:$G$412</oldFormula>
  </rdn>
  <rdn rId="0" localSheetId="1" customView="1" name="Z_E97D42D2_9E10_4ADB_8FB1_0860F6F503F4_.wvu.FilterData" hidden="1" oldHidden="1">
    <formula>Ведом.структура!$A$19:$G$421</formula>
    <oldFormula>Ведом.структура!$A$19:$G$421</oldFormula>
  </rdn>
  <rcv guid="{E97D42D2-9E10-4ADB-8FB1-0860F6F503F4}" action="add"/>
</revisions>
</file>

<file path=xl/revisions/revisionLog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96" sId="1">
    <oc r="D94" t="inlineStr">
      <is>
        <t>99900  73100</t>
      </is>
    </oc>
    <nc r="D94" t="inlineStr">
      <is>
        <t>99900 73100</t>
      </is>
    </nc>
  </rcc>
  <rcc rId="1897" sId="1">
    <oc r="D134" t="inlineStr">
      <is>
        <t>99900  73070</t>
      </is>
    </oc>
    <nc r="D134" t="inlineStr">
      <is>
        <t>99900 73070</t>
      </is>
    </nc>
  </rcc>
</revisions>
</file>

<file path=xl/revisions/revisionLog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D381:D382" start="0" length="2147483647">
    <dxf>
      <font>
        <i val="0"/>
      </font>
    </dxf>
  </rfmt>
  <rfmt sheetId="1" sqref="A316:G316" start="0" length="2147483647">
    <dxf>
      <font>
        <i/>
      </font>
    </dxf>
  </rfmt>
  <rfmt sheetId="1" sqref="A301:G301" start="0" length="2147483647">
    <dxf>
      <font>
        <i/>
      </font>
    </dxf>
  </rfmt>
  <rfmt sheetId="1" sqref="A286:G286" start="0" length="2147483647">
    <dxf>
      <font>
        <i/>
      </font>
    </dxf>
  </rfmt>
  <rfmt sheetId="1" sqref="A234:G234" start="0" length="2147483647">
    <dxf>
      <font>
        <i/>
      </font>
    </dxf>
  </rfmt>
  <rfmt sheetId="1" sqref="D216" start="0" length="2147483647">
    <dxf>
      <font>
        <i/>
      </font>
    </dxf>
  </rfmt>
  <rfmt sheetId="1" sqref="A212" start="0" length="2147483647">
    <dxf>
      <font>
        <i/>
      </font>
    </dxf>
  </rfmt>
  <rfmt sheetId="1" sqref="A178:G178" start="0" length="2147483647">
    <dxf>
      <font>
        <i/>
      </font>
    </dxf>
  </rfmt>
  <rfmt sheetId="1" sqref="A174:G174" start="0" length="2147483647">
    <dxf>
      <font>
        <i/>
      </font>
    </dxf>
  </rfmt>
  <rfmt sheetId="1" sqref="D162" start="0" length="2147483647">
    <dxf>
      <font>
        <i val="0"/>
      </font>
    </dxf>
  </rfmt>
  <rcv guid="{E97D42D2-9E10-4ADB-8FB1-0860F6F503F4}" action="delete"/>
  <rdn rId="0" localSheetId="1" customView="1" name="Z_E97D42D2_9E10_4ADB_8FB1_0860F6F503F4_.wvu.PrintArea" hidden="1" oldHidden="1">
    <formula>Ведом.структура!$A$5:$G$412</formula>
    <oldFormula>Ведом.структура!$A$5:$G$412</oldFormula>
  </rdn>
  <rdn rId="0" localSheetId="1" customView="1" name="Z_E97D42D2_9E10_4ADB_8FB1_0860F6F503F4_.wvu.FilterData" hidden="1" oldHidden="1">
    <formula>Ведом.структура!$A$19:$G$421</formula>
    <oldFormula>Ведом.структура!$A$19:$G$421</oldFormula>
  </rdn>
  <rcv guid="{E97D42D2-9E10-4ADB-8FB1-0860F6F503F4}" action="add"/>
</revisions>
</file>

<file path=xl/revisions/revisionLog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00" sId="1" xfDxf="1" dxf="1">
    <oc r="A354" t="inlineStr">
      <is>
        <t>Софинансирование на предоставление социальных выплат молодым семьям на приобретение (строительство) жилья в рамках основного мероприятия "Обеспечение жильем молодых семей" государственной программы Российской Федерации "Обеспечение доступным и комфортным жильем и коммунальными услугами граждан Российской Федерации" на 2020 год</t>
      </is>
    </oc>
    <nc r="A354" t="inlineStr">
      <is>
        <t>Реализация мероприятий по обеспечению жильем молодых семей</t>
      </is>
    </nc>
    <ndxf>
      <font>
        <i/>
        <name val="Times New Roman"/>
        <family val="1"/>
      </font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v guid="{E97D42D2-9E10-4ADB-8FB1-0860F6F503F4}" action="delete"/>
  <rdn rId="0" localSheetId="1" customView="1" name="Z_E97D42D2_9E10_4ADB_8FB1_0860F6F503F4_.wvu.PrintArea" hidden="1" oldHidden="1">
    <formula>Ведом.структура!$A$5:$G$412</formula>
    <oldFormula>Ведом.структура!$A$5:$G$412</oldFormula>
  </rdn>
  <rdn rId="0" localSheetId="1" customView="1" name="Z_E97D42D2_9E10_4ADB_8FB1_0860F6F503F4_.wvu.FilterData" hidden="1" oldHidden="1">
    <formula>Ведом.структура!$A$19:$G$421</formula>
    <oldFormula>Ведом.структура!$A$19:$G$421</oldFormula>
  </rdn>
  <rcv guid="{E97D42D2-9E10-4ADB-8FB1-0860F6F503F4}" action="add"/>
</revisions>
</file>

<file path=xl/revisions/revisionLog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03" sId="1" numFmtId="4">
    <nc r="F369">
      <v>136.80000000000001</v>
    </nc>
  </rcc>
  <rcc rId="1904" sId="1" numFmtId="4">
    <nc r="F370">
      <v>41.3</v>
    </nc>
  </rcc>
  <rcc rId="1905" sId="1" numFmtId="4">
    <oc r="F371">
      <v>323.89999999999998</v>
    </oc>
    <nc r="F371">
      <v>145.80000000000001</v>
    </nc>
  </rcc>
  <rcc rId="1906" sId="1" numFmtId="4">
    <nc r="G369">
      <v>136.80000000000001</v>
    </nc>
  </rcc>
  <rcc rId="1907" sId="1" numFmtId="4">
    <nc r="G370">
      <v>41.3</v>
    </nc>
  </rcc>
  <rcc rId="1908" sId="1" numFmtId="4">
    <oc r="G371">
      <v>323.89999999999998</v>
    </oc>
    <nc r="G371">
      <v>145.80000000000001</v>
    </nc>
  </rcc>
  <rcv guid="{E97D42D2-9E10-4ADB-8FB1-0860F6F503F4}" action="delete"/>
  <rdn rId="0" localSheetId="1" customView="1" name="Z_E97D42D2_9E10_4ADB_8FB1_0860F6F503F4_.wvu.PrintArea" hidden="1" oldHidden="1">
    <formula>Ведом.структура!$A$5:$G$412</formula>
    <oldFormula>Ведом.структура!$A$5:$G$412</oldFormula>
  </rdn>
  <rdn rId="0" localSheetId="1" customView="1" name="Z_E97D42D2_9E10_4ADB_8FB1_0860F6F503F4_.wvu.FilterData" hidden="1" oldHidden="1">
    <formula>Ведом.структура!$A$19:$G$421</formula>
    <oldFormula>Ведом.структура!$A$19:$G$421</oldFormula>
  </rdn>
  <rcv guid="{E97D42D2-9E10-4ADB-8FB1-0860F6F503F4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95" sId="1" numFmtId="4">
    <oc r="F381">
      <v>1098.5</v>
    </oc>
    <nc r="F381">
      <v>1083.47</v>
    </nc>
  </rcc>
  <rcc rId="796" sId="1" numFmtId="4">
    <oc r="F382">
      <v>331.68</v>
    </oc>
    <nc r="F382">
      <v>346.71</v>
    </nc>
  </rcc>
  <rcc rId="797" sId="1" numFmtId="4">
    <oc r="G381">
      <v>1098.5</v>
    </oc>
    <nc r="G381">
      <v>1083.47</v>
    </nc>
  </rcc>
  <rcc rId="798" sId="1" numFmtId="4">
    <oc r="G382">
      <v>331.68</v>
    </oc>
    <nc r="G382">
      <v>346.71</v>
    </nc>
  </rcc>
  <rcv guid="{E97D42D2-9E10-4ADB-8FB1-0860F6F503F4}" action="delete"/>
  <rdn rId="0" localSheetId="1" customView="1" name="Z_E97D42D2_9E10_4ADB_8FB1_0860F6F503F4_.wvu.PrintArea" hidden="1" oldHidden="1">
    <formula>Ведом.структура!$A$1:$G$439</formula>
    <oldFormula>Ведом.структура!$A$1:$G$439</oldFormula>
  </rdn>
  <rdn rId="0" localSheetId="1" customView="1" name="Z_E97D42D2_9E10_4ADB_8FB1_0860F6F503F4_.wvu.Rows" hidden="1" oldHidden="1">
    <formula>Ведом.структура!$254:$256</formula>
    <oldFormula>Ведом.структура!$254:$256</oldFormula>
  </rdn>
  <rdn rId="0" localSheetId="1" customView="1" name="Z_E97D42D2_9E10_4ADB_8FB1_0860F6F503F4_.wvu.FilterData" hidden="1" oldHidden="1">
    <formula>Ведом.структура!$A$15:$P$448</formula>
    <oldFormula>Ведом.структура!$A$15:$P$448</oldFormula>
  </rdn>
  <rcv guid="{E97D42D2-9E10-4ADB-8FB1-0860F6F503F4}" action="add"/>
</revisions>
</file>

<file path=xl/revisions/revisionLog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11" sId="1">
    <oc r="A218" t="inlineStr">
      <is>
        <t xml:space="preserve">Организация горячего питания обучающихся, получающих основное общее, среднее общее образование в муниципальных образовательных организациях на 2020 год
</t>
      </is>
    </oc>
    <nc r="A218" t="inlineStr">
      <is>
        <t>Организация горячего питания обучающихся, получающих основное общее, среднее общее образование в муниципальных образовательных организациях</t>
      </is>
    </nc>
  </rcc>
  <rcc rId="1912" sId="1" odxf="1" dxf="1">
    <oc r="A216" t="inlineStr">
      <is>
        <t>Обеспечение компенсации питания родителям (законным представителям) обучающихся в мцниципальных общеобразовательных организациях, имеющих статус обучающихся с ограниченными возможностями здоровья, обучение которых организовано на дому на 2021 год</t>
      </is>
    </oc>
    <nc r="A216" t="inlineStr">
      <is>
        <t>Обеспечение компенсации питания родителям (законным представителям) обучающихся в муниципальных общеобразовательных организациях, имеющих статус обучающихся с ограниченными возможностями здоровья, обучение которых организовано на дому</t>
      </is>
    </nc>
    <odxf>
      <font>
        <name val="Times New Roman"/>
        <family val="1"/>
      </font>
      <fill>
        <patternFill patternType="none"/>
      </fill>
    </odxf>
    <ndxf>
      <font>
        <color indexed="8"/>
        <name val="Times New Roman"/>
        <family val="1"/>
      </font>
      <fill>
        <patternFill patternType="solid"/>
      </fill>
    </ndxf>
  </rcc>
  <rcc rId="1913" sId="1">
    <oc r="A220" t="inlineStr">
      <is>
        <t xml:space="preserve">На оплату труда обслуживающего персонала муниципальных общеобразовательных организаций
</t>
      </is>
    </oc>
    <nc r="A220" t="inlineStr">
      <is>
        <t>Оплата труда обслуживающего персонала муниципальных общеобразовательных организаций, а также на оплату услуг сторонним организациям за выполнение работ (оказание услуг)</t>
      </is>
    </nc>
  </rcc>
  <rcv guid="{E97D42D2-9E10-4ADB-8FB1-0860F6F503F4}" action="delete"/>
  <rdn rId="0" localSheetId="1" customView="1" name="Z_E97D42D2_9E10_4ADB_8FB1_0860F6F503F4_.wvu.PrintArea" hidden="1" oldHidden="1">
    <formula>Ведом.структура!$A$5:$G$412</formula>
    <oldFormula>Ведом.структура!$A$5:$G$412</oldFormula>
  </rdn>
  <rdn rId="0" localSheetId="1" customView="1" name="Z_E97D42D2_9E10_4ADB_8FB1_0860F6F503F4_.wvu.FilterData" hidden="1" oldHidden="1">
    <formula>Ведом.структура!$A$19:$G$421</formula>
    <oldFormula>Ведом.структура!$A$19:$G$421</oldFormula>
  </rdn>
  <rcv guid="{E97D42D2-9E10-4ADB-8FB1-0860F6F503F4}" action="add"/>
</revisions>
</file>

<file path=xl/revisions/revisionLog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32" sId="1">
    <oc r="F221">
      <f>8280+414</f>
    </oc>
    <nc r="F221">
      <f>8280+436</f>
    </nc>
  </rcc>
  <rcc rId="1933" sId="1" numFmtId="4">
    <oc r="F207">
      <v>32512</v>
    </oc>
    <nc r="F207">
      <f>32512-22</f>
    </nc>
  </rcc>
</revisions>
</file>

<file path=xl/revisions/revisionLog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F164:G164">
    <dxf>
      <fill>
        <patternFill>
          <bgColor rgb="FFFFFF00"/>
        </patternFill>
      </fill>
    </dxf>
  </rfmt>
  <rfmt sheetId="1" sqref="F151:G151">
    <dxf>
      <fill>
        <patternFill>
          <bgColor rgb="FFFFFF00"/>
        </patternFill>
      </fill>
    </dxf>
  </rfmt>
  <rfmt sheetId="1" sqref="F156:G156">
    <dxf>
      <fill>
        <patternFill>
          <bgColor rgb="FFFFFF00"/>
        </patternFill>
      </fill>
    </dxf>
  </rfmt>
  <rrc rId="1934" sId="1" ref="A341:XFD341" action="insertRow"/>
  <rrc rId="1935" sId="1" ref="A342:XFD342" action="insertRow"/>
  <rrc rId="1936" sId="1" ref="A342:XFD342" action="insertRow"/>
  <rrc rId="1937" sId="1" ref="A342:XFD342" action="insertRow"/>
  <rfmt sheetId="1" sqref="A341" start="0" length="0">
    <dxf>
      <fill>
        <patternFill patternType="none">
          <bgColor indexed="65"/>
        </patternFill>
      </fill>
      <alignment vertical="top"/>
      <border outline="0">
        <left/>
        <right/>
        <top/>
        <bottom/>
      </border>
    </dxf>
  </rfmt>
  <rfmt sheetId="1" sqref="B341" start="0" length="0">
    <dxf>
      <fill>
        <patternFill patternType="none">
          <bgColor indexed="65"/>
        </patternFill>
      </fill>
    </dxf>
  </rfmt>
  <rfmt sheetId="1" sqref="C341" start="0" length="0">
    <dxf>
      <fill>
        <patternFill patternType="none">
          <bgColor indexed="65"/>
        </patternFill>
      </fill>
    </dxf>
  </rfmt>
  <rfmt sheetId="1" sqref="D341" start="0" length="0">
    <dxf>
      <fill>
        <patternFill patternType="none">
          <bgColor indexed="65"/>
        </patternFill>
      </fill>
    </dxf>
  </rfmt>
  <rfmt sheetId="1" sqref="E341" start="0" length="0">
    <dxf>
      <fill>
        <patternFill patternType="none">
          <bgColor indexed="65"/>
        </patternFill>
      </fill>
    </dxf>
  </rfmt>
  <rfmt sheetId="1" sqref="F341" start="0" length="0">
    <dxf>
      <fill>
        <patternFill patternType="none">
          <bgColor indexed="65"/>
        </patternFill>
      </fill>
    </dxf>
  </rfmt>
  <rfmt sheetId="1" sqref="A342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  <alignment vertical="top"/>
    </dxf>
  </rfmt>
  <rfmt sheetId="1" sqref="B342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C342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D342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E342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F342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A343" start="0" length="0">
    <dxf>
      <font>
        <b val="0"/>
        <i/>
        <color indexed="8"/>
        <name val="Times New Roman"/>
        <family val="1"/>
      </font>
      <fill>
        <patternFill patternType="none">
          <bgColor indexed="65"/>
        </patternFill>
      </fill>
      <alignment vertical="top"/>
      <border outline="0">
        <left/>
        <right/>
        <top/>
        <bottom/>
      </border>
    </dxf>
  </rfmt>
  <rfmt sheetId="1" sqref="B343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C343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D343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E343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F343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cc rId="1938" sId="1">
    <nc r="A341" t="inlineStr">
      <is>
        <t>Муниципальная программа «Комплексное развитие сельских территорий в Селенгинском районе на 2020-2024 годы»</t>
      </is>
    </nc>
  </rcc>
  <rcc rId="1939" sId="1">
    <nc r="B341" t="inlineStr">
      <is>
        <t>10</t>
      </is>
    </nc>
  </rcc>
  <rcc rId="1940" sId="1">
    <nc r="C341" t="inlineStr">
      <is>
        <t>03</t>
      </is>
    </nc>
  </rcc>
  <rcc rId="1941" sId="1">
    <nc r="D341" t="inlineStr">
      <is>
        <t>06000 00000</t>
      </is>
    </nc>
  </rcc>
  <rcc rId="1942" sId="1">
    <nc r="F341">
      <f>F342</f>
    </nc>
  </rcc>
  <rcc rId="1943" sId="1">
    <nc r="A342" t="inlineStr">
      <is>
        <t>Основное мероприятие "Предоставление социальных выплат на строительство (приобретение) жилья гражданам, проживающих в сельской местности, в том числе молодым семьям и молодым специалистам"</t>
      </is>
    </nc>
  </rcc>
  <rcc rId="1944" sId="1">
    <nc r="B342" t="inlineStr">
      <is>
        <t>10</t>
      </is>
    </nc>
  </rcc>
  <rcc rId="1945" sId="1">
    <nc r="C342" t="inlineStr">
      <is>
        <t>03</t>
      </is>
    </nc>
  </rcc>
  <rcc rId="1946" sId="1">
    <nc r="D342" t="inlineStr">
      <is>
        <t>06004 00000</t>
      </is>
    </nc>
  </rcc>
  <rcc rId="1947" sId="1">
    <nc r="F342">
      <f>F343</f>
    </nc>
  </rcc>
  <rcc rId="1948" sId="1">
    <nc r="A343" t="inlineStr">
      <is>
        <t>Обеспечение комплексного развития сельских территорий</t>
      </is>
    </nc>
  </rcc>
  <rcc rId="1949" sId="1">
    <nc r="B343" t="inlineStr">
      <is>
        <t>10</t>
      </is>
    </nc>
  </rcc>
  <rcc rId="1950" sId="1">
    <nc r="C343" t="inlineStr">
      <is>
        <t>03</t>
      </is>
    </nc>
  </rcc>
  <rcc rId="1951" sId="1">
    <nc r="D343" t="inlineStr">
      <is>
        <t>06004 L5760</t>
      </is>
    </nc>
  </rcc>
  <rcc rId="1952" sId="1">
    <nc r="F343">
      <f>F344</f>
    </nc>
  </rcc>
  <rcc rId="1953" sId="1" odxf="1" dxf="1">
    <nc r="A344" t="inlineStr">
      <is>
        <t>Субсидии гражданам на приобретение жилья</t>
      </is>
    </nc>
    <odxf>
      <font>
        <b/>
        <name val="Times New Roman"/>
        <family val="1"/>
      </font>
      <fill>
        <patternFill>
          <bgColor indexed="41"/>
        </patternFill>
      </fill>
      <alignment horizontal="general"/>
    </odxf>
    <ndxf>
      <font>
        <b val="0"/>
        <name val="Times New Roman"/>
        <family val="1"/>
      </font>
      <fill>
        <patternFill>
          <bgColor rgb="FFFFFF00"/>
        </patternFill>
      </fill>
      <alignment horizontal="left"/>
    </ndxf>
  </rcc>
  <rcc rId="1954" sId="1" odxf="1" dxf="1">
    <nc r="B344" t="inlineStr">
      <is>
        <t>10</t>
      </is>
    </nc>
    <odxf>
      <font>
        <b/>
        <name val="Times New Roman"/>
        <family val="1"/>
      </font>
      <fill>
        <patternFill>
          <bgColor indexed="41"/>
        </patternFill>
      </fill>
    </odxf>
    <ndxf>
      <font>
        <b val="0"/>
        <name val="Times New Roman"/>
        <family val="1"/>
      </font>
      <fill>
        <patternFill>
          <bgColor rgb="FFFFFF00"/>
        </patternFill>
      </fill>
    </ndxf>
  </rcc>
  <rcc rId="1955" sId="1" odxf="1" dxf="1">
    <nc r="C344" t="inlineStr">
      <is>
        <t>03</t>
      </is>
    </nc>
    <odxf>
      <font>
        <b/>
        <name val="Times New Roman"/>
        <family val="1"/>
      </font>
      <fill>
        <patternFill>
          <bgColor indexed="41"/>
        </patternFill>
      </fill>
    </odxf>
    <ndxf>
      <font>
        <b val="0"/>
        <name val="Times New Roman"/>
        <family val="1"/>
      </font>
      <fill>
        <patternFill>
          <bgColor rgb="FFFFFF00"/>
        </patternFill>
      </fill>
    </ndxf>
  </rcc>
  <rcc rId="1956" sId="1" odxf="1" dxf="1">
    <nc r="D344" t="inlineStr">
      <is>
        <t>06004 L5760</t>
      </is>
    </nc>
    <odxf>
      <font>
        <b/>
        <i val="0"/>
        <name val="Times New Roman"/>
        <family val="1"/>
      </font>
      <fill>
        <patternFill>
          <bgColor indexed="41"/>
        </patternFill>
      </fill>
    </odxf>
    <ndxf>
      <font>
        <b val="0"/>
        <i/>
        <name val="Times New Roman"/>
        <family val="1"/>
      </font>
      <fill>
        <patternFill>
          <bgColor rgb="FFFFFF00"/>
        </patternFill>
      </fill>
    </ndxf>
  </rcc>
  <rcc rId="1957" sId="1" odxf="1" dxf="1">
    <nc r="E344" t="inlineStr">
      <is>
        <t>322</t>
      </is>
    </nc>
    <odxf>
      <font>
        <b/>
        <name val="Times New Roman"/>
        <family val="1"/>
      </font>
      <fill>
        <patternFill>
          <bgColor indexed="41"/>
        </patternFill>
      </fill>
    </odxf>
    <ndxf>
      <font>
        <b val="0"/>
        <name val="Times New Roman"/>
        <family val="1"/>
      </font>
      <fill>
        <patternFill>
          <bgColor rgb="FFFFFF00"/>
        </patternFill>
      </fill>
    </ndxf>
  </rcc>
  <rfmt sheetId="1" sqref="F344" start="0" length="0">
    <dxf>
      <font>
        <b val="0"/>
        <name val="Times New Roman"/>
        <family val="1"/>
      </font>
      <fill>
        <patternFill>
          <bgColor rgb="FFFFFF00"/>
        </patternFill>
      </fill>
      <alignment wrapText="1"/>
    </dxf>
  </rfmt>
  <rcc rId="1958" sId="1">
    <nc r="F344">
      <f>1668.8+34.1</f>
    </nc>
  </rcc>
  <rfmt sheetId="1" sqref="G341" start="0" length="0">
    <dxf>
      <fill>
        <patternFill patternType="none">
          <bgColor indexed="65"/>
        </patternFill>
      </fill>
    </dxf>
  </rfmt>
  <rfmt sheetId="1" sqref="G342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fmt sheetId="1" sqref="G343" start="0" length="0">
    <dxf>
      <font>
        <b val="0"/>
        <i/>
        <name val="Times New Roman"/>
        <family val="1"/>
      </font>
      <fill>
        <patternFill patternType="none">
          <bgColor indexed="65"/>
        </patternFill>
      </fill>
    </dxf>
  </rfmt>
  <rcc rId="1959" sId="1" odxf="1" dxf="1">
    <nc r="G344">
      <f>3010.8+61.4</f>
    </nc>
    <ndxf>
      <font>
        <b val="0"/>
        <name val="Times New Roman"/>
        <family val="1"/>
      </font>
      <fill>
        <patternFill>
          <bgColor rgb="FFFFFF00"/>
        </patternFill>
      </fill>
      <alignment wrapText="1"/>
    </ndxf>
  </rcc>
  <rcc rId="1960" sId="1">
    <nc r="G343">
      <f>G344</f>
    </nc>
  </rcc>
  <rcc rId="1961" sId="1">
    <nc r="G342">
      <f>G343</f>
    </nc>
  </rcc>
  <rcc rId="1962" sId="1">
    <nc r="G341">
      <f>G342</f>
    </nc>
  </rcc>
  <rfmt sheetId="1" sqref="A344:E344">
    <dxf>
      <fill>
        <patternFill>
          <bgColor theme="0"/>
        </patternFill>
      </fill>
    </dxf>
  </rfmt>
  <rcc rId="1963" sId="1">
    <oc r="F340">
      <f>F345</f>
    </oc>
    <nc r="F340">
      <f>F345+F341</f>
    </nc>
  </rcc>
  <rcc rId="1964" sId="1">
    <oc r="G340">
      <f>G345</f>
    </oc>
    <nc r="G340">
      <f>G345+G341</f>
    </nc>
  </rcc>
</revisions>
</file>

<file path=xl/revisions/revisionLog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65" sId="1">
    <oc r="F186">
      <f>15755.6+315.1+16</f>
    </oc>
    <nc r="F186">
      <f>16520.2+337.1+16.9</f>
    </nc>
  </rcc>
  <rcc rId="1966" sId="1">
    <oc r="F195">
      <f>71669.6+13536.3-13152.34-8902.27</f>
    </oc>
    <nc r="F195">
      <f>71669.6+13536.3-13152.34-8902.27-0.9</f>
    </nc>
  </rcc>
  <rfmt sheetId="1" sqref="F238:G238">
    <dxf>
      <fill>
        <patternFill>
          <bgColor rgb="FFFFFF00"/>
        </patternFill>
      </fill>
    </dxf>
  </rfmt>
  <rfmt sheetId="1" sqref="F213:G213">
    <dxf>
      <fill>
        <patternFill>
          <bgColor rgb="FFFFFF00"/>
        </patternFill>
      </fill>
    </dxf>
  </rfmt>
  <rrc rId="1967" sId="1" ref="A150:XFD150" action="insertRow"/>
  <rrc rId="1968" sId="1" ref="A150:XFD150" action="insertRow"/>
  <rcc rId="1969" sId="1" odxf="1" dxf="1">
    <nc r="A150" t="inlineStr">
      <is>
        <t>Развитие транспортной инфраструктуры на сельских территориях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970" sId="1" odxf="1" dxf="1">
    <nc r="B150" t="inlineStr">
      <is>
        <t>04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971" sId="1" odxf="1" dxf="1">
    <nc r="C150" t="inlineStr">
      <is>
        <t>09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972" sId="1" odxf="1" dxf="1">
    <nc r="D150" t="inlineStr">
      <is>
        <t>11001 R3720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fmt sheetId="1" sqref="E150" start="0" length="0">
    <dxf>
      <fill>
        <patternFill patternType="solid">
          <bgColor theme="0"/>
        </patternFill>
      </fill>
    </dxf>
  </rfmt>
  <rcc rId="1973" sId="1" odxf="1" dxf="1">
    <nc r="F150">
      <f>F151</f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1974" sId="1" odxf="1" dxf="1">
    <nc r="A151" t="inlineStr">
      <is>
        <t>Субсидии автономным учреждениям на иные цели</t>
      </is>
    </nc>
    <odxf>
      <font>
        <i/>
        <name val="Times New Roman"/>
        <family val="1"/>
      </font>
      <fill>
        <patternFill patternType="none">
          <bgColor indexed="65"/>
        </patternFill>
      </fill>
      <alignment horizontal="general" vertical="top"/>
    </odxf>
    <ndxf>
      <font>
        <i val="0"/>
        <color indexed="8"/>
        <name val="Times New Roman"/>
        <family val="1"/>
      </font>
      <fill>
        <patternFill patternType="solid">
          <bgColor theme="0"/>
        </patternFill>
      </fill>
      <alignment horizontal="left" vertical="center"/>
    </ndxf>
  </rcc>
  <rcc rId="1975" sId="1" odxf="1" dxf="1">
    <nc r="B151" t="inlineStr">
      <is>
        <t>04</t>
      </is>
    </nc>
    <odxf>
      <font>
        <i/>
        <name val="Times New Roman"/>
        <family val="1"/>
      </font>
      <fill>
        <patternFill patternType="none">
          <bgColor indexed="65"/>
        </patternFill>
      </fill>
    </odxf>
    <ndxf>
      <font>
        <i val="0"/>
        <name val="Times New Roman"/>
        <family val="1"/>
      </font>
      <fill>
        <patternFill patternType="solid">
          <bgColor theme="0"/>
        </patternFill>
      </fill>
    </ndxf>
  </rcc>
  <rcc rId="1976" sId="1" odxf="1" dxf="1">
    <nc r="C151" t="inlineStr">
      <is>
        <t>09</t>
      </is>
    </nc>
    <odxf>
      <font>
        <i/>
        <name val="Times New Roman"/>
        <family val="1"/>
      </font>
      <fill>
        <patternFill patternType="none">
          <bgColor indexed="65"/>
        </patternFill>
      </fill>
    </odxf>
    <ndxf>
      <font>
        <i val="0"/>
        <name val="Times New Roman"/>
        <family val="1"/>
      </font>
      <fill>
        <patternFill patternType="solid">
          <bgColor theme="0"/>
        </patternFill>
      </fill>
    </ndxf>
  </rcc>
  <rcc rId="1977" sId="1" odxf="1" dxf="1">
    <nc r="D151" t="inlineStr">
      <is>
        <t>11001 R3720</t>
      </is>
    </nc>
    <odxf>
      <font>
        <i/>
        <name val="Times New Roman"/>
        <family val="1"/>
      </font>
      <fill>
        <patternFill patternType="none">
          <bgColor indexed="65"/>
        </patternFill>
      </fill>
    </odxf>
    <ndxf>
      <font>
        <i val="0"/>
        <name val="Times New Roman"/>
        <family val="1"/>
      </font>
      <fill>
        <patternFill patternType="solid">
          <bgColor theme="0"/>
        </patternFill>
      </fill>
    </ndxf>
  </rcc>
  <rcc rId="1978" sId="1" odxf="1" dxf="1">
    <nc r="E151" t="inlineStr">
      <is>
        <t>622</t>
      </is>
    </nc>
    <odxf>
      <font>
        <i/>
        <name val="Times New Roman"/>
        <family val="1"/>
      </font>
      <fill>
        <patternFill patternType="none">
          <bgColor indexed="65"/>
        </patternFill>
      </fill>
    </odxf>
    <ndxf>
      <font>
        <i val="0"/>
        <name val="Times New Roman"/>
        <family val="1"/>
      </font>
      <fill>
        <patternFill patternType="solid">
          <bgColor theme="0"/>
        </patternFill>
      </fill>
    </ndxf>
  </rcc>
  <rfmt sheetId="1" sqref="F151" start="0" length="0">
    <dxf>
      <font>
        <i val="0"/>
        <name val="Times New Roman"/>
        <family val="1"/>
      </font>
      <fill>
        <patternFill patternType="solid">
          <bgColor rgb="FFFF0000"/>
        </patternFill>
      </fill>
    </dxf>
  </rfmt>
  <rfmt sheetId="1" sqref="G150" start="0" length="0">
    <dxf>
      <fill>
        <patternFill patternType="solid">
          <bgColor theme="0"/>
        </patternFill>
      </fill>
    </dxf>
  </rfmt>
  <rfmt sheetId="1" sqref="G151" start="0" length="0">
    <dxf>
      <font>
        <i val="0"/>
        <name val="Times New Roman"/>
        <family val="1"/>
      </font>
      <fill>
        <patternFill patternType="solid">
          <bgColor rgb="FFFF0000"/>
        </patternFill>
      </fill>
    </dxf>
  </rfmt>
  <rcc rId="1979" sId="1">
    <nc r="F151">
      <f>138906.1</f>
    </nc>
  </rcc>
  <rcc rId="1980" sId="1" numFmtId="4">
    <nc r="G151">
      <v>0</v>
    </nc>
  </rcc>
  <rcc rId="1981" sId="1">
    <oc r="F149">
      <f>F154+F152+F157</f>
    </oc>
    <nc r="F149">
      <f>F154+F152+F157+F151</f>
    </nc>
  </rcc>
  <rcc rId="1982" sId="1">
    <nc r="G150">
      <f>G151</f>
    </nc>
  </rcc>
  <rcc rId="1983" sId="1">
    <oc r="G149">
      <f>G154+G152+G157</f>
    </oc>
    <nc r="G149">
      <f>G154+G152+G157+G151</f>
    </nc>
  </rcc>
  <rfmt sheetId="1" sqref="F151:G151">
    <dxf>
      <fill>
        <patternFill>
          <bgColor rgb="FFFFFF00"/>
        </patternFill>
      </fill>
    </dxf>
  </rfmt>
</revisions>
</file>

<file path=xl/revisions/revisionLog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984" sId="1" ref="A189:XFD192" action="insertRow"/>
  <rfmt sheetId="1" sqref="A189" start="0" length="0">
    <dxf>
      <font>
        <b/>
        <color indexed="8"/>
        <name val="Times New Roman"/>
        <family val="1"/>
      </font>
      <fill>
        <patternFill patternType="solid">
          <bgColor indexed="41"/>
        </patternFill>
      </fill>
      <alignment horizontal="general"/>
    </dxf>
  </rfmt>
  <rfmt sheetId="1" sqref="B189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C189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D189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E189" start="0" length="0">
    <dxf>
      <font>
        <b/>
        <name val="Times New Roman"/>
        <family val="1"/>
      </font>
      <fill>
        <patternFill patternType="solid">
          <bgColor indexed="41"/>
        </patternFill>
      </fill>
    </dxf>
  </rfmt>
  <rfmt sheetId="1" sqref="F189" start="0" length="0">
    <dxf>
      <font>
        <b/>
        <name val="Times New Roman"/>
        <family val="1"/>
      </font>
      <fill>
        <patternFill>
          <bgColor indexed="41"/>
        </patternFill>
      </fill>
    </dxf>
  </rfmt>
  <rcc rId="1985" sId="1" odxf="1" dxf="1">
    <nc r="G189">
      <f>G190</f>
    </nc>
    <odxf>
      <font>
        <b val="0"/>
        <name val="Times New Roman"/>
        <family val="1"/>
      </font>
      <fill>
        <patternFill>
          <bgColor theme="0"/>
        </patternFill>
      </fill>
    </odxf>
    <ndxf>
      <font>
        <b/>
        <name val="Times New Roman"/>
        <family val="1"/>
      </font>
      <fill>
        <patternFill>
          <bgColor indexed="41"/>
        </patternFill>
      </fill>
    </ndxf>
  </rcc>
  <rfmt sheetId="1" sqref="A190" start="0" length="0">
    <dxf>
      <font>
        <b/>
        <color indexed="8"/>
        <name val="Times New Roman"/>
        <family val="1"/>
      </font>
      <alignment horizontal="general" vertical="top"/>
      <border outline="0">
        <left/>
        <right/>
        <top/>
        <bottom/>
      </border>
    </dxf>
  </rfmt>
  <rfmt sheetId="1" sqref="B190" start="0" length="0">
    <dxf>
      <font>
        <b/>
        <name val="Times New Roman"/>
        <family val="1"/>
      </font>
    </dxf>
  </rfmt>
  <rfmt sheetId="1" sqref="C190" start="0" length="0">
    <dxf>
      <font>
        <b/>
        <name val="Times New Roman"/>
        <family val="1"/>
      </font>
    </dxf>
  </rfmt>
  <rfmt sheetId="1" sqref="D190" start="0" length="0">
    <dxf>
      <font>
        <b/>
        <name val="Times New Roman"/>
        <family val="1"/>
      </font>
    </dxf>
  </rfmt>
  <rfmt sheetId="1" sqref="E190" start="0" length="0">
    <dxf>
      <font>
        <b/>
        <name val="Times New Roman"/>
        <family val="1"/>
      </font>
    </dxf>
  </rfmt>
  <rfmt sheetId="1" sqref="F190" start="0" length="0">
    <dxf>
      <font>
        <b/>
        <name val="Times New Roman"/>
        <family val="1"/>
      </font>
      <fill>
        <patternFill patternType="none">
          <bgColor indexed="65"/>
        </patternFill>
      </fill>
    </dxf>
  </rfmt>
  <rcc rId="1986" sId="1" odxf="1" dxf="1">
    <nc r="G190">
      <f>G191</f>
    </nc>
    <odxf>
      <font>
        <b val="0"/>
        <name val="Times New Roman"/>
        <family val="1"/>
      </font>
      <fill>
        <patternFill patternType="solid">
          <bgColor theme="0"/>
        </patternFill>
      </fill>
    </odxf>
    <ndxf>
      <font>
        <b/>
        <name val="Times New Roman"/>
        <family val="1"/>
      </font>
      <fill>
        <patternFill patternType="none">
          <bgColor indexed="65"/>
        </patternFill>
      </fill>
    </ndxf>
  </rcc>
  <rfmt sheetId="1" sqref="A191" start="0" length="0">
    <dxf>
      <font>
        <i/>
        <color indexed="8"/>
        <name val="Times New Roman"/>
        <family val="1"/>
      </font>
    </dxf>
  </rfmt>
  <rfmt sheetId="1" sqref="B191" start="0" length="0">
    <dxf>
      <font>
        <i/>
        <name val="Times New Roman"/>
        <family val="1"/>
      </font>
    </dxf>
  </rfmt>
  <rfmt sheetId="1" sqref="C191" start="0" length="0">
    <dxf>
      <font>
        <i/>
        <name val="Times New Roman"/>
        <family val="1"/>
      </font>
    </dxf>
  </rfmt>
  <rfmt sheetId="1" sqref="D191" start="0" length="0">
    <dxf>
      <font>
        <i/>
        <name val="Times New Roman"/>
        <family val="1"/>
      </font>
    </dxf>
  </rfmt>
  <rfmt sheetId="1" sqref="E191" start="0" length="0">
    <dxf>
      <font>
        <i/>
        <name val="Times New Roman"/>
        <family val="1"/>
      </font>
      <numFmt numFmtId="0" formatCode="General"/>
      <alignment horizontal="general" vertical="top"/>
    </dxf>
  </rfmt>
  <rfmt sheetId="1" sqref="F191" start="0" length="0">
    <dxf>
      <fill>
        <patternFill patternType="none">
          <bgColor indexed="65"/>
        </patternFill>
      </fill>
    </dxf>
  </rfmt>
  <rcc rId="1987" sId="1" odxf="1" dxf="1">
    <nc r="G191">
      <f>G192</f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fmt sheetId="1" sqref="A192" start="0" length="0">
    <dxf>
      <font>
        <i/>
        <color indexed="8"/>
        <name val="Times New Roman"/>
        <family val="1"/>
      </font>
    </dxf>
  </rfmt>
  <rfmt sheetId="1" sqref="B192" start="0" length="0">
    <dxf>
      <font>
        <i/>
        <name val="Times New Roman"/>
        <family val="1"/>
      </font>
    </dxf>
  </rfmt>
  <rfmt sheetId="1" sqref="C192" start="0" length="0">
    <dxf>
      <font>
        <i/>
        <name val="Times New Roman"/>
        <family val="1"/>
      </font>
    </dxf>
  </rfmt>
  <rfmt sheetId="1" sqref="D192" start="0" length="0">
    <dxf>
      <font>
        <i/>
        <name val="Times New Roman"/>
        <family val="1"/>
      </font>
    </dxf>
  </rfmt>
  <rfmt sheetId="1" sqref="E192" start="0" length="0">
    <dxf>
      <font>
        <i/>
        <name val="Times New Roman"/>
        <family val="1"/>
      </font>
      <numFmt numFmtId="0" formatCode="General"/>
      <alignment horizontal="general" vertical="top"/>
    </dxf>
  </rfmt>
  <rfmt sheetId="1" sqref="F192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fmt sheetId="1" sqref="G192" start="0" length="0">
    <dxf>
      <font>
        <i/>
        <name val="Times New Roman"/>
        <family val="1"/>
      </font>
      <fill>
        <patternFill patternType="none">
          <bgColor indexed="65"/>
        </patternFill>
      </fill>
    </dxf>
  </rfmt>
  <rcc rId="1988" sId="1">
    <nc r="A189" t="inlineStr">
      <is>
        <t>Другие вопросы в области жилищно-коммунального хозяйства</t>
      </is>
    </nc>
  </rcc>
  <rcc rId="1989" sId="1">
    <nc r="B189" t="inlineStr">
      <is>
        <t>05</t>
      </is>
    </nc>
  </rcc>
  <rcc rId="1990" sId="1">
    <nc r="C189" t="inlineStr">
      <is>
        <t>05</t>
      </is>
    </nc>
  </rcc>
  <rcc rId="1991" sId="1">
    <nc r="F189">
      <f>F190</f>
    </nc>
  </rcc>
  <rcc rId="1992" sId="1" odxf="1" dxf="1">
    <nc r="A190" t="inlineStr">
      <is>
        <t>Непрограммные расходы</t>
      </is>
    </nc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93" sId="1">
    <nc r="B190" t="inlineStr">
      <is>
        <t>05</t>
      </is>
    </nc>
  </rcc>
  <rcc rId="1994" sId="1">
    <nc r="C190" t="inlineStr">
      <is>
        <t>05</t>
      </is>
    </nc>
  </rcc>
  <rcc rId="1995" sId="1">
    <nc r="D190" t="inlineStr">
      <is>
        <t>99900 00000</t>
      </is>
    </nc>
  </rcc>
  <rfmt sheetId="1" sqref="A191" start="0" length="0">
    <dxf>
      <alignment horizontal="general" vertical="top"/>
    </dxf>
  </rfmt>
  <rfmt sheetId="1" sqref="E191" start="0" length="0">
    <dxf>
      <numFmt numFmtId="30" formatCode="@"/>
      <alignment horizontal="center" vertical="center"/>
    </dxf>
  </rfmt>
  <rfmt sheetId="1" sqref="F191" start="0" length="0">
    <dxf>
      <font>
        <i/>
        <name val="Times New Roman"/>
        <family val="1"/>
      </font>
      <fill>
        <patternFill patternType="solid">
          <bgColor theme="0"/>
        </patternFill>
      </fill>
    </dxf>
  </rfmt>
  <rfmt sheetId="1" sqref="A192" start="0" length="0">
    <dxf>
      <font>
        <i val="0"/>
        <name val="Times New Roman"/>
        <family val="1"/>
      </font>
      <fill>
        <patternFill patternType="solid">
          <bgColor theme="0"/>
        </patternFill>
      </fill>
    </dxf>
  </rfmt>
  <rfmt sheetId="1" sqref="B192" start="0" length="0">
    <dxf>
      <font>
        <i val="0"/>
        <name val="Times New Roman"/>
        <family val="1"/>
      </font>
    </dxf>
  </rfmt>
  <rfmt sheetId="1" sqref="C192" start="0" length="0">
    <dxf>
      <font>
        <i val="0"/>
        <name val="Times New Roman"/>
        <family val="1"/>
      </font>
    </dxf>
  </rfmt>
  <rfmt sheetId="1" sqref="D192" start="0" length="0">
    <dxf>
      <font>
        <i val="0"/>
        <name val="Times New Roman"/>
        <family val="1"/>
      </font>
    </dxf>
  </rfmt>
  <rfmt sheetId="1" sqref="E192" start="0" length="0">
    <dxf>
      <font>
        <i val="0"/>
        <name val="Times New Roman"/>
        <family val="1"/>
      </font>
      <numFmt numFmtId="30" formatCode="@"/>
      <alignment horizontal="center" vertical="center"/>
    </dxf>
  </rfmt>
  <rfmt sheetId="1" sqref="F192" start="0" length="0">
    <dxf>
      <font>
        <i val="0"/>
        <name val="Times New Roman"/>
        <family val="1"/>
      </font>
      <fill>
        <patternFill patternType="solid">
          <bgColor rgb="FFFF0000"/>
        </patternFill>
      </fill>
    </dxf>
  </rfmt>
  <rcc rId="1996" sId="1">
    <nc r="A191" t="inlineStr">
      <is>
        <t>Строительство и реконструкция (модернизация) объектов питьевого водоснабжения</t>
      </is>
    </nc>
  </rcc>
  <rcc rId="1997" sId="1">
    <nc r="B191" t="inlineStr">
      <is>
        <t>05</t>
      </is>
    </nc>
  </rcc>
  <rcc rId="1998" sId="1">
    <nc r="C191" t="inlineStr">
      <is>
        <t>05</t>
      </is>
    </nc>
  </rcc>
  <rcc rId="1999" sId="1">
    <nc r="D191" t="inlineStr">
      <is>
        <t>999F5 52430</t>
      </is>
    </nc>
  </rcc>
  <rcc rId="2000" sId="1">
    <nc r="F191">
      <f>F192</f>
    </nc>
  </rcc>
  <rcc rId="2001" sId="1" odxf="1" dxf="1">
    <nc r="A192" t="inlineStr">
      <is>
        <t>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    </is>
    </nc>
    <ndxf>
      <font>
        <color indexed="8"/>
        <name val="Times New Roman"/>
        <family val="1"/>
      </font>
      <fill>
        <patternFill>
          <bgColor indexed="65"/>
        </patternFill>
      </fill>
    </ndxf>
  </rcc>
  <rcc rId="2002" sId="1">
    <nc r="B192" t="inlineStr">
      <is>
        <t>05</t>
      </is>
    </nc>
  </rcc>
  <rcc rId="2003" sId="1">
    <nc r="C192" t="inlineStr">
      <is>
        <t>05</t>
      </is>
    </nc>
  </rcc>
  <rcc rId="2004" sId="1">
    <nc r="D192" t="inlineStr">
      <is>
        <t>999F5 52430</t>
      </is>
    </nc>
  </rcc>
  <rcc rId="2005" sId="1">
    <nc r="E192" t="inlineStr">
      <is>
        <t>465</t>
      </is>
    </nc>
  </rcc>
  <rcc rId="2006" sId="1">
    <nc r="F190">
      <f>F191</f>
    </nc>
  </rcc>
  <rcc rId="2007" sId="1">
    <nc r="F192">
      <f>196454.6+4009.7</f>
    </nc>
  </rcc>
  <rcc rId="2008" sId="1" numFmtId="4">
    <nc r="G192">
      <v>0</v>
    </nc>
  </rcc>
  <rfmt sheetId="1" sqref="F192:G192">
    <dxf>
      <fill>
        <patternFill>
          <bgColor rgb="FFFFFF00"/>
        </patternFill>
      </fill>
    </dxf>
  </rfmt>
  <rcc rId="2009" sId="1">
    <oc r="F183">
      <f>F184</f>
    </oc>
    <nc r="F183">
      <f>F184+F189</f>
    </nc>
  </rcc>
  <rcc rId="2010" sId="1">
    <oc r="G183">
      <f>G184</f>
    </oc>
    <nc r="G183">
      <f>G184+G189</f>
    </nc>
  </rcc>
  <rfmt sheetId="1" sqref="A186:G187" start="0" length="2147483647">
    <dxf>
      <font>
        <i val="0"/>
      </font>
    </dxf>
  </rfmt>
  <rfmt sheetId="1" sqref="A186:G187" start="0" length="2147483647">
    <dxf>
      <font>
        <i/>
      </font>
    </dxf>
  </rfmt>
</revisions>
</file>

<file path=xl/revisions/revisionLog8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11" sId="1">
    <oc r="F215">
      <f>28457.8+284.6</f>
    </oc>
    <nc r="F215">
      <f>28457.8+287.5</f>
    </nc>
  </rcc>
  <rcc rId="2012" sId="1">
    <oc r="F213">
      <f>32512-22</f>
    </oc>
    <nc r="F213">
      <f>32512-22-2.9</f>
    </nc>
  </rcc>
  <rcc rId="2013" sId="1">
    <oc r="G215">
      <f>28457.8+284.6</f>
    </oc>
    <nc r="G215">
      <f>28280.1+285.7</f>
    </nc>
  </rcc>
  <rcc rId="2014" sId="1" numFmtId="4">
    <oc r="G213">
      <v>32512</v>
    </oc>
    <nc r="G213">
      <f>32512-1.1</f>
    </nc>
  </rcc>
</revisions>
</file>

<file path=xl/revisions/revisionLog8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F215:G215">
    <dxf>
      <fill>
        <patternFill>
          <bgColor rgb="FFFFFF00"/>
        </patternFill>
      </fill>
    </dxf>
  </rfmt>
  <rfmt sheetId="1" sqref="F58:G58">
    <dxf>
      <fill>
        <patternFill>
          <bgColor rgb="FFFFFF00"/>
        </patternFill>
      </fill>
    </dxf>
  </rfmt>
  <rcc rId="2015" sId="1">
    <oc r="F217">
      <f>427.2+8.5</f>
    </oc>
    <nc r="F217">
      <f>427.2+8.7</f>
    </nc>
  </rcc>
  <rcc rId="2016" sId="1">
    <oc r="F213">
      <f>32512-22-2.9</f>
    </oc>
    <nc r="F213">
      <f>32512-22-2.9-0.2</f>
    </nc>
  </rcc>
  <rcc rId="2017" sId="1">
    <oc r="G217">
      <f>402.1+8</f>
    </oc>
    <nc r="G217">
      <f>402.1+8.2</f>
    </nc>
  </rcc>
  <rcc rId="2018" sId="1">
    <oc r="G213">
      <f>32512-1.1</f>
    </oc>
    <nc r="G213">
      <f>32512-1.1-0.2</f>
    </nc>
  </rcc>
</revisions>
</file>

<file path=xl/revisions/revisionLog8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F217:G217">
    <dxf>
      <fill>
        <patternFill>
          <bgColor rgb="FFFFFF00"/>
        </patternFill>
      </fill>
    </dxf>
  </rfmt>
  <rcc rId="2019" sId="1">
    <oc r="F221">
      <f>103849.1+5715.8</f>
    </oc>
    <nc r="F221">
      <f>108242.8+5715.8</f>
    </nc>
  </rcc>
  <rcc rId="2020" sId="1">
    <oc r="G221">
      <f>103744.8+5715.8</f>
    </oc>
    <nc r="G221">
      <f>108242.8+5715.8</f>
    </nc>
  </rcc>
  <rfmt sheetId="1" sqref="F221:G221">
    <dxf>
      <fill>
        <patternFill>
          <bgColor rgb="FFFFFF00"/>
        </patternFill>
      </fill>
    </dxf>
  </rfmt>
  <rfmt sheetId="1" sqref="F104:G104">
    <dxf>
      <fill>
        <patternFill>
          <bgColor rgb="FFFFFF00"/>
        </patternFill>
      </fill>
    </dxf>
  </rfmt>
  <rfmt sheetId="1" sqref="F164:G164">
    <dxf>
      <fill>
        <patternFill>
          <bgColor rgb="FFFFFF00"/>
        </patternFill>
      </fill>
    </dxf>
  </rfmt>
  <rcc rId="2021" sId="1">
    <nc r="H164" t="inlineStr">
      <is>
        <t>мб</t>
      </is>
    </nc>
  </rcc>
  <rfmt sheetId="1" sqref="F182:G182">
    <dxf>
      <fill>
        <patternFill>
          <bgColor rgb="FFFFFF00"/>
        </patternFill>
      </fill>
    </dxf>
  </rfmt>
  <rfmt sheetId="1" sqref="F285:G285">
    <dxf>
      <fill>
        <patternFill>
          <bgColor rgb="FFFFFF00"/>
        </patternFill>
      </fill>
    </dxf>
  </rfmt>
  <rfmt sheetId="1" sqref="F269:G269">
    <dxf>
      <fill>
        <patternFill>
          <bgColor rgb="FFFFFF00"/>
        </patternFill>
      </fill>
    </dxf>
  </rfmt>
  <rfmt sheetId="1" sqref="F414:G414">
    <dxf>
      <fill>
        <patternFill>
          <bgColor rgb="FFFFFF00"/>
        </patternFill>
      </fill>
    </dxf>
  </rfmt>
  <rfmt sheetId="1" sqref="F227:G227">
    <dxf>
      <fill>
        <patternFill>
          <bgColor rgb="FFFFFF00"/>
        </patternFill>
      </fill>
    </dxf>
  </rfmt>
  <rfmt sheetId="1" sqref="F211:G211">
    <dxf>
      <fill>
        <patternFill>
          <bgColor rgb="FFFFFF00"/>
        </patternFill>
      </fill>
    </dxf>
  </rfmt>
  <rfmt sheetId="1" sqref="F88:G88">
    <dxf>
      <fill>
        <patternFill patternType="solid">
          <bgColor rgb="FFFFFF00"/>
        </patternFill>
      </fill>
    </dxf>
  </rfmt>
  <rfmt sheetId="1" sqref="F367:G367">
    <dxf>
      <fill>
        <patternFill>
          <bgColor rgb="FFFFFF00"/>
        </patternFill>
      </fill>
    </dxf>
  </rfmt>
  <rfmt sheetId="1" sqref="F93:G93">
    <dxf>
      <fill>
        <patternFill>
          <bgColor rgb="FFFFFF00"/>
        </patternFill>
      </fill>
    </dxf>
  </rfmt>
  <rfmt sheetId="1" sqref="F362:G362">
    <dxf>
      <fill>
        <patternFill patternType="solid">
          <bgColor rgb="FFFFFF00"/>
        </patternFill>
      </fill>
    </dxf>
  </rfmt>
  <rcc rId="2022" sId="1" numFmtId="4">
    <oc r="F209">
      <v>262264.59999999998</v>
    </oc>
    <nc r="F209">
      <v>256485.6</v>
    </nc>
  </rcc>
  <rcc rId="2023" sId="1" numFmtId="4">
    <oc r="G209">
      <v>275252.5</v>
    </oc>
    <nc r="G209">
      <v>256485.6</v>
    </nc>
  </rcc>
  <rfmt sheetId="1" sqref="F209:G209">
    <dxf>
      <fill>
        <patternFill>
          <bgColor rgb="FFFFFF00"/>
        </patternFill>
      </fill>
    </dxf>
  </rfmt>
  <rfmt sheetId="1" sqref="F199:G199">
    <dxf>
      <fill>
        <patternFill>
          <bgColor rgb="FFFFFF00"/>
        </patternFill>
      </fill>
    </dxf>
  </rfmt>
  <rfmt sheetId="1" sqref="F129:G129">
    <dxf>
      <fill>
        <patternFill>
          <bgColor rgb="FFFFFF00"/>
        </patternFill>
      </fill>
    </dxf>
  </rfmt>
  <rfmt sheetId="1" sqref="F130:G130">
    <dxf>
      <fill>
        <patternFill>
          <bgColor rgb="FFFFFF00"/>
        </patternFill>
      </fill>
    </dxf>
  </rfmt>
  <rfmt sheetId="1" sqref="F139:G139">
    <dxf>
      <fill>
        <patternFill>
          <bgColor rgb="FFFFFF00"/>
        </patternFill>
      </fill>
    </dxf>
  </rfmt>
  <rfmt sheetId="1" sqref="F135:G135">
    <dxf>
      <fill>
        <patternFill>
          <bgColor rgb="FFFFFF00"/>
        </patternFill>
      </fill>
    </dxf>
  </rfmt>
  <rfmt sheetId="1" sqref="F98:G98">
    <dxf>
      <fill>
        <patternFill>
          <bgColor rgb="FFFFFF00"/>
        </patternFill>
      </fill>
    </dxf>
  </rfmt>
  <rfmt sheetId="1" sqref="F133:G133">
    <dxf>
      <fill>
        <patternFill>
          <bgColor rgb="FFFFFF00"/>
        </patternFill>
      </fill>
    </dxf>
  </rfmt>
  <rfmt sheetId="1" sqref="F140:G140">
    <dxf>
      <fill>
        <patternFill>
          <bgColor rgb="FFFFFF00"/>
        </patternFill>
      </fill>
    </dxf>
  </rfmt>
  <rfmt sheetId="1" sqref="F272:G272">
    <dxf>
      <fill>
        <patternFill patternType="solid">
          <bgColor rgb="FFFFFF00"/>
        </patternFill>
      </fill>
    </dxf>
  </rfmt>
  <rfmt sheetId="1" sqref="F271:G271">
    <dxf>
      <fill>
        <patternFill patternType="solid">
          <bgColor rgb="FFFFFF00"/>
        </patternFill>
      </fill>
    </dxf>
  </rfmt>
  <rfmt sheetId="1" sqref="F279:G279">
    <dxf>
      <fill>
        <patternFill patternType="solid">
          <bgColor rgb="FFFFFF00"/>
        </patternFill>
      </fill>
    </dxf>
  </rfmt>
  <rfmt sheetId="1" sqref="F39:G39">
    <dxf>
      <fill>
        <patternFill>
          <bgColor rgb="FFFFFF00"/>
        </patternFill>
      </fill>
    </dxf>
  </rfmt>
  <rfmt sheetId="1" sqref="F372:G372">
    <dxf>
      <fill>
        <patternFill>
          <bgColor rgb="FFFFFF00"/>
        </patternFill>
      </fill>
    </dxf>
  </rfmt>
  <rrc rId="2024" sId="1" ref="A208:XFD208" action="insertRow"/>
  <rrc rId="2025" sId="1" ref="A208:XFD208" action="insertRow"/>
  <rcc rId="2026" sId="1">
    <nc r="A208" t="inlineStr">
      <is>
        <t>На ежемесячное денежное вознаграждение за клаасное руководство педагогическим работникам государственных и муниципальных общеобразовательных учреждений</t>
      </is>
    </nc>
  </rcc>
  <rcc rId="2027" sId="1">
    <nc r="B208" t="inlineStr">
      <is>
        <t>07</t>
      </is>
    </nc>
  </rcc>
  <rcc rId="2028" sId="1">
    <nc r="C208" t="inlineStr">
      <is>
        <t>02</t>
      </is>
    </nc>
  </rcc>
  <rcc rId="2029" sId="1">
    <nc r="D208" t="inlineStr">
      <is>
        <t>10201 53030</t>
      </is>
    </nc>
  </rcc>
  <rcc rId="2030" sId="1" odxf="1" dxf="1">
    <nc r="F208">
      <f>F209</f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2031" sId="1" odxf="1" dxf="1">
    <nc r="A209" t="inlineStr">
      <is>
        <t>Субсидии бюджетным учреждениям на иные цели</t>
      </is>
    </nc>
    <odxf>
      <font>
        <i/>
        <name val="Times New Roman"/>
        <family val="1"/>
      </font>
      <fill>
        <patternFill patternType="none"/>
      </fill>
      <alignment horizontal="general"/>
    </odxf>
    <ndxf>
      <font>
        <i val="0"/>
        <color indexed="8"/>
        <name val="Times New Roman"/>
        <family val="1"/>
      </font>
      <fill>
        <patternFill patternType="solid"/>
      </fill>
      <alignment horizontal="left"/>
    </ndxf>
  </rcc>
  <rcc rId="2032" sId="1" odxf="1" dxf="1">
    <nc r="B209" t="inlineStr">
      <is>
        <t>07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2033" sId="1" odxf="1" dxf="1">
    <nc r="C209" t="inlineStr">
      <is>
        <t>02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2034" sId="1" odxf="1" dxf="1">
    <nc r="D209" t="inlineStr">
      <is>
        <t>10201 53030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2035" sId="1" odxf="1" dxf="1">
    <nc r="E209" t="inlineStr">
      <is>
        <t>612</t>
      </is>
    </nc>
    <odxf>
      <font>
        <i/>
        <name val="Times New Roman"/>
        <family val="1"/>
      </font>
    </odxf>
    <ndxf>
      <font>
        <i val="0"/>
        <name val="Times New Roman"/>
        <family val="1"/>
      </font>
    </ndxf>
  </rcc>
  <rcc rId="2036" sId="1" odxf="1" dxf="1" numFmtId="4">
    <nc r="F209">
      <v>31012</v>
    </nc>
    <odxf>
      <font>
        <i/>
        <name val="Times New Roman"/>
        <family val="1"/>
      </font>
      <fill>
        <patternFill patternType="none">
          <bgColor indexed="65"/>
        </patternFill>
      </fill>
    </odxf>
    <ndxf>
      <font>
        <i val="0"/>
        <name val="Times New Roman"/>
        <family val="1"/>
      </font>
      <fill>
        <patternFill patternType="solid">
          <bgColor theme="0"/>
        </patternFill>
      </fill>
    </ndxf>
  </rcc>
  <rcc rId="2037" sId="1" odxf="1" dxf="1">
    <nc r="G208">
      <f>G209</f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2038" sId="1" odxf="1" dxf="1" numFmtId="4">
    <nc r="G209">
      <v>31012</v>
    </nc>
    <odxf>
      <font>
        <i/>
        <name val="Times New Roman"/>
        <family val="1"/>
      </font>
      <fill>
        <patternFill patternType="none">
          <bgColor indexed="65"/>
        </patternFill>
      </fill>
    </odxf>
    <ndxf>
      <font>
        <i val="0"/>
        <name val="Times New Roman"/>
        <family val="1"/>
      </font>
      <fill>
        <patternFill patternType="solid">
          <bgColor theme="0"/>
        </patternFill>
      </fill>
    </ndxf>
  </rcc>
  <rfmt sheetId="1" sqref="F208:G208">
    <dxf>
      <fill>
        <patternFill>
          <bgColor rgb="FFFFFF00"/>
        </patternFill>
      </fill>
    </dxf>
  </rfmt>
  <rfmt sheetId="1" sqref="F203:G203">
    <dxf>
      <fill>
        <patternFill>
          <bgColor rgb="FFFFFF00"/>
        </patternFill>
      </fill>
    </dxf>
  </rfmt>
  <rrc rId="2039" sId="1" ref="A230:XFD230" action="insertRow"/>
  <rrc rId="2040" sId="1" ref="A230:XFD230" action="insertRow"/>
  <rcc rId="2041" sId="1" odxf="1" dxf="1">
    <nc r="A230" t="inlineStr">
      <is>
    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    </is>
    </nc>
    <odxf>
      <font>
        <i val="0"/>
        <color indexed="8"/>
        <name val="Times New Roman"/>
        <family val="1"/>
      </font>
      <fill>
        <patternFill>
          <bgColor indexed="65"/>
        </patternFill>
      </fill>
    </odxf>
    <ndxf>
      <font>
        <i/>
        <color indexed="8"/>
        <name val="Times New Roman"/>
        <family val="1"/>
      </font>
      <fill>
        <patternFill>
          <bgColor theme="0"/>
        </patternFill>
      </fill>
    </ndxf>
  </rcc>
  <rcc rId="2042" sId="1" odxf="1" dxf="1">
    <nc r="B230" t="inlineStr">
      <is>
        <t>07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fmt sheetId="1" sqref="C230" start="0" length="0">
    <dxf>
      <font>
        <i/>
        <name val="Times New Roman"/>
        <family val="1"/>
      </font>
      <fill>
        <patternFill patternType="solid">
          <bgColor theme="0"/>
        </patternFill>
      </fill>
    </dxf>
  </rfmt>
  <rcc rId="2043" sId="1" odxf="1" dxf="1">
    <nc r="D230" t="inlineStr">
      <is>
        <t>102EВ 51790</t>
      </is>
    </nc>
    <odxf>
      <font>
        <i val="0"/>
        <name val="Times New Roman"/>
        <family val="1"/>
      </font>
      <fill>
        <patternFill patternType="none">
          <bgColor indexed="65"/>
        </patternFill>
      </fill>
    </odxf>
    <ndxf>
      <font>
        <i/>
        <name val="Times New Roman"/>
        <family val="1"/>
      </font>
      <fill>
        <patternFill patternType="solid">
          <bgColor theme="0"/>
        </patternFill>
      </fill>
    </ndxf>
  </rcc>
  <rfmt sheetId="1" sqref="E230" start="0" length="0">
    <dxf>
      <font>
        <i/>
        <name val="Times New Roman"/>
        <family val="1"/>
      </font>
      <fill>
        <patternFill patternType="solid">
          <bgColor theme="0"/>
        </patternFill>
      </fill>
    </dxf>
  </rfmt>
  <rcc rId="2044" sId="1" odxf="1" dxf="1">
    <nc r="F230">
      <f>F231</f>
    </nc>
    <odxf>
      <font>
        <i val="0"/>
        <name val="Times New Roman"/>
        <family val="1"/>
      </font>
      <fill>
        <patternFill>
          <bgColor rgb="FFFFFF00"/>
        </patternFill>
      </fill>
    </odxf>
    <ndxf>
      <font>
        <i/>
        <name val="Times New Roman"/>
        <family val="1"/>
      </font>
      <fill>
        <patternFill>
          <bgColor theme="0"/>
        </patternFill>
      </fill>
    </ndxf>
  </rcc>
  <rfmt sheetId="1" sqref="A231" start="0" length="0">
    <dxf>
      <fill>
        <patternFill>
          <bgColor theme="0"/>
        </patternFill>
      </fill>
    </dxf>
  </rfmt>
  <rcc rId="2045" sId="1" odxf="1" dxf="1">
    <nc r="B231" t="inlineStr">
      <is>
        <t>07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fmt sheetId="1" sqref="C231" start="0" length="0">
    <dxf>
      <fill>
        <patternFill patternType="solid">
          <bgColor theme="0"/>
        </patternFill>
      </fill>
    </dxf>
  </rfmt>
  <rcc rId="2046" sId="1" odxf="1" dxf="1">
    <nc r="D231" t="inlineStr">
      <is>
        <t>102EВ 51790</t>
      </is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fmt sheetId="1" sqref="E231" start="0" length="0">
    <dxf>
      <fill>
        <patternFill patternType="solid">
          <bgColor theme="0"/>
        </patternFill>
      </fill>
    </dxf>
  </rfmt>
  <rfmt sheetId="1" sqref="F231" start="0" length="0">
    <dxf>
      <fill>
        <patternFill>
          <bgColor rgb="FFFF0000"/>
        </patternFill>
      </fill>
    </dxf>
  </rfmt>
  <rcc rId="2047" sId="1" numFmtId="4">
    <nc r="F231">
      <v>4690.3999999999996</v>
    </nc>
  </rcc>
  <rcc rId="2048" sId="1" numFmtId="4">
    <nc r="G231">
      <v>4690.3999999999996</v>
    </nc>
  </rcc>
  <rcc rId="2049" sId="1" odxf="1" dxf="1">
    <nc r="G230">
      <f>G231</f>
    </nc>
    <odxf>
      <font>
        <i val="0"/>
        <name val="Times New Roman"/>
        <family val="1"/>
      </font>
      <fill>
        <patternFill>
          <bgColor rgb="FFFFFF00"/>
        </patternFill>
      </fill>
    </odxf>
    <ndxf>
      <font>
        <i/>
        <name val="Times New Roman"/>
        <family val="1"/>
      </font>
      <fill>
        <patternFill>
          <bgColor theme="0"/>
        </patternFill>
      </fill>
    </ndxf>
  </rcc>
  <rfmt sheetId="1" sqref="F231:G231">
    <dxf>
      <fill>
        <patternFill>
          <bgColor rgb="FFFFFF00"/>
        </patternFill>
      </fill>
    </dxf>
  </rfmt>
  <rcc rId="2050" sId="1">
    <nc r="C230" t="inlineStr">
      <is>
        <t>02</t>
      </is>
    </nc>
  </rcc>
  <rcc rId="2051" sId="1">
    <nc r="C231" t="inlineStr">
      <is>
        <t>02</t>
      </is>
    </nc>
  </rcc>
  <rcc rId="2052" sId="1">
    <nc r="E231" t="inlineStr">
      <is>
        <t>611</t>
      </is>
    </nc>
  </rcc>
  <rcc rId="2053" sId="1" odxf="1" dxf="1">
    <nc r="A231" t="inlineStr">
      <is>
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  <ndxf>
      <font>
        <color indexed="8"/>
        <name val="Times New Roman"/>
        <family val="1"/>
      </font>
      <fill>
        <patternFill patternType="none">
          <bgColor indexed="65"/>
        </patternFill>
      </fill>
    </ndxf>
  </rcc>
  <rcc rId="2054" sId="1">
    <oc r="F207">
      <f>F210+F212+F214+F218+F220+F222+F216</f>
    </oc>
    <nc r="F207">
      <f>F210+F212+F214+F218+F220+F222+F216+F208+F230</f>
    </nc>
  </rcc>
  <rcc rId="2055" sId="1">
    <oc r="G207">
      <f>G210+G212+G214+G218+G220+G222+G216</f>
    </oc>
    <nc r="G207">
      <f>G210+G212+G214+G218+G220+G222+G216+G208+G230</f>
    </nc>
  </rcc>
</revisions>
</file>

<file path=xl/revisions/revisionLog8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F188:G188">
    <dxf>
      <fill>
        <patternFill>
          <bgColor rgb="FFFFFF00"/>
        </patternFill>
      </fill>
    </dxf>
  </rfmt>
  <rfmt sheetId="1" sqref="F247:G247">
    <dxf>
      <fill>
        <patternFill>
          <bgColor rgb="FFFFFF00"/>
        </patternFill>
      </fill>
    </dxf>
  </rfmt>
  <rfmt sheetId="1" sqref="F259:G259">
    <dxf>
      <fill>
        <patternFill>
          <bgColor rgb="FFFFFF00"/>
        </patternFill>
      </fill>
    </dxf>
  </rfmt>
</revisions>
</file>

<file path=xl/revisions/revisionLog8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56" sId="1" numFmtId="4">
    <oc r="F372">
      <v>1715.6</v>
    </oc>
    <nc r="F372">
      <v>1626.34</v>
    </nc>
  </rcc>
  <rcc rId="2057" sId="1" numFmtId="4">
    <oc r="G372">
      <v>1715.6</v>
    </oc>
    <nc r="G372">
      <v>1626.34</v>
    </nc>
  </rcc>
  <rcc rId="2058" sId="1" numFmtId="4">
    <oc r="F373">
      <v>518.1</v>
    </oc>
    <nc r="F373">
      <v>490.8</v>
    </nc>
  </rcc>
  <rcc rId="2059" sId="1" numFmtId="4">
    <oc r="G373">
      <v>518.1</v>
    </oc>
    <nc r="G373">
      <v>490.8</v>
    </nc>
  </rcc>
  <rcc rId="2060" sId="1" numFmtId="4">
    <oc r="F374">
      <v>204.4</v>
    </oc>
    <nc r="F374">
      <v>86</v>
    </nc>
  </rcc>
  <rcc rId="2061" sId="1" numFmtId="4">
    <oc r="G374">
      <v>204.4</v>
    </oc>
    <nc r="G374">
      <v>86</v>
    </nc>
  </rcc>
  <rcc rId="2062" sId="1" numFmtId="4">
    <oc r="F375">
      <v>60.2</v>
    </oc>
    <nc r="F375">
      <v>295.16000000000003</v>
    </nc>
  </rcc>
  <rcc rId="2063" sId="1" numFmtId="4">
    <oc r="G375">
      <v>60.2</v>
    </oc>
    <nc r="G375">
      <v>295.16000000000003</v>
    </nc>
  </rcc>
  <rcv guid="{E97D42D2-9E10-4ADB-8FB1-0860F6F503F4}" action="delete"/>
  <rdn rId="0" localSheetId="1" customView="1" name="Z_E97D42D2_9E10_4ADB_8FB1_0860F6F503F4_.wvu.PrintArea" hidden="1" oldHidden="1">
    <formula>Ведом.структура!$A$1:$G$420</formula>
    <oldFormula>Ведом.структура!$A$1:$G$420</oldFormula>
  </rdn>
  <rdn rId="0" localSheetId="1" customView="1" name="Z_E97D42D2_9E10_4ADB_8FB1_0860F6F503F4_.wvu.FilterData" hidden="1" oldHidden="1">
    <formula>Ведом.структура!$A$13:$G$429</formula>
    <oldFormula>Ведом.структура!$A$13:$G$429</oldFormula>
  </rdn>
  <rcv guid="{E97D42D2-9E10-4ADB-8FB1-0860F6F503F4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02" sId="1">
    <nc r="F440">
      <v>1309371.03</v>
    </nc>
  </rcc>
  <rcc rId="803" sId="1">
    <nc r="G440">
      <v>1212964.33</v>
    </nc>
  </rcc>
  <rcc rId="804" sId="1" odxf="1" dxf="1">
    <nc r="F441">
      <f>F439-F440</f>
    </nc>
    <odxf>
      <numFmt numFmtId="166" formatCode="0.00000"/>
      <alignment horizontal="general"/>
    </odxf>
    <ndxf>
      <numFmt numFmtId="168" formatCode="_-* #,##0.00000\ _₽_-;\-* #,##0.00000\ _₽_-;_-* &quot;-&quot;?????\ _₽_-;_-@_-"/>
      <alignment horizontal="right"/>
    </ndxf>
  </rcc>
  <rcc rId="805" sId="1" odxf="1" dxf="1">
    <nc r="G441">
      <f>G439-G440</f>
    </nc>
    <odxf>
      <numFmt numFmtId="166" formatCode="0.00000"/>
      <alignment horizontal="general"/>
    </odxf>
    <ndxf>
      <numFmt numFmtId="168" formatCode="_-* #,##0.00000\ _₽_-;\-* #,##0.00000\ _₽_-;_-* &quot;-&quot;?????\ _₽_-;_-@_-"/>
      <alignment horizontal="right"/>
    </ndxf>
  </rcc>
  <rcv guid="{E97D42D2-9E10-4ADB-8FB1-0860F6F503F4}" action="delete"/>
  <rdn rId="0" localSheetId="1" customView="1" name="Z_E97D42D2_9E10_4ADB_8FB1_0860F6F503F4_.wvu.PrintArea" hidden="1" oldHidden="1">
    <formula>Ведом.структура!$A$1:$G$439</formula>
    <oldFormula>Ведом.структура!$A$1:$G$439</oldFormula>
  </rdn>
  <rdn rId="0" localSheetId="1" customView="1" name="Z_E97D42D2_9E10_4ADB_8FB1_0860F6F503F4_.wvu.Rows" hidden="1" oldHidden="1">
    <formula>Ведом.структура!$254:$256</formula>
    <oldFormula>Ведом.структура!$254:$256</oldFormula>
  </rdn>
  <rdn rId="0" localSheetId="1" customView="1" name="Z_E97D42D2_9E10_4ADB_8FB1_0860F6F503F4_.wvu.FilterData" hidden="1" oldHidden="1">
    <formula>Ведом.структура!$A$15:$P$448</formula>
    <oldFormula>Ведом.структура!$A$15:$P$448</oldFormula>
  </rdn>
  <rcv guid="{E97D42D2-9E10-4ADB-8FB1-0860F6F503F4}" action="add"/>
</revisions>
</file>

<file path=xl/revisions/revisionLog9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66" sId="1" numFmtId="4">
    <oc r="F19">
      <v>1949.6</v>
    </oc>
    <nc r="F19">
      <v>2599.5</v>
    </nc>
  </rcc>
  <rcc rId="2067" sId="1" numFmtId="4">
    <oc r="G19">
      <v>1949.6</v>
    </oc>
    <nc r="G19">
      <v>2599.5</v>
    </nc>
  </rcc>
  <rcc rId="2068" sId="1" numFmtId="4">
    <oc r="F20">
      <v>588.79999999999995</v>
    </oc>
    <nc r="F20">
      <v>785</v>
    </nc>
  </rcc>
  <rcc rId="2069" sId="1" numFmtId="4">
    <oc r="G20">
      <v>588.79999999999995</v>
    </oc>
    <nc r="G20">
      <v>785</v>
    </nc>
  </rcc>
  <rcc rId="2070" sId="1" numFmtId="4">
    <oc r="F25">
      <v>1559.8</v>
    </oc>
    <nc r="F25">
      <v>2079.6999999999998</v>
    </nc>
  </rcc>
  <rcc rId="2071" sId="1" numFmtId="4">
    <oc r="F26">
      <v>471.1</v>
    </oc>
    <nc r="F26">
      <v>628.1</v>
    </nc>
  </rcc>
  <rcc rId="2072" sId="1" numFmtId="4">
    <oc r="G25">
      <v>1559.8</v>
    </oc>
    <nc r="G25">
      <v>2079.6999999999998</v>
    </nc>
  </rcc>
  <rcc rId="2073" sId="1" numFmtId="4">
    <oc r="G26">
      <v>471.1</v>
    </oc>
    <nc r="G26">
      <v>628.1</v>
    </nc>
  </rcc>
  <rcc rId="2074" sId="1" numFmtId="4">
    <oc r="F28">
      <v>1016.7</v>
    </oc>
    <nc r="F28">
      <v>1355.6</v>
    </nc>
  </rcc>
  <rcc rId="2075" sId="1" numFmtId="4">
    <oc r="G28">
      <v>1016.7</v>
    </oc>
    <nc r="G28">
      <v>1355.6</v>
    </nc>
  </rcc>
  <rcc rId="2076" sId="1" numFmtId="4">
    <oc r="F29">
      <v>307</v>
    </oc>
    <nc r="F29">
      <v>409.4</v>
    </nc>
  </rcc>
  <rcc rId="2077" sId="1" numFmtId="4">
    <oc r="G29">
      <v>307</v>
    </oc>
    <nc r="G29">
      <v>409.4</v>
    </nc>
  </rcc>
  <rcc rId="2078" sId="1" numFmtId="4">
    <oc r="F34">
      <v>10623.4</v>
    </oc>
    <nc r="F34">
      <v>13845.8</v>
    </nc>
  </rcc>
  <rcc rId="2079" sId="1" numFmtId="4">
    <oc r="G34">
      <v>10623.4</v>
    </oc>
    <nc r="G34">
      <v>13845.8</v>
    </nc>
  </rcc>
  <rcc rId="2080" sId="1" numFmtId="4">
    <oc r="F35">
      <v>3208.3</v>
    </oc>
    <nc r="F35">
      <v>4181.3999999999996</v>
    </nc>
  </rcc>
  <rcc rId="2081" sId="1" numFmtId="4">
    <oc r="G35">
      <v>3208.3</v>
    </oc>
    <nc r="G35">
      <v>4181.3999999999996</v>
    </nc>
  </rcc>
  <rcc rId="2082" sId="1">
    <nc r="H39">
      <v>11.7</v>
    </nc>
  </rcc>
  <rcc rId="2083" sId="1">
    <nc r="I39">
      <v>10.5</v>
    </nc>
  </rcc>
  <rcc rId="2084" sId="1" numFmtId="4">
    <oc r="F45">
      <v>4920.6000000000004</v>
    </oc>
    <nc r="F45">
      <v>6560.8</v>
    </nc>
  </rcc>
  <rcc rId="2085" sId="1" numFmtId="4">
    <oc r="G45">
      <v>4920.6000000000004</v>
    </oc>
    <nc r="G45">
      <v>6560.8</v>
    </nc>
  </rcc>
  <rcc rId="2086" sId="1" numFmtId="4">
    <oc r="F46">
      <v>1486</v>
    </oc>
    <nc r="F46">
      <v>1981.4</v>
    </nc>
  </rcc>
  <rcc rId="2087" sId="1" numFmtId="4">
    <oc r="G46">
      <v>1486</v>
    </oc>
    <nc r="G46">
      <v>1981.4</v>
    </nc>
  </rcc>
  <rcc rId="2088" sId="1">
    <nc r="H58">
      <v>208</v>
    </nc>
  </rcc>
  <rcc rId="2089" sId="1">
    <nc r="I58">
      <v>208</v>
    </nc>
  </rcc>
  <rcc rId="2090" sId="1" numFmtId="4">
    <oc r="F70">
      <v>4289.7</v>
    </oc>
    <nc r="F70">
      <v>5719.6</v>
    </nc>
  </rcc>
  <rcc rId="2091" sId="1" numFmtId="4">
    <oc r="G70">
      <v>4289.7</v>
    </oc>
    <nc r="G70">
      <v>5719.6</v>
    </nc>
  </rcc>
  <rcc rId="2092" sId="1" numFmtId="4">
    <oc r="F71">
      <v>1295.5</v>
    </oc>
    <nc r="F71">
      <v>1727.3</v>
    </nc>
  </rcc>
  <rcc rId="2093" sId="1" numFmtId="4">
    <oc r="G71">
      <v>1295.5</v>
    </oc>
    <nc r="G71">
      <v>1727.3</v>
    </nc>
  </rcc>
  <rcc rId="2094" sId="1">
    <nc r="H88">
      <v>616.29999999999995</v>
    </nc>
  </rcc>
  <rcc rId="2095" sId="1">
    <nc r="I88">
      <v>616.29999999999995</v>
    </nc>
  </rcc>
  <rcc rId="2096" sId="1">
    <nc r="H93">
      <v>730.6</v>
    </nc>
  </rcc>
  <rcc rId="2097" sId="1">
    <nc r="I93">
      <v>730.6</v>
    </nc>
  </rcc>
  <rcc rId="2098" sId="1">
    <nc r="H98">
      <v>474.9</v>
    </nc>
  </rcc>
  <rcc rId="2099" sId="1">
    <nc r="I98">
      <v>474.9</v>
    </nc>
  </rcc>
  <rcc rId="2100" sId="1">
    <nc r="H104">
      <v>10869</v>
    </nc>
  </rcc>
  <rcc rId="2101" sId="1">
    <nc r="I104">
      <v>10869</v>
    </nc>
  </rcc>
  <rcc rId="2102" sId="1" numFmtId="4">
    <oc r="F106">
      <v>2614.4</v>
    </oc>
    <nc r="F106">
      <f>2634+795.5+70.5</f>
    </nc>
  </rcc>
  <rcc rId="2103" sId="1" numFmtId="4">
    <oc r="G106">
      <v>2614.4</v>
    </oc>
    <nc r="G106">
      <f>2634+795.5+70.5</f>
    </nc>
  </rcc>
  <rcc rId="2104" sId="1" numFmtId="4">
    <oc r="F109">
      <v>13758.4</v>
    </oc>
    <nc r="F109">
      <v>18344.5</v>
    </nc>
  </rcc>
  <rcc rId="2105" sId="1" numFmtId="4">
    <oc r="F110">
      <v>4155</v>
    </oc>
    <nc r="F110">
      <v>5540</v>
    </nc>
  </rcc>
  <rcc rId="2106" sId="1" numFmtId="4">
    <oc r="F111">
      <v>60</v>
    </oc>
    <nc r="F111">
      <v>100</v>
    </nc>
  </rcc>
  <rcc rId="2107" sId="1" numFmtId="4">
    <oc r="F112">
      <v>1266</v>
    </oc>
    <nc r="F112">
      <v>2110</v>
    </nc>
  </rcc>
  <rcc rId="2108" sId="1">
    <nc r="H129">
      <v>311</v>
    </nc>
  </rcc>
  <rcc rId="2109" sId="1">
    <nc r="I129">
      <v>311</v>
    </nc>
  </rcc>
  <rcc rId="2110" sId="1">
    <nc r="H130">
      <v>1.7</v>
    </nc>
  </rcc>
  <rcc rId="2111" sId="1">
    <nc r="I130">
      <v>1.7</v>
    </nc>
  </rcc>
  <rcc rId="2112" sId="1">
    <nc r="H133">
      <v>146.69999999999999</v>
    </nc>
  </rcc>
  <rcc rId="2113" sId="1">
    <nc r="I133">
      <v>146.69999999999999</v>
    </nc>
  </rcc>
  <rcc rId="2114" sId="1">
    <nc r="H135">
      <v>52.8</v>
    </nc>
  </rcc>
  <rcc rId="2115" sId="1">
    <nc r="I135">
      <v>52.8</v>
    </nc>
  </rcc>
  <rcc rId="2116" sId="1">
    <nc r="H139">
      <v>3519.7</v>
    </nc>
  </rcc>
  <rcc rId="2117" sId="1">
    <nc r="I139">
      <v>3519.7</v>
    </nc>
  </rcc>
  <rcc rId="2118" sId="1">
    <nc r="H140">
      <v>22</v>
    </nc>
  </rcc>
  <rcc rId="2119" sId="1">
    <nc r="I140">
      <v>22</v>
    </nc>
  </rcc>
  <rcc rId="2120" sId="1" numFmtId="4">
    <oc r="F145">
      <v>1379.3</v>
    </oc>
    <nc r="F145">
      <v>1839</v>
    </nc>
  </rcc>
  <rcc rId="2121" sId="1" numFmtId="4">
    <oc r="F146">
      <v>416.5</v>
    </oc>
    <nc r="F146">
      <v>555.4</v>
    </nc>
  </rcc>
  <rcc rId="2122" sId="1" numFmtId="4">
    <oc r="G145">
      <v>1379.3</v>
    </oc>
    <nc r="G145">
      <v>1839</v>
    </nc>
  </rcc>
  <rcc rId="2123" sId="1" numFmtId="4">
    <oc r="G146">
      <v>416.5</v>
    </oc>
    <nc r="G146">
      <v>555.4</v>
    </nc>
  </rcc>
  <rcc rId="2124" sId="1" numFmtId="4">
    <oc r="G109">
      <v>13758.4</v>
    </oc>
    <nc r="G109">
      <v>18344.5</v>
    </nc>
  </rcc>
  <rcc rId="2125" sId="1" numFmtId="4">
    <oc r="G110">
      <v>4155</v>
    </oc>
    <nc r="G110">
      <v>5540</v>
    </nc>
  </rcc>
  <rcc rId="2126" sId="1" numFmtId="4">
    <oc r="G111">
      <v>60</v>
    </oc>
    <nc r="G111">
      <v>100</v>
    </nc>
  </rcc>
  <rcc rId="2127" sId="1" numFmtId="4">
    <oc r="G112">
      <v>1266</v>
    </oc>
    <nc r="G112">
      <v>2110</v>
    </nc>
  </rcc>
  <rcc rId="2128" sId="1">
    <nc r="H151">
      <v>138906.1</v>
    </nc>
  </rcc>
  <rcc rId="2129" sId="1">
    <nc r="I151">
      <v>0</v>
    </nc>
  </rcc>
  <rcc rId="2130" sId="1">
    <nc r="H153">
      <v>100713.9</v>
    </nc>
  </rcc>
  <rcc rId="2131" sId="1">
    <nc r="I153">
      <v>50713.9</v>
    </nc>
  </rcc>
  <rcc rId="2132" sId="1">
    <nc r="H158">
      <v>0</v>
    </nc>
  </rcc>
  <rcc rId="2133" sId="1">
    <nc r="I158">
      <v>100000</v>
    </nc>
  </rcc>
  <rcc rId="2134" sId="1">
    <oc r="H164" t="inlineStr">
      <is>
        <t>мб</t>
      </is>
    </oc>
    <nc r="H164">
      <v>0</v>
    </nc>
  </rcc>
  <rcc rId="2135" sId="1">
    <nc r="I164">
      <v>679.1</v>
    </nc>
  </rcc>
  <rcc rId="2136" sId="1">
    <nc r="J164" t="inlineStr">
      <is>
        <t>мб</t>
      </is>
    </nc>
  </rcc>
  <rfmt sheetId="1" sqref="J164">
    <dxf>
      <alignment horizontal="right"/>
    </dxf>
  </rfmt>
  <rcc rId="2137" sId="1">
    <nc r="H166">
      <v>120</v>
    </nc>
  </rcc>
  <rcc rId="2138" sId="1">
    <nc r="I166">
      <v>120</v>
    </nc>
  </rcc>
  <rcc rId="2139" sId="1">
    <nc r="H182">
      <v>3.2</v>
    </nc>
  </rcc>
  <rcc rId="2140" sId="1">
    <nc r="I182">
      <v>3.2</v>
    </nc>
  </rcc>
  <rcc rId="2141" sId="1">
    <nc r="H188">
      <v>16857.3</v>
    </nc>
  </rcc>
  <rcc rId="2142" sId="1">
    <nc r="I188">
      <v>0</v>
    </nc>
  </rcc>
  <rcc rId="2143" sId="1">
    <nc r="H192">
      <v>200464.3</v>
    </nc>
  </rcc>
  <rcc rId="2144" sId="1">
    <nc r="I192">
      <v>0</v>
    </nc>
  </rcc>
  <rcc rId="2145" sId="1">
    <nc r="H199">
      <v>123392.6</v>
    </nc>
  </rcc>
  <rcc rId="2146" sId="1">
    <nc r="I199">
      <v>122660.5</v>
    </nc>
  </rcc>
  <rcc rId="2147" sId="1">
    <nc r="H203">
      <v>563</v>
    </nc>
  </rcc>
  <rcc rId="2148" sId="1">
    <nc r="I203">
      <v>563</v>
    </nc>
  </rcc>
  <rfmt sheetId="1" sqref="F208:G208">
    <dxf>
      <fill>
        <patternFill>
          <bgColor theme="0"/>
        </patternFill>
      </fill>
    </dxf>
  </rfmt>
  <rfmt sheetId="1" sqref="F209:G209">
    <dxf>
      <fill>
        <patternFill>
          <bgColor rgb="FFFFFF00"/>
        </patternFill>
      </fill>
    </dxf>
  </rfmt>
  <rcc rId="2149" sId="1">
    <nc r="H209">
      <v>31012</v>
    </nc>
  </rcc>
  <rcc rId="2150" sId="1">
    <nc r="I209">
      <v>31012</v>
    </nc>
  </rcc>
  <rcc rId="2151" sId="1">
    <nc r="H211">
      <v>256485.6</v>
    </nc>
  </rcc>
  <rcc rId="2152" sId="1">
    <nc r="I211">
      <v>256485.6</v>
    </nc>
  </rcc>
  <rcc rId="2153" sId="1">
    <nc r="H213">
      <v>5608.9</v>
    </nc>
  </rcc>
  <rcc rId="2154" sId="1">
    <nc r="I213">
      <v>5468</v>
    </nc>
  </rcc>
  <rcc rId="2155" sId="1">
    <nc r="H217">
      <v>28457.8</v>
    </nc>
  </rcc>
  <rcc rId="2156" sId="1">
    <nc r="I217">
      <v>28280.1</v>
    </nc>
  </rcc>
  <rcc rId="2157" sId="1">
    <nc r="H219">
      <v>427.2</v>
    </nc>
  </rcc>
  <rcc rId="2158" sId="1">
    <nc r="I219">
      <v>402.1</v>
    </nc>
  </rcc>
  <rcc rId="2159" sId="1">
    <nc r="H221">
      <v>12253.1</v>
    </nc>
  </rcc>
  <rcc rId="2160" sId="1">
    <nc r="I221">
      <v>12415.2</v>
    </nc>
  </rcc>
  <rcc rId="2161" sId="1">
    <nc r="H223">
      <v>108242.8</v>
    </nc>
  </rcc>
  <rcc rId="2162" sId="1">
    <nc r="I223">
      <v>108242.8</v>
    </nc>
  </rcc>
  <rcc rId="2163" sId="1">
    <nc r="H229">
      <v>8280</v>
    </nc>
  </rcc>
  <rcc rId="2164" sId="1">
    <nc r="I229">
      <v>8280</v>
    </nc>
  </rcc>
  <rcc rId="2165" sId="1">
    <nc r="H231">
      <v>4690.3999999999996</v>
    </nc>
  </rcc>
  <rcc rId="2166" sId="1">
    <nc r="I231">
      <v>4690.3999999999996</v>
    </nc>
  </rcc>
  <rcc rId="2167" sId="1">
    <nc r="H247">
      <v>10159.152</v>
    </nc>
  </rcc>
  <rcc rId="2168" sId="1">
    <nc r="H248">
      <v>32170.648000000001</v>
    </nc>
  </rcc>
  <rcc rId="2169" sId="1">
    <nc r="I247">
      <v>10159.152</v>
    </nc>
  </rcc>
  <rcc rId="2170" sId="1">
    <nc r="I248">
      <v>32170.648000000001</v>
    </nc>
  </rcc>
  <rcc rId="2171" sId="1">
    <nc r="H259">
      <v>386</v>
    </nc>
  </rcc>
  <rcc rId="2172" sId="1">
    <nc r="I259">
      <v>386</v>
    </nc>
  </rcc>
  <rcc rId="2173" sId="1">
    <nc r="H273">
      <v>5352.5</v>
    </nc>
  </rcc>
  <rcc rId="2174" sId="1">
    <nc r="I273">
      <v>5352.5</v>
    </nc>
  </rcc>
  <rcc rId="2175" sId="1">
    <nc r="H275">
      <v>5578</v>
    </nc>
  </rcc>
  <rcc rId="2176" sId="1">
    <nc r="I275">
      <v>5578</v>
    </nc>
  </rcc>
  <rcc rId="2177" sId="1">
    <nc r="H276">
      <v>80.3</v>
    </nc>
  </rcc>
  <rcc rId="2178" sId="1">
    <nc r="I276">
      <v>80.3</v>
    </nc>
  </rcc>
  <rcc rId="2179" sId="1">
    <nc r="H283">
      <v>83.7</v>
    </nc>
  </rcc>
  <rcc rId="2180" sId="1">
    <nc r="I283">
      <v>83.7</v>
    </nc>
  </rcc>
  <rcc rId="2181" sId="1">
    <nc r="H288">
      <v>84.1</v>
    </nc>
  </rcc>
  <rcc rId="2182" sId="1">
    <nc r="I288">
      <v>82</v>
    </nc>
  </rcc>
  <rcv guid="{E97D42D2-9E10-4ADB-8FB1-0860F6F503F4}" action="delete"/>
  <rdn rId="0" localSheetId="1" customView="1" name="Z_E97D42D2_9E10_4ADB_8FB1_0860F6F503F4_.wvu.PrintArea" hidden="1" oldHidden="1">
    <formula>Ведом.структура!$A$1:$G$420</formula>
    <oldFormula>Ведом.структура!$A$1:$G$420</oldFormula>
  </rdn>
  <rdn rId="0" localSheetId="1" customView="1" name="Z_E97D42D2_9E10_4ADB_8FB1_0860F6F503F4_.wvu.FilterData" hidden="1" oldHidden="1">
    <formula>Ведом.структура!$A$13:$G$429</formula>
    <oldFormula>Ведом.структура!$A$13:$G$429</oldFormula>
  </rdn>
  <rcv guid="{E97D42D2-9E10-4ADB-8FB1-0860F6F503F4}" action="add"/>
</revisions>
</file>

<file path=xl/revisions/revisionLog9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85" sId="1" numFmtId="4">
    <oc r="F291">
      <v>611.6</v>
    </oc>
    <nc r="F291">
      <v>815.4</v>
    </nc>
  </rcc>
  <rcc rId="2186" sId="1" numFmtId="4">
    <oc r="G291">
      <v>611.6</v>
    </oc>
    <nc r="G291">
      <v>815.4</v>
    </nc>
  </rcc>
  <rcc rId="2187" sId="1" numFmtId="4">
    <oc r="F292">
      <v>218.7</v>
    </oc>
    <nc r="F292">
      <v>291.60000000000002</v>
    </nc>
  </rcc>
  <rcc rId="2188" sId="1" numFmtId="4">
    <oc r="G292">
      <v>218.7</v>
    </oc>
    <nc r="G292">
      <v>291.60000000000002</v>
    </nc>
  </rcc>
  <rcc rId="2189" sId="1">
    <nc r="H354">
      <v>1702.9</v>
    </nc>
  </rcc>
  <rcc rId="2190" sId="1">
    <nc r="I354">
      <v>3072.2</v>
    </nc>
  </rcc>
  <rcc rId="2191" sId="1">
    <nc r="H356">
      <v>2602.1999999999998</v>
    </nc>
  </rcc>
  <rcc rId="2192" sId="1">
    <nc r="I356">
      <v>2602.1999999999998</v>
    </nc>
  </rcc>
  <rcc rId="2193" sId="1">
    <nc r="H366">
      <v>1499</v>
    </nc>
  </rcc>
  <rcc rId="2194" sId="1">
    <nc r="I366">
      <v>1499</v>
    </nc>
  </rcc>
  <rcc rId="2195" sId="1">
    <nc r="H371">
      <v>2498.3000000000002</v>
    </nc>
  </rcc>
  <rcc rId="2196" sId="1">
    <nc r="I371">
      <v>2498.3000000000002</v>
    </nc>
  </rcc>
  <rcc rId="2197" sId="1">
    <nc r="H376">
      <v>323.89999999999998</v>
    </nc>
  </rcc>
  <rcc rId="2198" sId="1">
    <nc r="I376">
      <v>323.89999999999998</v>
    </nc>
  </rcc>
  <rcc rId="2199" sId="1">
    <nc r="H418">
      <v>110.4</v>
    </nc>
  </rcc>
  <rcc rId="2200" sId="1">
    <nc r="I418">
      <v>114.8</v>
    </nc>
  </rcc>
  <rcc rId="2201" sId="1">
    <oc r="J420">
      <f>G420-G376-G371-G366-G355-G326-G182-G140-G138-G135-G133-G130-G128-G98-G93-G88-G39-G103</f>
    </oc>
    <nc r="J420"/>
  </rcc>
  <rcc rId="2202" sId="1">
    <nc r="H420">
      <f>SUM(H14:H419)</f>
    </nc>
  </rcc>
  <rcc rId="2203" sId="1" odxf="1" dxf="1">
    <oc r="I420">
      <f>F420-F376-F371-F366-F355-F326-F182-F140-F138-F135-F133-F130-F128-F98-F93-F88-F39-F103</f>
    </oc>
    <nc r="I420">
      <f>SUM(I14:I419)</f>
    </nc>
    <ndxf>
      <numFmt numFmtId="0" formatCode="General"/>
    </ndxf>
  </rcc>
  <rfmt sheetId="1" sqref="H420:I420">
    <dxf>
      <numFmt numFmtId="4" formatCode="#,##0.00"/>
    </dxf>
  </rfmt>
</revisions>
</file>

<file path=xl/revisions/revisionLog9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204" sId="1" ref="A200:XFD201" action="insertRow"/>
  <rm rId="2205" sheetId="1" source="A204:XFD205" destination="A200:XFD201" sourceSheetId="1">
    <rfmt sheetId="1" xfDxf="1" sqref="A200:XFD200" start="0" length="0">
      <dxf>
        <font>
          <name val="Times New Roman CYR"/>
          <family val="1"/>
        </font>
        <alignment wrapText="1"/>
      </dxf>
    </rfmt>
    <rfmt sheetId="1" xfDxf="1" sqref="A201:XFD201" start="0" length="0">
      <dxf>
        <font>
          <name val="Times New Roman CYR"/>
          <family val="1"/>
        </font>
        <alignment wrapText="1"/>
      </dxf>
    </rfmt>
    <rfmt sheetId="1" sqref="A200" start="0" length="0">
      <dxf>
        <font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0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0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0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00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00" start="0" length="0">
      <dxf>
        <font>
          <name val="Times New Roman"/>
          <family val="1"/>
        </font>
        <numFmt numFmtId="165" formatCode="0.00000"/>
        <fill>
          <patternFill patternType="solid">
            <bgColor rgb="FFFFFF0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00" start="0" length="0">
      <dxf>
        <font>
          <name val="Times New Roman"/>
          <family val="1"/>
        </font>
        <numFmt numFmtId="165" formatCode="0.00000"/>
        <fill>
          <patternFill patternType="solid">
            <bgColor rgb="FFFFFF0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201" start="0" length="0">
      <dxf>
        <font>
          <name val="Times New Roman"/>
          <family val="1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201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201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01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01" start="0" length="0">
      <dxf>
        <font>
          <name val="Times New Roman"/>
          <family val="1"/>
        </font>
        <numFmt numFmtId="30" formatCode="@"/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01" start="0" length="0">
      <dxf>
        <font>
          <name val="Times New Roman"/>
          <family val="1"/>
        </font>
        <numFmt numFmtId="165" formatCode="0.00000"/>
        <fill>
          <patternFill patternType="solid">
            <bgColor rgb="FFFFFF0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01" start="0" length="0">
      <dxf>
        <font>
          <name val="Times New Roman"/>
          <family val="1"/>
        </font>
        <numFmt numFmtId="165" formatCode="0.00000"/>
        <fill>
          <patternFill patternType="solid">
            <bgColor rgb="FFFFFF0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2206" sId="1" ref="A204:XFD204" action="deleteRow">
    <rfmt sheetId="1" xfDxf="1" sqref="A204:XFD204" start="0" length="0">
      <dxf>
        <font>
          <name val="Times New Roman CYR"/>
          <family val="1"/>
        </font>
        <alignment wrapText="1"/>
      </dxf>
    </rfmt>
  </rrc>
  <rrc rId="2207" sId="1" ref="A204:XFD204" action="deleteRow">
    <rfmt sheetId="1" xfDxf="1" sqref="A204:XFD204" start="0" length="0">
      <dxf>
        <font>
          <name val="Times New Roman CYR"/>
          <family val="1"/>
        </font>
        <alignment wrapText="1"/>
      </dxf>
    </rfmt>
  </rrc>
  <rrc rId="2208" sId="1" ref="A204:XFD204" action="insertRow"/>
  <rrc rId="2209" sId="1" ref="A204:XFD204" action="insertRow"/>
  <rcc rId="2210" sId="1" odxf="1" dxf="1">
    <nc r="A204" t="inlineStr">
      <is>
        <t>Расходы на обеспечение деятельности (оказание услуг) детских дошкольных учреждений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2211" sId="1" odxf="1" dxf="1">
    <nc r="B204" t="inlineStr">
      <is>
        <t>07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2212" sId="1" odxf="1" dxf="1">
    <nc r="C204" t="inlineStr">
      <is>
        <t>01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2213" sId="1" odxf="1" dxf="1">
    <nc r="D204" t="inlineStr">
      <is>
        <t>10101 83010</t>
      </is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fmt sheetId="1" sqref="E204" start="0" length="0">
    <dxf>
      <font>
        <i/>
        <name val="Times New Roman"/>
        <family val="1"/>
      </font>
    </dxf>
  </rfmt>
  <rcc rId="2214" sId="1" odxf="1" dxf="1">
    <nc r="F204">
      <f>F205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2215" sId="1" odxf="1" dxf="1">
    <nc r="G204">
      <f>G205</f>
    </nc>
    <odxf>
      <font>
        <i val="0"/>
        <name val="Times New Roman"/>
        <family val="1"/>
      </font>
    </odxf>
    <ndxf>
      <font>
        <i/>
        <name val="Times New Roman"/>
        <family val="1"/>
      </font>
    </ndxf>
  </rcc>
  <rcc rId="2216" sId="1">
    <nc r="A205" t="inlineStr">
      <is>
    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    </is>
    </nc>
  </rcc>
  <rcc rId="2217" sId="1">
    <nc r="B205" t="inlineStr">
      <is>
        <t>07</t>
      </is>
    </nc>
  </rcc>
  <rcc rId="2218" sId="1">
    <nc r="C205" t="inlineStr">
      <is>
        <t>01</t>
      </is>
    </nc>
  </rcc>
  <rcc rId="2219" sId="1">
    <nc r="D205" t="inlineStr">
      <is>
        <t>10101 83010</t>
      </is>
    </nc>
  </rcc>
  <rcc rId="2220" sId="1">
    <nc r="E205" t="inlineStr">
      <is>
        <t>611</t>
      </is>
    </nc>
  </rcc>
  <rcc rId="2221" sId="1" numFmtId="4">
    <nc r="F205">
      <v>71577</v>
    </nc>
  </rcc>
  <rcc rId="2222" sId="1" numFmtId="4">
    <nc r="G205">
      <v>71577</v>
    </nc>
  </rcc>
  <rcc rId="2223" sId="1">
    <oc r="F197">
      <f>F198+F202+F200</f>
    </oc>
    <nc r="F197">
      <f>F198+F202+F200+F204</f>
    </nc>
  </rcc>
  <rcc rId="2224" sId="1">
    <oc r="G197">
      <f>G198+G202+G200</f>
    </oc>
    <nc r="G197">
      <f>G198+G202+G200+G204</f>
    </nc>
  </rcc>
  <rcc rId="2225" sId="1">
    <nc r="H205">
      <v>71577</v>
    </nc>
  </rcc>
  <rcc rId="2226" sId="1">
    <nc r="I205">
      <v>71577</v>
    </nc>
  </rcc>
  <rfmt sheetId="1" sqref="F205:G205">
    <dxf>
      <fill>
        <patternFill patternType="solid">
          <bgColor rgb="FFFFFF00"/>
        </patternFill>
      </fill>
    </dxf>
  </rfmt>
  <rcv guid="{E97D42D2-9E10-4ADB-8FB1-0860F6F503F4}" action="delete"/>
  <rdn rId="0" localSheetId="1" customView="1" name="Z_E97D42D2_9E10_4ADB_8FB1_0860F6F503F4_.wvu.PrintArea" hidden="1" oldHidden="1">
    <formula>Ведом.структура!$A$1:$G$422</formula>
    <oldFormula>Ведом.структура!$A$1:$G$422</oldFormula>
  </rdn>
  <rdn rId="0" localSheetId="1" customView="1" name="Z_E97D42D2_9E10_4ADB_8FB1_0860F6F503F4_.wvu.FilterData" hidden="1" oldHidden="1">
    <formula>Ведом.структура!$A$13:$G$431</formula>
    <oldFormula>Ведом.структура!$A$13:$G$431</oldFormula>
  </rdn>
  <rcv guid="{E97D42D2-9E10-4ADB-8FB1-0860F6F503F4}" action="add"/>
</revisions>
</file>

<file path=xl/revisions/revisionLog9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29" sId="1">
    <oc r="A204" t="inlineStr">
      <is>
        <t>Расходы на обеспечение деятельности (оказание услуг) детских дошкольных учреждений</t>
      </is>
    </oc>
    <nc r="A204" t="inlineStr">
      <is>
        <t>Софинансирование расходных обязательств муниципальных районов (городских округов)</t>
      </is>
    </nc>
  </rcc>
  <rcc rId="2230" sId="1">
    <oc r="D204" t="inlineStr">
      <is>
        <t>10101 83010</t>
      </is>
    </oc>
    <nc r="D204" t="inlineStr">
      <is>
        <t>10101 S2160</t>
      </is>
    </nc>
  </rcc>
  <rcc rId="2231" sId="1">
    <oc r="D205" t="inlineStr">
      <is>
        <t>10101 83010</t>
      </is>
    </oc>
    <nc r="D205" t="inlineStr">
      <is>
        <t>10101 S2160</t>
      </is>
    </nc>
  </rcc>
  <rcc rId="2232" sId="1" numFmtId="4">
    <oc r="F205">
      <v>71577</v>
    </oc>
    <nc r="F205">
      <f>71577+1431.5</f>
    </nc>
  </rcc>
  <rcc rId="2233" sId="1" numFmtId="4">
    <oc r="G205">
      <v>71577</v>
    </oc>
    <nc r="G205">
      <f>71577+1431.5</f>
    </nc>
  </rcc>
  <rrc rId="2234" sId="1" ref="A302:XFD302" action="insertRow"/>
  <rrc rId="2235" sId="1" ref="A302:XFD302" action="insertRow"/>
  <rfmt sheetId="1" sqref="A302" start="0" length="0">
    <dxf>
      <font>
        <i/>
        <color indexed="8"/>
        <name val="Times New Roman"/>
        <family val="1"/>
      </font>
      <border outline="0">
        <left style="thin">
          <color indexed="64"/>
        </left>
      </border>
    </dxf>
  </rfmt>
  <rfmt sheetId="1" sqref="B302" start="0" length="0">
    <dxf>
      <font>
        <i/>
        <name val="Times New Roman"/>
        <family val="1"/>
      </font>
    </dxf>
  </rfmt>
  <rfmt sheetId="1" sqref="C302" start="0" length="0">
    <dxf>
      <font>
        <i/>
        <name val="Times New Roman"/>
        <family val="1"/>
      </font>
    </dxf>
  </rfmt>
  <rfmt sheetId="1" sqref="D302" start="0" length="0">
    <dxf>
      <font>
        <i/>
        <name val="Times New Roman"/>
        <family val="1"/>
      </font>
    </dxf>
  </rfmt>
  <rfmt sheetId="1" sqref="E302" start="0" length="0">
    <dxf>
      <font>
        <i/>
        <name val="Times New Roman"/>
        <family val="1"/>
      </font>
    </dxf>
  </rfmt>
  <rfmt sheetId="1" sqref="A303" start="0" length="0">
    <dxf>
      <font>
        <color indexed="8"/>
        <name val="Times New Roman"/>
        <family val="1"/>
      </font>
      <numFmt numFmtId="30" formatCode="@"/>
      <fill>
        <patternFill patternType="none"/>
      </fill>
      <alignment vertical="top"/>
      <border outline="0">
        <left style="thin">
          <color indexed="64"/>
        </left>
      </border>
    </dxf>
  </rfmt>
  <rfmt sheetId="1" sqref="F302" start="0" length="0">
    <dxf>
      <font>
        <i/>
        <name val="Times New Roman"/>
        <family val="1"/>
      </font>
    </dxf>
  </rfmt>
  <rfmt sheetId="1" sqref="G302" start="0" length="0">
    <dxf>
      <font>
        <i/>
        <name val="Times New Roman"/>
        <family val="1"/>
      </font>
    </dxf>
  </rfmt>
  <rrc rId="2236" sId="1" ref="A304:XFD304" action="insertRow"/>
  <rcc rId="2237" sId="1" odxf="1" dxf="1">
    <nc r="A302" t="inlineStr">
      <is>
        <t>Софинансирование расходных обязательств муниципальных районов (городских округов)</t>
      </is>
    </nc>
    <ndxf>
      <font>
        <color indexed="8"/>
        <name val="Times New Roman"/>
        <family val="1"/>
      </font>
      <fill>
        <patternFill patternType="none"/>
      </fill>
      <alignment horizontal="general"/>
    </ndxf>
  </rcc>
  <rcc rId="2238" sId="1">
    <nc r="B302" t="inlineStr">
      <is>
        <t>07</t>
      </is>
    </nc>
  </rcc>
  <rcc rId="2239" sId="1">
    <nc r="C302" t="inlineStr">
      <is>
        <t>09</t>
      </is>
    </nc>
  </rcc>
  <rcc rId="2240" sId="1">
    <nc r="D302" t="inlineStr">
      <is>
        <t>10501 S2160</t>
      </is>
    </nc>
  </rcc>
  <rcc rId="2241" sId="1" odxf="1" dxf="1">
    <nc r="F302">
      <f>F303+F304</f>
    </nc>
    <ndxf>
      <fill>
        <patternFill patternType="solid">
          <bgColor theme="0"/>
        </patternFill>
      </fill>
    </ndxf>
  </rcc>
  <rcc rId="2242" sId="1">
    <nc r="A303" t="inlineStr">
      <is>
        <t xml:space="preserve">Фонд оплаты труда учреждений </t>
      </is>
    </nc>
  </rcc>
  <rcc rId="2243" sId="1">
    <nc r="B303" t="inlineStr">
      <is>
        <t>07</t>
      </is>
    </nc>
  </rcc>
  <rcc rId="2244" sId="1">
    <nc r="C303" t="inlineStr">
      <is>
        <t>09</t>
      </is>
    </nc>
  </rcc>
  <rcc rId="2245" sId="1">
    <nc r="D303" t="inlineStr">
      <is>
        <t>10501  S2160</t>
      </is>
    </nc>
  </rcc>
  <rcc rId="2246" sId="1">
    <nc r="E303" t="inlineStr">
      <is>
        <t>111</t>
      </is>
    </nc>
  </rcc>
  <rfmt sheetId="1" sqref="F303" start="0" length="0">
    <dxf>
      <fill>
        <patternFill patternType="solid">
          <bgColor theme="0"/>
        </patternFill>
      </fill>
    </dxf>
  </rfmt>
  <rcc rId="2247" sId="1" odxf="1" dxf="1">
    <nc r="A304" t="inlineStr">
      <is>
        <t>Взносы по обязательному социальному страхованию на выплаты по оплате труда работников и иные выплаты работникам учреждений</t>
      </is>
    </nc>
    <odxf>
      <font>
        <name val="Times New Roman"/>
        <family val="1"/>
      </font>
      <numFmt numFmtId="30" formatCode="@"/>
      <fill>
        <patternFill patternType="none"/>
      </fill>
      <alignment vertical="top"/>
      <border outline="0">
        <left/>
      </border>
    </odxf>
    <ndxf>
      <font>
        <color indexed="8"/>
        <name val="Times New Roman"/>
        <family val="1"/>
      </font>
      <numFmt numFmtId="0" formatCode="General"/>
      <fill>
        <patternFill patternType="solid"/>
      </fill>
      <alignment vertical="center"/>
      <border outline="0">
        <left style="thin">
          <color indexed="64"/>
        </left>
      </border>
    </ndxf>
  </rcc>
  <rcc rId="2248" sId="1">
    <nc r="B304" t="inlineStr">
      <is>
        <t>07</t>
      </is>
    </nc>
  </rcc>
  <rcc rId="2249" sId="1">
    <nc r="C304" t="inlineStr">
      <is>
        <t>09</t>
      </is>
    </nc>
  </rcc>
  <rcc rId="2250" sId="1">
    <nc r="D304" t="inlineStr">
      <is>
        <t>10501 S2160</t>
      </is>
    </nc>
  </rcc>
  <rcc rId="2251" sId="1">
    <nc r="E304" t="inlineStr">
      <is>
        <t>119</t>
      </is>
    </nc>
  </rcc>
  <rfmt sheetId="1" sqref="F304" start="0" length="0">
    <dxf>
      <fill>
        <patternFill patternType="solid">
          <bgColor theme="0"/>
        </patternFill>
      </fill>
    </dxf>
  </rfmt>
  <rcc rId="2252" sId="1" odxf="1" dxf="1">
    <nc r="G302">
      <f>G303+G304</f>
    </nc>
    <ndxf>
      <fill>
        <patternFill patternType="solid">
          <bgColor theme="0"/>
        </patternFill>
      </fill>
    </ndxf>
  </rcc>
  <rfmt sheetId="1" sqref="G303" start="0" length="0">
    <dxf>
      <fill>
        <patternFill patternType="solid">
          <bgColor theme="0"/>
        </patternFill>
      </fill>
    </dxf>
  </rfmt>
  <rfmt sheetId="1" sqref="G304" start="0" length="0">
    <dxf>
      <fill>
        <patternFill patternType="solid">
          <bgColor theme="0"/>
        </patternFill>
      </fill>
    </dxf>
  </rfmt>
  <rcc rId="2253" sId="1">
    <nc r="F303">
      <f>21490.9+429.9</f>
    </nc>
  </rcc>
  <rcc rId="2254" sId="1">
    <nc r="F304">
      <f>6490.3+129.8</f>
    </nc>
  </rcc>
  <rcc rId="2255" sId="1" numFmtId="4">
    <nc r="G303">
      <f>21490.9+429.9</f>
    </nc>
  </rcc>
  <rcc rId="2256" sId="1" numFmtId="4">
    <nc r="G304">
      <f>6490.3+129.8</f>
    </nc>
  </rcc>
  <rcc rId="2257" sId="1">
    <oc r="F289">
      <f>F292+F295+F290</f>
    </oc>
    <nc r="F289">
      <f>F292+F295+F290+F302</f>
    </nc>
  </rcc>
  <rcc rId="2258" sId="1">
    <oc r="G289">
      <f>G292+G295+G290</f>
    </oc>
    <nc r="G289">
      <f>G292+G295+G290+G302</f>
    </nc>
  </rcc>
  <rcc rId="2259" sId="1">
    <nc r="H302">
      <v>27981.200000000001</v>
    </nc>
  </rcc>
  <rcc rId="2260" sId="1">
    <nc r="I302">
      <v>27981.200000000001</v>
    </nc>
  </rcc>
</revisions>
</file>

<file path=xl/revisions/revisionLog9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61" sId="1">
    <oc r="F203">
      <f>71669.6+13536.3-13152.34-8902.27-0.9</f>
    </oc>
    <nc r="F203">
      <f>22427.6+22560.45</f>
    </nc>
  </rcc>
  <rcc rId="2262" sId="1">
    <oc r="G203">
      <f>71669.6+13536.3-18902.94-17760.38</f>
    </oc>
    <nc r="G203">
      <f>22427.6+22560.45</f>
    </nc>
  </rcc>
  <rcc rId="2263" sId="1">
    <oc r="F217">
      <f>32512-22-2.9-0.2</f>
    </oc>
    <nc r="F217">
      <f>54187</f>
    </nc>
  </rcc>
  <rcc rId="2264" sId="1">
    <oc r="G217">
      <f>32512-1.1-0.2</f>
    </oc>
    <nc r="G217">
      <f>54187</f>
    </nc>
  </rcc>
  <rcc rId="2265" sId="1">
    <oc r="F249">
      <f>10159.152+12754.7</f>
    </oc>
    <nc r="F249">
      <f>10159.152+12776.8</f>
    </nc>
  </rcc>
  <rcc rId="2266" sId="1">
    <oc r="F250">
      <f>32170.648+20925.5</f>
    </oc>
    <nc r="F250">
      <f>32170.648+27897.8+957.5</f>
    </nc>
  </rcc>
  <rcc rId="2267" sId="1">
    <oc r="G249">
      <f>10159.152+12754.7</f>
    </oc>
    <nc r="G249">
      <f>10159.152+12776.8</f>
    </nc>
  </rcc>
  <rcc rId="2268" sId="1">
    <oc r="G250">
      <f>32170.648+20925.5</f>
    </oc>
    <nc r="G250">
      <f>32170.648+27897.8+957.5</f>
    </nc>
  </rcc>
  <rcc rId="2269" sId="1" numFmtId="4">
    <oc r="F296">
      <v>20822.2</v>
    </oc>
    <nc r="F296">
      <v>7871.4</v>
    </nc>
  </rcc>
  <rcc rId="2270" sId="1" numFmtId="4">
    <oc r="F297">
      <v>6288.4</v>
    </oc>
    <nc r="F297">
      <v>2377.1999999999998</v>
    </nc>
  </rcc>
  <rcc rId="2271" sId="1" numFmtId="4">
    <oc r="G296">
      <v>20822.2</v>
    </oc>
    <nc r="G296">
      <v>7871.4</v>
    </nc>
  </rcc>
  <rcc rId="2272" sId="1" numFmtId="4">
    <oc r="G297">
      <v>6288.4</v>
    </oc>
    <nc r="G297">
      <v>2377.1999999999998</v>
    </nc>
  </rcc>
  <rcc rId="2273" sId="1" numFmtId="4">
    <oc r="F298">
      <v>8.3000000000000007</v>
    </oc>
    <nc r="F298">
      <v>13.8</v>
    </nc>
  </rcc>
  <rcc rId="2274" sId="1" numFmtId="4">
    <oc r="G298">
      <v>8.3000000000000007</v>
    </oc>
    <nc r="G298">
      <v>13.8</v>
    </nc>
  </rcc>
  <rcc rId="2275" sId="1" numFmtId="4">
    <oc r="F299">
      <v>505.2</v>
    </oc>
    <nc r="F299">
      <v>842</v>
    </nc>
  </rcc>
  <rcc rId="2276" sId="1" numFmtId="4">
    <oc r="G299">
      <v>505.2</v>
    </oc>
    <nc r="G299">
      <v>842</v>
    </nc>
  </rcc>
</revisions>
</file>

<file path=xl/revisions/revisionLog9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77" sId="1" numFmtId="4">
    <oc r="F354">
      <v>4847.5</v>
    </oc>
    <nc r="F354">
      <v>5249.2</v>
    </nc>
  </rcc>
  <rcc rId="2278" sId="1" numFmtId="4">
    <oc r="G354">
      <v>4847.5</v>
    </oc>
    <nc r="G354">
      <v>5249.2</v>
    </nc>
  </rcc>
</revisions>
</file>

<file path=xl/revisions/revisionLog9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79" sId="1">
    <nc r="H239">
      <v>13716.3</v>
    </nc>
  </rcc>
  <rcc rId="2280" sId="1">
    <nc r="I239">
      <v>13716.3</v>
    </nc>
  </rcc>
  <rcc rId="2281" sId="1" numFmtId="4">
    <oc r="F241">
      <f>11696.3+550.8</f>
    </oc>
    <nc r="F241">
      <v>16513</v>
    </nc>
  </rcc>
  <rcc rId="2282" sId="1" numFmtId="4">
    <oc r="G241">
      <f>11696.3+550.8</f>
    </oc>
    <nc r="G241">
      <v>16513</v>
    </nc>
  </rcc>
  <rcc rId="2283" sId="1" numFmtId="4">
    <oc r="F270">
      <f>1016.4+104.6</f>
    </oc>
    <nc r="F270">
      <v>1529.7</v>
    </nc>
  </rcc>
  <rcc rId="2284" sId="1" numFmtId="4">
    <oc r="G270">
      <f>1016.4+104.6</f>
    </oc>
    <nc r="G270">
      <v>1529.7</v>
    </nc>
  </rcc>
  <rcc rId="2285" sId="1">
    <nc r="H318">
      <v>5621</v>
    </nc>
  </rcc>
  <rcc rId="2286" sId="1">
    <nc r="I318">
      <v>5621</v>
    </nc>
  </rcc>
  <rcc rId="2287" sId="1" numFmtId="4">
    <oc r="F320">
      <f>8104.9+183.2</f>
    </oc>
    <nc r="F320">
      <v>11251.2</v>
    </nc>
  </rcc>
  <rcc rId="2288" sId="1" numFmtId="4">
    <oc r="G320">
      <f>8104.9+183.2</f>
    </oc>
    <nc r="G320">
      <v>11251.2</v>
    </nc>
  </rcc>
  <rcc rId="2289" sId="1">
    <nc r="H324">
      <v>9391.7000000000007</v>
    </nc>
  </rcc>
  <rcc rId="2290" sId="1">
    <nc r="I324">
      <v>9391.7000000000007</v>
    </nc>
  </rcc>
  <rcc rId="2291" sId="1" numFmtId="4">
    <oc r="F326">
      <f>13094.4+750.9</f>
    </oc>
    <nc r="F326">
      <v>18710.7</v>
    </nc>
  </rcc>
  <rcc rId="2292" sId="1" numFmtId="4">
    <oc r="G326">
      <f>17459.2</f>
    </oc>
    <nc r="G326">
      <v>18710.7</v>
    </nc>
  </rcc>
  <rcc rId="2293" sId="1">
    <nc r="H333">
      <v>5031.7</v>
    </nc>
  </rcc>
  <rcc rId="2294" sId="1">
    <nc r="I333">
      <v>5031.7</v>
    </nc>
  </rcc>
  <rcc rId="2295" sId="1" numFmtId="4">
    <oc r="F339">
      <v>639.79999999999995</v>
    </oc>
    <nc r="F339">
      <v>853.1</v>
    </nc>
  </rcc>
  <rcc rId="2296" sId="1" numFmtId="4">
    <oc r="G339">
      <v>639.79999999999995</v>
    </oc>
    <nc r="G339">
      <v>853.1</v>
    </nc>
  </rcc>
  <rcc rId="2297" sId="1" numFmtId="4">
    <oc r="F340">
      <v>193.2</v>
    </oc>
    <nc r="F340">
      <v>257.60000000000002</v>
    </nc>
  </rcc>
  <rcc rId="2298" sId="1" numFmtId="4">
    <oc r="G340">
      <v>193.2</v>
    </oc>
    <nc r="G340">
      <v>257.60000000000002</v>
    </nc>
  </rcc>
  <rcc rId="2299" sId="1" numFmtId="4">
    <oc r="F342">
      <v>6828.8</v>
    </oc>
    <nc r="F342">
      <v>9191.2000000000007</v>
    </nc>
  </rcc>
  <rcc rId="2300" sId="1" numFmtId="4">
    <oc r="G342">
      <v>6828.8</v>
    </oc>
    <nc r="G342">
      <v>9191.2000000000007</v>
    </nc>
  </rcc>
  <rcc rId="2301" sId="1" numFmtId="4">
    <oc r="F343">
      <v>2062.3000000000002</v>
    </oc>
    <nc r="F343">
      <v>2775.7</v>
    </nc>
  </rcc>
  <rcc rId="2302" sId="1" numFmtId="4">
    <oc r="G343">
      <v>2062.3000000000002</v>
    </oc>
    <nc r="G343">
      <v>2775.7</v>
    </nc>
  </rcc>
  <rcc rId="2303" sId="1">
    <nc r="H368">
      <v>1746.2</v>
    </nc>
  </rcc>
  <rcc rId="2304" sId="1">
    <nc r="I368">
      <v>1746.2</v>
    </nc>
  </rcc>
  <rcc rId="2305" sId="1">
    <nc r="H393">
      <v>881.2</v>
    </nc>
  </rcc>
  <rcc rId="2306" sId="1">
    <nc r="I393">
      <v>881.2</v>
    </nc>
  </rcc>
  <rcc rId="2307" sId="1">
    <oc r="F394">
      <f>676.8+1954.4</f>
    </oc>
    <nc r="F394">
      <f>676.8+1954.4+689.7</f>
    </nc>
  </rcc>
  <rcc rId="2308" sId="1">
    <oc r="G394">
      <f>676.8+1954.4</f>
    </oc>
    <nc r="G394">
      <f>676.8+1954.4+689.7</f>
    </nc>
  </rcc>
  <rcc rId="2309" sId="1">
    <oc r="F395">
      <f>204.4+590.2</f>
    </oc>
    <nc r="F395">
      <f>204.4+590.2+208.3</f>
    </nc>
  </rcc>
  <rcc rId="2310" sId="1">
    <oc r="G395">
      <f>204.4+590.2</f>
    </oc>
    <nc r="G395">
      <f>204.4+590.2+208.3</f>
    </nc>
  </rcc>
  <rcc rId="2311" sId="1">
    <nc r="H403">
      <v>13287.4</v>
    </nc>
  </rcc>
  <rcc rId="2312" sId="1">
    <nc r="I403">
      <v>13287.4</v>
    </nc>
  </rcc>
  <rcc rId="2313" sId="1" numFmtId="4">
    <oc r="F401">
      <f>17788.7+1050</f>
    </oc>
    <nc r="F401">
      <v>32631.1</v>
    </nc>
  </rcc>
  <rcc rId="2314" sId="1" numFmtId="4">
    <oc r="G401">
      <f>17788.7+1050</f>
    </oc>
    <nc r="G401">
      <v>32631.1</v>
    </nc>
  </rcc>
  <rcc rId="2315" sId="1" numFmtId="4">
    <oc r="F409">
      <v>621.9</v>
    </oc>
    <nc r="F409">
      <v>829.2</v>
    </nc>
  </rcc>
  <rcc rId="2316" sId="1" numFmtId="4">
    <oc r="G409">
      <v>621.9</v>
    </oc>
    <nc r="G409">
      <v>829.2</v>
    </nc>
  </rcc>
  <rcc rId="2317" sId="1" numFmtId="4">
    <oc r="F410">
      <v>187.8</v>
    </oc>
    <nc r="F410">
      <v>250.4</v>
    </nc>
  </rcc>
  <rcc rId="2318" sId="1" numFmtId="4">
    <oc r="G410">
      <v>187.8</v>
    </oc>
    <nc r="G410">
      <v>250.4</v>
    </nc>
  </rcc>
  <rcc rId="2319" sId="1" numFmtId="4">
    <oc r="F412">
      <v>1847.2</v>
    </oc>
    <nc r="F412">
      <v>2462.9</v>
    </nc>
  </rcc>
  <rcc rId="2320" sId="1" numFmtId="4">
    <oc r="G412">
      <v>1847.2</v>
    </oc>
    <nc r="G412">
      <v>2462.9</v>
    </nc>
  </rcc>
  <rcc rId="2321" sId="1" numFmtId="4">
    <oc r="F413">
      <v>1492.1</v>
    </oc>
    <nc r="F413">
      <v>743.8</v>
    </nc>
  </rcc>
  <rcc rId="2322" sId="1" numFmtId="4">
    <oc r="G413">
      <v>1492.1</v>
    </oc>
    <nc r="G413">
      <v>743.8</v>
    </nc>
  </rcc>
</revisions>
</file>

<file path=xl/revisions/revisionLog9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23" sId="1">
    <oc r="H425">
      <f>SUM(H14:H424)</f>
    </oc>
    <nc r="H425">
      <f>SUM(H14:H424)</f>
    </nc>
  </rcc>
  <rcc rId="2324" sId="1">
    <nc r="H266">
      <v>100</v>
    </nc>
  </rcc>
  <rcc rId="2325" sId="1">
    <nc r="I266">
      <v>100</v>
    </nc>
  </rcc>
</revisions>
</file>

<file path=xl/revisions/revisionLog9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26" sId="1" numFmtId="4">
    <oc r="F55">
      <v>50</v>
    </oc>
    <nc r="F55">
      <v>100</v>
    </nc>
  </rcc>
  <rcc rId="2327" sId="1" numFmtId="4">
    <oc r="G55">
      <v>50</v>
    </oc>
    <nc r="G55">
      <v>100</v>
    </nc>
  </rcc>
  <rcc rId="2328" sId="1" numFmtId="4">
    <oc r="F78">
      <v>105</v>
    </oc>
    <nc r="F78">
      <v>135</v>
    </nc>
  </rcc>
  <rcc rId="2329" sId="1" numFmtId="4">
    <oc r="G78">
      <v>105</v>
    </oc>
    <nc r="G78">
      <v>135</v>
    </nc>
  </rcc>
  <rcv guid="{E97D42D2-9E10-4ADB-8FB1-0860F6F503F4}" action="delete"/>
  <rdn rId="0" localSheetId="1" customView="1" name="Z_E97D42D2_9E10_4ADB_8FB1_0860F6F503F4_.wvu.PrintArea" hidden="1" oldHidden="1">
    <formula>Ведом.структура!$A$1:$G$425</formula>
    <oldFormula>Ведом.структура!$A$1:$G$425</oldFormula>
  </rdn>
  <rdn rId="0" localSheetId="1" customView="1" name="Z_E97D42D2_9E10_4ADB_8FB1_0860F6F503F4_.wvu.FilterData" hidden="1" oldHidden="1">
    <formula>Ведом.структура!$A$13:$G$434</formula>
    <oldFormula>Ведом.структура!$A$13:$G$434</oldFormula>
  </rdn>
  <rcv guid="{E97D42D2-9E10-4ADB-8FB1-0860F6F503F4}" action="add"/>
</revisions>
</file>

<file path=xl/revisions/revisionLog9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32" sId="1">
    <oc r="F359">
      <f>1668.8+34.1</f>
    </oc>
    <nc r="F359">
      <f>1668.7+34.1</f>
    </nc>
  </rcc>
  <rcc rId="2333" sId="1">
    <oc r="H359">
      <v>1702.9</v>
    </oc>
    <nc r="H359">
      <v>1702.8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2">
  <userInfo guid="{DCB1074F-E503-46CF-8BFD-6F9D2175D15F}" name="Пользователь" id="-1701993551" dateTime="2021-11-11T08:00:43"/>
  <userInfo guid="{CE1A8CA1-CD9B-4AFA-B39A-5397AC5B2B25}" name="User" id="-886967947" dateTime="2023-01-10T10:06:12"/>
</us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I472"/>
  <sheetViews>
    <sheetView tabSelected="1" zoomScaleNormal="100" zoomScaleSheetLayoutView="100" workbookViewId="0">
      <selection activeCell="I13" sqref="I13"/>
    </sheetView>
  </sheetViews>
  <sheetFormatPr defaultRowHeight="12.75" x14ac:dyDescent="0.2"/>
  <cols>
    <col min="1" max="1" width="51.42578125" style="1" customWidth="1"/>
    <col min="2" max="2" width="7" style="1" customWidth="1"/>
    <col min="3" max="3" width="5.7109375" style="1" customWidth="1"/>
    <col min="4" max="4" width="13.5703125" style="1" customWidth="1"/>
    <col min="5" max="5" width="13.7109375" style="1" customWidth="1"/>
    <col min="6" max="7" width="19.140625" style="1" customWidth="1"/>
    <col min="8" max="8" width="16.85546875" style="1" customWidth="1"/>
    <col min="9" max="9" width="11.28515625" style="1" bestFit="1" customWidth="1"/>
    <col min="10" max="16384" width="9.140625" style="1"/>
  </cols>
  <sheetData>
    <row r="1" spans="1:7" x14ac:dyDescent="0.2">
      <c r="G1" s="3" t="s">
        <v>496</v>
      </c>
    </row>
    <row r="2" spans="1:7" x14ac:dyDescent="0.2">
      <c r="G2" s="3" t="s">
        <v>450</v>
      </c>
    </row>
    <row r="3" spans="1:7" x14ac:dyDescent="0.2">
      <c r="G3" s="3" t="s">
        <v>497</v>
      </c>
    </row>
    <row r="5" spans="1:7" ht="12.75" customHeight="1" x14ac:dyDescent="0.2">
      <c r="A5" s="43"/>
      <c r="B5" s="43"/>
      <c r="C5" s="2"/>
      <c r="D5" s="2"/>
      <c r="E5" s="32"/>
      <c r="F5" s="3"/>
      <c r="G5" s="3" t="s">
        <v>332</v>
      </c>
    </row>
    <row r="6" spans="1:7" ht="12.75" customHeight="1" x14ac:dyDescent="0.2">
      <c r="A6" s="43"/>
      <c r="B6" s="43"/>
      <c r="C6" s="2"/>
      <c r="D6" s="2"/>
      <c r="E6" s="32"/>
      <c r="F6" s="3"/>
      <c r="G6" s="3" t="s">
        <v>209</v>
      </c>
    </row>
    <row r="7" spans="1:7" ht="12.75" customHeight="1" x14ac:dyDescent="0.2">
      <c r="A7" s="43"/>
      <c r="B7" s="2"/>
      <c r="C7" s="2"/>
      <c r="D7" s="32"/>
      <c r="E7" s="32"/>
      <c r="F7" s="3"/>
      <c r="G7" s="3" t="s">
        <v>210</v>
      </c>
    </row>
    <row r="8" spans="1:7" ht="12.75" customHeight="1" x14ac:dyDescent="0.2">
      <c r="A8" s="43"/>
      <c r="B8" s="2"/>
      <c r="C8" s="2"/>
      <c r="D8" s="32"/>
      <c r="E8" s="32"/>
      <c r="F8" s="3"/>
      <c r="G8" s="3" t="s">
        <v>48</v>
      </c>
    </row>
    <row r="9" spans="1:7" ht="12.75" customHeight="1" x14ac:dyDescent="0.2">
      <c r="A9" s="43"/>
      <c r="B9" s="2"/>
      <c r="C9" s="2"/>
      <c r="D9" s="32"/>
      <c r="E9" s="32"/>
      <c r="F9" s="3"/>
      <c r="G9" s="3" t="s">
        <v>439</v>
      </c>
    </row>
    <row r="10" spans="1:7" ht="12.75" customHeight="1" x14ac:dyDescent="0.2">
      <c r="A10" s="43"/>
      <c r="B10" s="2"/>
      <c r="C10" s="2"/>
      <c r="D10" s="32"/>
      <c r="E10" s="110" t="s">
        <v>440</v>
      </c>
      <c r="F10" s="110"/>
      <c r="G10" s="110"/>
    </row>
    <row r="11" spans="1:7" ht="12.75" customHeight="1" x14ac:dyDescent="0.2">
      <c r="A11" s="43"/>
      <c r="B11" s="2"/>
      <c r="C11" s="2"/>
      <c r="D11" s="32"/>
      <c r="E11" s="32"/>
      <c r="F11" s="3"/>
      <c r="G11" s="3" t="s">
        <v>451</v>
      </c>
    </row>
    <row r="12" spans="1:7" ht="12.75" customHeight="1" x14ac:dyDescent="0.2">
      <c r="A12" s="43"/>
      <c r="B12" s="2"/>
      <c r="C12" s="2"/>
      <c r="D12" s="32"/>
      <c r="E12" s="32"/>
    </row>
    <row r="13" spans="1:7" ht="12.75" customHeight="1" x14ac:dyDescent="0.2">
      <c r="A13" s="43"/>
      <c r="B13" s="2"/>
      <c r="C13" s="2"/>
      <c r="D13" s="32"/>
      <c r="E13" s="32"/>
    </row>
    <row r="14" spans="1:7" ht="38.25" customHeight="1" x14ac:dyDescent="0.2">
      <c r="A14" s="114" t="s">
        <v>472</v>
      </c>
      <c r="B14" s="114"/>
      <c r="C14" s="114"/>
      <c r="D14" s="114"/>
      <c r="E14" s="114"/>
      <c r="F14" s="114"/>
      <c r="G14" s="114"/>
    </row>
    <row r="15" spans="1:7" ht="15.75" x14ac:dyDescent="0.25">
      <c r="A15" s="44"/>
      <c r="B15" s="44"/>
      <c r="C15" s="44"/>
      <c r="D15" s="44"/>
      <c r="E15" s="44"/>
      <c r="F15" s="45"/>
      <c r="G15" s="45" t="s">
        <v>104</v>
      </c>
    </row>
    <row r="16" spans="1:7" ht="12.75" customHeight="1" x14ac:dyDescent="0.2">
      <c r="A16" s="113" t="s">
        <v>17</v>
      </c>
      <c r="B16" s="111" t="s">
        <v>31</v>
      </c>
      <c r="C16" s="112"/>
      <c r="D16" s="112"/>
      <c r="E16" s="112"/>
      <c r="F16" s="115" t="s">
        <v>315</v>
      </c>
      <c r="G16" s="116"/>
    </row>
    <row r="17" spans="1:7" ht="25.5" x14ac:dyDescent="0.2">
      <c r="A17" s="113"/>
      <c r="B17" s="46" t="s">
        <v>27</v>
      </c>
      <c r="C17" s="46" t="s">
        <v>28</v>
      </c>
      <c r="D17" s="46" t="s">
        <v>29</v>
      </c>
      <c r="E17" s="46" t="s">
        <v>30</v>
      </c>
      <c r="F17" s="76">
        <v>2026</v>
      </c>
      <c r="G17" s="76">
        <v>2027</v>
      </c>
    </row>
    <row r="18" spans="1:7" x14ac:dyDescent="0.2">
      <c r="A18" s="33" t="s">
        <v>72</v>
      </c>
      <c r="B18" s="10" t="s">
        <v>18</v>
      </c>
      <c r="C18" s="10"/>
      <c r="D18" s="10"/>
      <c r="E18" s="10"/>
      <c r="F18" s="48">
        <f>F19+F25+F36+F42+F60+F64+F46</f>
        <v>124788.36611</v>
      </c>
      <c r="G18" s="48">
        <f>G19+G25+G36+G42+G60+G64+G46</f>
        <v>122559.59378999998</v>
      </c>
    </row>
    <row r="19" spans="1:7" ht="25.5" x14ac:dyDescent="0.2">
      <c r="A19" s="23" t="s">
        <v>53</v>
      </c>
      <c r="B19" s="9" t="s">
        <v>18</v>
      </c>
      <c r="C19" s="9" t="s">
        <v>19</v>
      </c>
      <c r="D19" s="9"/>
      <c r="E19" s="9"/>
      <c r="F19" s="49">
        <f t="shared" ref="F19:G21" si="0">F20</f>
        <v>3778.3</v>
      </c>
      <c r="G19" s="49">
        <f t="shared" si="0"/>
        <v>3778.3</v>
      </c>
    </row>
    <row r="20" spans="1:7" x14ac:dyDescent="0.2">
      <c r="A20" s="18" t="s">
        <v>105</v>
      </c>
      <c r="B20" s="11" t="s">
        <v>18</v>
      </c>
      <c r="C20" s="11" t="s">
        <v>19</v>
      </c>
      <c r="D20" s="11" t="s">
        <v>123</v>
      </c>
      <c r="E20" s="11"/>
      <c r="F20" s="50">
        <f t="shared" si="0"/>
        <v>3778.3</v>
      </c>
      <c r="G20" s="50">
        <f t="shared" si="0"/>
        <v>3778.3</v>
      </c>
    </row>
    <row r="21" spans="1:7" s="40" customFormat="1" ht="38.25" x14ac:dyDescent="0.2">
      <c r="A21" s="18" t="s">
        <v>47</v>
      </c>
      <c r="B21" s="11" t="s">
        <v>18</v>
      </c>
      <c r="C21" s="11" t="s">
        <v>19</v>
      </c>
      <c r="D21" s="11" t="s">
        <v>128</v>
      </c>
      <c r="E21" s="11"/>
      <c r="F21" s="50">
        <f t="shared" si="0"/>
        <v>3778.3</v>
      </c>
      <c r="G21" s="50">
        <f t="shared" si="0"/>
        <v>3778.3</v>
      </c>
    </row>
    <row r="22" spans="1:7" s="39" customFormat="1" ht="25.5" x14ac:dyDescent="0.2">
      <c r="A22" s="28" t="s">
        <v>99</v>
      </c>
      <c r="B22" s="4" t="s">
        <v>18</v>
      </c>
      <c r="C22" s="4" t="s">
        <v>19</v>
      </c>
      <c r="D22" s="4" t="s">
        <v>132</v>
      </c>
      <c r="E22" s="4"/>
      <c r="F22" s="5">
        <f>SUM(F23:F24)</f>
        <v>3778.3</v>
      </c>
      <c r="G22" s="5">
        <f>SUM(G23:G24)</f>
        <v>3778.3</v>
      </c>
    </row>
    <row r="23" spans="1:7" ht="25.5" x14ac:dyDescent="0.2">
      <c r="A23" s="14" t="s">
        <v>121</v>
      </c>
      <c r="B23" s="6" t="s">
        <v>18</v>
      </c>
      <c r="C23" s="6" t="s">
        <v>19</v>
      </c>
      <c r="D23" s="6" t="s">
        <v>132</v>
      </c>
      <c r="E23" s="6" t="s">
        <v>63</v>
      </c>
      <c r="F23" s="20">
        <v>2901.9</v>
      </c>
      <c r="G23" s="20">
        <v>2901.9</v>
      </c>
    </row>
    <row r="24" spans="1:7" ht="38.25" x14ac:dyDescent="0.2">
      <c r="A24" s="14" t="s">
        <v>122</v>
      </c>
      <c r="B24" s="6" t="s">
        <v>18</v>
      </c>
      <c r="C24" s="6" t="s">
        <v>19</v>
      </c>
      <c r="D24" s="6" t="s">
        <v>132</v>
      </c>
      <c r="E24" s="6" t="s">
        <v>115</v>
      </c>
      <c r="F24" s="20">
        <v>876.4</v>
      </c>
      <c r="G24" s="20">
        <v>876.4</v>
      </c>
    </row>
    <row r="25" spans="1:7" ht="38.25" x14ac:dyDescent="0.2">
      <c r="A25" s="27" t="s">
        <v>88</v>
      </c>
      <c r="B25" s="9" t="s">
        <v>18</v>
      </c>
      <c r="C25" s="9" t="s">
        <v>32</v>
      </c>
      <c r="D25" s="9"/>
      <c r="E25" s="9"/>
      <c r="F25" s="49">
        <f>F26</f>
        <v>4644.0999999999995</v>
      </c>
      <c r="G25" s="49">
        <f>G26</f>
        <v>4644.0999999999995</v>
      </c>
    </row>
    <row r="26" spans="1:7" x14ac:dyDescent="0.2">
      <c r="A26" s="34" t="s">
        <v>105</v>
      </c>
      <c r="B26" s="11" t="s">
        <v>18</v>
      </c>
      <c r="C26" s="11" t="s">
        <v>32</v>
      </c>
      <c r="D26" s="11" t="s">
        <v>123</v>
      </c>
      <c r="E26" s="11"/>
      <c r="F26" s="50">
        <f>F27</f>
        <v>4644.0999999999995</v>
      </c>
      <c r="G26" s="50">
        <f>G27</f>
        <v>4644.0999999999995</v>
      </c>
    </row>
    <row r="27" spans="1:7" s="40" customFormat="1" ht="38.25" x14ac:dyDescent="0.2">
      <c r="A27" s="18" t="s">
        <v>47</v>
      </c>
      <c r="B27" s="11" t="s">
        <v>18</v>
      </c>
      <c r="C27" s="11" t="s">
        <v>32</v>
      </c>
      <c r="D27" s="11" t="s">
        <v>128</v>
      </c>
      <c r="E27" s="11"/>
      <c r="F27" s="50">
        <f>F28+F33</f>
        <v>4644.0999999999995</v>
      </c>
      <c r="G27" s="50">
        <f>G28+G33</f>
        <v>4644.0999999999995</v>
      </c>
    </row>
    <row r="28" spans="1:7" ht="25.5" x14ac:dyDescent="0.2">
      <c r="A28" s="28" t="s">
        <v>92</v>
      </c>
      <c r="B28" s="4" t="s">
        <v>18</v>
      </c>
      <c r="C28" s="4" t="s">
        <v>32</v>
      </c>
      <c r="D28" s="4" t="s">
        <v>129</v>
      </c>
      <c r="E28" s="4"/>
      <c r="F28" s="5">
        <f>SUM(F29:F32)</f>
        <v>1621.3999999999999</v>
      </c>
      <c r="G28" s="5">
        <f>SUM(G29:G32)</f>
        <v>1621.3999999999999</v>
      </c>
    </row>
    <row r="29" spans="1:7" ht="25.5" x14ac:dyDescent="0.2">
      <c r="A29" s="14" t="s">
        <v>121</v>
      </c>
      <c r="B29" s="6" t="s">
        <v>18</v>
      </c>
      <c r="C29" s="6" t="s">
        <v>32</v>
      </c>
      <c r="D29" s="6" t="s">
        <v>129</v>
      </c>
      <c r="E29" s="6" t="s">
        <v>63</v>
      </c>
      <c r="F29" s="80">
        <f>1690.1-855.7</f>
        <v>834.39999999999986</v>
      </c>
      <c r="G29" s="80">
        <f>1690.1-855.7</f>
        <v>834.39999999999986</v>
      </c>
    </row>
    <row r="30" spans="1:7" ht="38.25" x14ac:dyDescent="0.2">
      <c r="A30" s="14" t="s">
        <v>122</v>
      </c>
      <c r="B30" s="6" t="s">
        <v>18</v>
      </c>
      <c r="C30" s="6" t="s">
        <v>32</v>
      </c>
      <c r="D30" s="6" t="s">
        <v>129</v>
      </c>
      <c r="E30" s="6" t="s">
        <v>115</v>
      </c>
      <c r="F30" s="80">
        <f>510.4-258.4</f>
        <v>252</v>
      </c>
      <c r="G30" s="80">
        <f>510.4-258.4</f>
        <v>252</v>
      </c>
    </row>
    <row r="31" spans="1:7" ht="25.5" x14ac:dyDescent="0.2">
      <c r="A31" s="35" t="s">
        <v>64</v>
      </c>
      <c r="B31" s="6" t="s">
        <v>18</v>
      </c>
      <c r="C31" s="6" t="s">
        <v>32</v>
      </c>
      <c r="D31" s="6" t="s">
        <v>129</v>
      </c>
      <c r="E31" s="6" t="s">
        <v>65</v>
      </c>
      <c r="F31" s="80">
        <v>35</v>
      </c>
      <c r="G31" s="80">
        <v>35</v>
      </c>
    </row>
    <row r="32" spans="1:7" ht="25.5" x14ac:dyDescent="0.2">
      <c r="A32" s="35" t="s">
        <v>66</v>
      </c>
      <c r="B32" s="6" t="s">
        <v>18</v>
      </c>
      <c r="C32" s="6" t="s">
        <v>32</v>
      </c>
      <c r="D32" s="6" t="s">
        <v>129</v>
      </c>
      <c r="E32" s="6" t="s">
        <v>67</v>
      </c>
      <c r="F32" s="80">
        <v>500</v>
      </c>
      <c r="G32" s="80">
        <v>500</v>
      </c>
    </row>
    <row r="33" spans="1:7" ht="25.5" x14ac:dyDescent="0.2">
      <c r="A33" s="28" t="s">
        <v>106</v>
      </c>
      <c r="B33" s="4" t="s">
        <v>18</v>
      </c>
      <c r="C33" s="4" t="s">
        <v>32</v>
      </c>
      <c r="D33" s="4" t="s">
        <v>130</v>
      </c>
      <c r="E33" s="4"/>
      <c r="F33" s="5">
        <f>SUM(F34:F35)</f>
        <v>3022.7</v>
      </c>
      <c r="G33" s="5">
        <f>SUM(G34:G35)</f>
        <v>3022.7</v>
      </c>
    </row>
    <row r="34" spans="1:7" ht="25.5" x14ac:dyDescent="0.2">
      <c r="A34" s="14" t="s">
        <v>121</v>
      </c>
      <c r="B34" s="6" t="s">
        <v>18</v>
      </c>
      <c r="C34" s="6" t="s">
        <v>32</v>
      </c>
      <c r="D34" s="6" t="s">
        <v>130</v>
      </c>
      <c r="E34" s="6" t="s">
        <v>63</v>
      </c>
      <c r="F34" s="20">
        <v>2321.6</v>
      </c>
      <c r="G34" s="20">
        <v>2321.6</v>
      </c>
    </row>
    <row r="35" spans="1:7" ht="38.25" x14ac:dyDescent="0.2">
      <c r="A35" s="14" t="s">
        <v>122</v>
      </c>
      <c r="B35" s="6" t="s">
        <v>18</v>
      </c>
      <c r="C35" s="6" t="s">
        <v>32</v>
      </c>
      <c r="D35" s="6" t="s">
        <v>130</v>
      </c>
      <c r="E35" s="6" t="s">
        <v>115</v>
      </c>
      <c r="F35" s="20">
        <v>701.1</v>
      </c>
      <c r="G35" s="20">
        <v>701.1</v>
      </c>
    </row>
    <row r="36" spans="1:7" ht="39" customHeight="1" x14ac:dyDescent="0.2">
      <c r="A36" s="23" t="s">
        <v>452</v>
      </c>
      <c r="B36" s="9" t="s">
        <v>18</v>
      </c>
      <c r="C36" s="9" t="s">
        <v>20</v>
      </c>
      <c r="D36" s="9"/>
      <c r="E36" s="9"/>
      <c r="F36" s="49">
        <f t="shared" ref="F36:G38" si="1">F37</f>
        <v>18589.04232</v>
      </c>
      <c r="G36" s="49">
        <f t="shared" si="1"/>
        <v>18674.599999999999</v>
      </c>
    </row>
    <row r="37" spans="1:7" x14ac:dyDescent="0.2">
      <c r="A37" s="34" t="s">
        <v>105</v>
      </c>
      <c r="B37" s="11" t="s">
        <v>18</v>
      </c>
      <c r="C37" s="11" t="s">
        <v>20</v>
      </c>
      <c r="D37" s="11" t="s">
        <v>123</v>
      </c>
      <c r="E37" s="11"/>
      <c r="F37" s="50">
        <f t="shared" si="1"/>
        <v>18589.04232</v>
      </c>
      <c r="G37" s="50">
        <f t="shared" si="1"/>
        <v>18674.599999999999</v>
      </c>
    </row>
    <row r="38" spans="1:7" s="40" customFormat="1" ht="38.25" x14ac:dyDescent="0.2">
      <c r="A38" s="18" t="s">
        <v>47</v>
      </c>
      <c r="B38" s="11" t="s">
        <v>33</v>
      </c>
      <c r="C38" s="11" t="s">
        <v>20</v>
      </c>
      <c r="D38" s="11" t="s">
        <v>128</v>
      </c>
      <c r="E38" s="11"/>
      <c r="F38" s="50">
        <f t="shared" si="1"/>
        <v>18589.04232</v>
      </c>
      <c r="G38" s="50">
        <f t="shared" si="1"/>
        <v>18674.599999999999</v>
      </c>
    </row>
    <row r="39" spans="1:7" ht="25.5" x14ac:dyDescent="0.2">
      <c r="A39" s="24" t="s">
        <v>92</v>
      </c>
      <c r="B39" s="4" t="s">
        <v>18</v>
      </c>
      <c r="C39" s="4" t="s">
        <v>20</v>
      </c>
      <c r="D39" s="4" t="s">
        <v>129</v>
      </c>
      <c r="E39" s="4"/>
      <c r="F39" s="5">
        <f>SUM(F40:F41)</f>
        <v>18589.04232</v>
      </c>
      <c r="G39" s="5">
        <f>SUM(G40:G41)</f>
        <v>18674.599999999999</v>
      </c>
    </row>
    <row r="40" spans="1:7" ht="25.5" x14ac:dyDescent="0.2">
      <c r="A40" s="14" t="s">
        <v>121</v>
      </c>
      <c r="B40" s="6" t="s">
        <v>18</v>
      </c>
      <c r="C40" s="6" t="s">
        <v>20</v>
      </c>
      <c r="D40" s="6" t="s">
        <v>129</v>
      </c>
      <c r="E40" s="6" t="s">
        <v>63</v>
      </c>
      <c r="F40" s="20">
        <f>14343-65.7</f>
        <v>14277.3</v>
      </c>
      <c r="G40" s="20">
        <v>14343</v>
      </c>
    </row>
    <row r="41" spans="1:7" ht="38.25" x14ac:dyDescent="0.2">
      <c r="A41" s="14" t="s">
        <v>122</v>
      </c>
      <c r="B41" s="6" t="s">
        <v>18</v>
      </c>
      <c r="C41" s="6" t="s">
        <v>20</v>
      </c>
      <c r="D41" s="6" t="s">
        <v>129</v>
      </c>
      <c r="E41" s="6" t="s">
        <v>115</v>
      </c>
      <c r="F41" s="20">
        <f>4331.6-19.85768</f>
        <v>4311.7423200000003</v>
      </c>
      <c r="G41" s="20">
        <v>4331.6000000000004</v>
      </c>
    </row>
    <row r="42" spans="1:7" x14ac:dyDescent="0.2">
      <c r="A42" s="23" t="s">
        <v>281</v>
      </c>
      <c r="B42" s="9" t="s">
        <v>18</v>
      </c>
      <c r="C42" s="9" t="s">
        <v>22</v>
      </c>
      <c r="D42" s="9"/>
      <c r="E42" s="9"/>
      <c r="F42" s="49">
        <f t="shared" ref="F42:G44" si="2">F43</f>
        <v>359.1</v>
      </c>
      <c r="G42" s="49">
        <f t="shared" si="2"/>
        <v>45.9</v>
      </c>
    </row>
    <row r="43" spans="1:7" x14ac:dyDescent="0.2">
      <c r="A43" s="18" t="s">
        <v>105</v>
      </c>
      <c r="B43" s="11" t="s">
        <v>18</v>
      </c>
      <c r="C43" s="11" t="s">
        <v>22</v>
      </c>
      <c r="D43" s="11" t="s">
        <v>123</v>
      </c>
      <c r="E43" s="11"/>
      <c r="F43" s="50">
        <f t="shared" si="2"/>
        <v>359.1</v>
      </c>
      <c r="G43" s="50">
        <f t="shared" si="2"/>
        <v>45.9</v>
      </c>
    </row>
    <row r="44" spans="1:7" ht="38.25" x14ac:dyDescent="0.2">
      <c r="A44" s="29" t="s">
        <v>282</v>
      </c>
      <c r="B44" s="4" t="s">
        <v>18</v>
      </c>
      <c r="C44" s="4" t="s">
        <v>22</v>
      </c>
      <c r="D44" s="4" t="s">
        <v>283</v>
      </c>
      <c r="E44" s="4"/>
      <c r="F44" s="5">
        <f t="shared" si="2"/>
        <v>359.1</v>
      </c>
      <c r="G44" s="5">
        <f t="shared" si="2"/>
        <v>45.9</v>
      </c>
    </row>
    <row r="45" spans="1:7" ht="25.5" x14ac:dyDescent="0.2">
      <c r="A45" s="35" t="s">
        <v>101</v>
      </c>
      <c r="B45" s="6" t="s">
        <v>18</v>
      </c>
      <c r="C45" s="6" t="s">
        <v>22</v>
      </c>
      <c r="D45" s="6" t="s">
        <v>283</v>
      </c>
      <c r="E45" s="6" t="s">
        <v>67</v>
      </c>
      <c r="F45" s="80">
        <v>359.1</v>
      </c>
      <c r="G45" s="80">
        <v>45.9</v>
      </c>
    </row>
    <row r="46" spans="1:7" ht="38.25" x14ac:dyDescent="0.2">
      <c r="A46" s="27" t="s">
        <v>52</v>
      </c>
      <c r="B46" s="9" t="s">
        <v>18</v>
      </c>
      <c r="C46" s="9" t="s">
        <v>25</v>
      </c>
      <c r="D46" s="9"/>
      <c r="E46" s="9"/>
      <c r="F46" s="49">
        <f>F47+F55</f>
        <v>13781.5</v>
      </c>
      <c r="G46" s="49">
        <f>G47+G55</f>
        <v>13781.5</v>
      </c>
    </row>
    <row r="47" spans="1:7" ht="25.5" x14ac:dyDescent="0.2">
      <c r="A47" s="38" t="s">
        <v>456</v>
      </c>
      <c r="B47" s="11" t="s">
        <v>18</v>
      </c>
      <c r="C47" s="11" t="s">
        <v>25</v>
      </c>
      <c r="D47" s="11" t="s">
        <v>117</v>
      </c>
      <c r="E47" s="11"/>
      <c r="F47" s="50">
        <f t="shared" ref="F47:G49" si="3">F48</f>
        <v>12667.4</v>
      </c>
      <c r="G47" s="50">
        <f t="shared" si="3"/>
        <v>12667.4</v>
      </c>
    </row>
    <row r="48" spans="1:7" ht="27" x14ac:dyDescent="0.25">
      <c r="A48" s="63" t="s">
        <v>286</v>
      </c>
      <c r="B48" s="7" t="s">
        <v>18</v>
      </c>
      <c r="C48" s="7" t="s">
        <v>25</v>
      </c>
      <c r="D48" s="7" t="s">
        <v>118</v>
      </c>
      <c r="E48" s="7"/>
      <c r="F48" s="42">
        <f t="shared" si="3"/>
        <v>12667.4</v>
      </c>
      <c r="G48" s="42">
        <f t="shared" si="3"/>
        <v>12667.4</v>
      </c>
    </row>
    <row r="49" spans="1:7" s="39" customFormat="1" ht="25.5" x14ac:dyDescent="0.2">
      <c r="A49" s="30" t="s">
        <v>120</v>
      </c>
      <c r="B49" s="4" t="s">
        <v>18</v>
      </c>
      <c r="C49" s="4" t="s">
        <v>25</v>
      </c>
      <c r="D49" s="4" t="s">
        <v>119</v>
      </c>
      <c r="E49" s="4"/>
      <c r="F49" s="5">
        <f t="shared" si="3"/>
        <v>12667.4</v>
      </c>
      <c r="G49" s="5">
        <f t="shared" si="3"/>
        <v>12667.4</v>
      </c>
    </row>
    <row r="50" spans="1:7" s="40" customFormat="1" ht="25.5" x14ac:dyDescent="0.2">
      <c r="A50" s="28" t="s">
        <v>92</v>
      </c>
      <c r="B50" s="4" t="s">
        <v>18</v>
      </c>
      <c r="C50" s="4" t="s">
        <v>25</v>
      </c>
      <c r="D50" s="4" t="s">
        <v>116</v>
      </c>
      <c r="E50" s="7"/>
      <c r="F50" s="5">
        <f>SUM(F51:F54)</f>
        <v>12667.4</v>
      </c>
      <c r="G50" s="5">
        <f>SUM(G51:G54)</f>
        <v>12667.4</v>
      </c>
    </row>
    <row r="51" spans="1:7" s="39" customFormat="1" ht="25.5" x14ac:dyDescent="0.2">
      <c r="A51" s="14" t="s">
        <v>121</v>
      </c>
      <c r="B51" s="6" t="s">
        <v>18</v>
      </c>
      <c r="C51" s="6" t="s">
        <v>25</v>
      </c>
      <c r="D51" s="6" t="s">
        <v>116</v>
      </c>
      <c r="E51" s="6" t="s">
        <v>63</v>
      </c>
      <c r="F51" s="20">
        <v>8116.3</v>
      </c>
      <c r="G51" s="20">
        <v>8116.3</v>
      </c>
    </row>
    <row r="52" spans="1:7" s="39" customFormat="1" ht="38.25" x14ac:dyDescent="0.2">
      <c r="A52" s="14" t="s">
        <v>122</v>
      </c>
      <c r="B52" s="6" t="s">
        <v>18</v>
      </c>
      <c r="C52" s="6" t="s">
        <v>25</v>
      </c>
      <c r="D52" s="6" t="s">
        <v>116</v>
      </c>
      <c r="E52" s="6" t="s">
        <v>115</v>
      </c>
      <c r="F52" s="20">
        <v>2451.1</v>
      </c>
      <c r="G52" s="20">
        <v>2451.1</v>
      </c>
    </row>
    <row r="53" spans="1:7" s="39" customFormat="1" ht="25.5" x14ac:dyDescent="0.2">
      <c r="A53" s="97" t="s">
        <v>400</v>
      </c>
      <c r="B53" s="6" t="s">
        <v>18</v>
      </c>
      <c r="C53" s="6" t="s">
        <v>25</v>
      </c>
      <c r="D53" s="6" t="s">
        <v>116</v>
      </c>
      <c r="E53" s="6" t="s">
        <v>65</v>
      </c>
      <c r="F53" s="20">
        <v>1600</v>
      </c>
      <c r="G53" s="20">
        <v>1600</v>
      </c>
    </row>
    <row r="54" spans="1:7" s="39" customFormat="1" ht="25.5" x14ac:dyDescent="0.2">
      <c r="A54" s="14" t="s">
        <v>66</v>
      </c>
      <c r="B54" s="6" t="s">
        <v>18</v>
      </c>
      <c r="C54" s="6" t="s">
        <v>25</v>
      </c>
      <c r="D54" s="6" t="s">
        <v>116</v>
      </c>
      <c r="E54" s="6" t="s">
        <v>67</v>
      </c>
      <c r="F54" s="20">
        <v>500</v>
      </c>
      <c r="G54" s="20">
        <v>500</v>
      </c>
    </row>
    <row r="55" spans="1:7" s="39" customFormat="1" x14ac:dyDescent="0.2">
      <c r="A55" s="109" t="s">
        <v>105</v>
      </c>
      <c r="B55" s="90" t="s">
        <v>18</v>
      </c>
      <c r="C55" s="90" t="s">
        <v>25</v>
      </c>
      <c r="D55" s="90" t="s">
        <v>123</v>
      </c>
      <c r="E55" s="90"/>
      <c r="F55" s="82">
        <f>F56</f>
        <v>1114.0999999999999</v>
      </c>
      <c r="G55" s="82">
        <f>G56</f>
        <v>1114.0999999999999</v>
      </c>
    </row>
    <row r="56" spans="1:7" s="39" customFormat="1" ht="38.25" x14ac:dyDescent="0.2">
      <c r="A56" s="18" t="s">
        <v>47</v>
      </c>
      <c r="B56" s="11" t="s">
        <v>18</v>
      </c>
      <c r="C56" s="11" t="s">
        <v>25</v>
      </c>
      <c r="D56" s="11" t="s">
        <v>128</v>
      </c>
      <c r="E56" s="11"/>
      <c r="F56" s="50">
        <f>F57</f>
        <v>1114.0999999999999</v>
      </c>
      <c r="G56" s="50">
        <f>G57</f>
        <v>1114.0999999999999</v>
      </c>
    </row>
    <row r="57" spans="1:7" s="39" customFormat="1" ht="25.5" x14ac:dyDescent="0.2">
      <c r="A57" s="108" t="s">
        <v>92</v>
      </c>
      <c r="B57" s="94" t="s">
        <v>18</v>
      </c>
      <c r="C57" s="94" t="s">
        <v>25</v>
      </c>
      <c r="D57" s="94" t="s">
        <v>129</v>
      </c>
      <c r="E57" s="94"/>
      <c r="F57" s="81">
        <f>SUM(F58:F59)</f>
        <v>1114.0999999999999</v>
      </c>
      <c r="G57" s="81">
        <f>SUM(G58:G59)</f>
        <v>1114.0999999999999</v>
      </c>
    </row>
    <row r="58" spans="1:7" s="39" customFormat="1" ht="25.5" x14ac:dyDescent="0.2">
      <c r="A58" s="97" t="s">
        <v>121</v>
      </c>
      <c r="B58" s="89" t="s">
        <v>18</v>
      </c>
      <c r="C58" s="89" t="s">
        <v>25</v>
      </c>
      <c r="D58" s="89" t="s">
        <v>129</v>
      </c>
      <c r="E58" s="89" t="s">
        <v>63</v>
      </c>
      <c r="F58" s="80">
        <v>855.7</v>
      </c>
      <c r="G58" s="80">
        <v>855.7</v>
      </c>
    </row>
    <row r="59" spans="1:7" s="39" customFormat="1" ht="38.25" x14ac:dyDescent="0.2">
      <c r="A59" s="97" t="s">
        <v>122</v>
      </c>
      <c r="B59" s="89" t="s">
        <v>18</v>
      </c>
      <c r="C59" s="89" t="s">
        <v>25</v>
      </c>
      <c r="D59" s="89" t="s">
        <v>129</v>
      </c>
      <c r="E59" s="89" t="s">
        <v>115</v>
      </c>
      <c r="F59" s="80">
        <v>258.39999999999998</v>
      </c>
      <c r="G59" s="80">
        <v>258.39999999999998</v>
      </c>
    </row>
    <row r="60" spans="1:7" x14ac:dyDescent="0.2">
      <c r="A60" s="23" t="s">
        <v>10</v>
      </c>
      <c r="B60" s="9" t="s">
        <v>18</v>
      </c>
      <c r="C60" s="9" t="s">
        <v>36</v>
      </c>
      <c r="D60" s="9"/>
      <c r="E60" s="9"/>
      <c r="F60" s="49">
        <f>F62</f>
        <v>500</v>
      </c>
      <c r="G60" s="49">
        <f>G62</f>
        <v>500</v>
      </c>
    </row>
    <row r="61" spans="1:7" x14ac:dyDescent="0.2">
      <c r="A61" s="18" t="s">
        <v>105</v>
      </c>
      <c r="B61" s="11" t="s">
        <v>18</v>
      </c>
      <c r="C61" s="11" t="s">
        <v>36</v>
      </c>
      <c r="D61" s="11" t="s">
        <v>123</v>
      </c>
      <c r="E61" s="11"/>
      <c r="F61" s="50">
        <f>F62</f>
        <v>500</v>
      </c>
      <c r="G61" s="50">
        <f>G62</f>
        <v>500</v>
      </c>
    </row>
    <row r="62" spans="1:7" s="39" customFormat="1" x14ac:dyDescent="0.2">
      <c r="A62" s="24" t="s">
        <v>43</v>
      </c>
      <c r="B62" s="4" t="s">
        <v>18</v>
      </c>
      <c r="C62" s="4" t="s">
        <v>36</v>
      </c>
      <c r="D62" s="4" t="s">
        <v>133</v>
      </c>
      <c r="E62" s="4"/>
      <c r="F62" s="5">
        <f>F63</f>
        <v>500</v>
      </c>
      <c r="G62" s="5">
        <f>G63</f>
        <v>500</v>
      </c>
    </row>
    <row r="63" spans="1:7" x14ac:dyDescent="0.2">
      <c r="A63" s="35" t="s">
        <v>71</v>
      </c>
      <c r="B63" s="6" t="s">
        <v>18</v>
      </c>
      <c r="C63" s="6" t="s">
        <v>36</v>
      </c>
      <c r="D63" s="6" t="s">
        <v>133</v>
      </c>
      <c r="E63" s="6" t="s">
        <v>73</v>
      </c>
      <c r="F63" s="20">
        <v>500</v>
      </c>
      <c r="G63" s="20">
        <v>500</v>
      </c>
    </row>
    <row r="64" spans="1:7" x14ac:dyDescent="0.2">
      <c r="A64" s="23" t="s">
        <v>62</v>
      </c>
      <c r="B64" s="9" t="s">
        <v>18</v>
      </c>
      <c r="C64" s="9" t="s">
        <v>50</v>
      </c>
      <c r="D64" s="9"/>
      <c r="E64" s="9"/>
      <c r="F64" s="49">
        <f>F65+F75+F91+F95+F99+F103+F79</f>
        <v>83136.323789999995</v>
      </c>
      <c r="G64" s="49">
        <f>G65+G75+G91+G95+G99+G103+G79</f>
        <v>81135.19378999999</v>
      </c>
    </row>
    <row r="65" spans="1:7" ht="25.5" x14ac:dyDescent="0.2">
      <c r="A65" s="61" t="s">
        <v>391</v>
      </c>
      <c r="B65" s="11" t="s">
        <v>18</v>
      </c>
      <c r="C65" s="11" t="s">
        <v>50</v>
      </c>
      <c r="D65" s="11" t="s">
        <v>230</v>
      </c>
      <c r="E65" s="11"/>
      <c r="F65" s="50">
        <f>F66+F69+F72</f>
        <v>361</v>
      </c>
      <c r="G65" s="50">
        <f>G66+G69+G72</f>
        <v>361</v>
      </c>
    </row>
    <row r="66" spans="1:7" s="40" customFormat="1" ht="38.25" x14ac:dyDescent="0.2">
      <c r="A66" s="22" t="s">
        <v>270</v>
      </c>
      <c r="B66" s="4" t="s">
        <v>18</v>
      </c>
      <c r="C66" s="4" t="s">
        <v>50</v>
      </c>
      <c r="D66" s="4" t="s">
        <v>247</v>
      </c>
      <c r="E66" s="4"/>
      <c r="F66" s="5">
        <f>F67</f>
        <v>100</v>
      </c>
      <c r="G66" s="5">
        <f>G67</f>
        <v>100</v>
      </c>
    </row>
    <row r="67" spans="1:7" s="39" customFormat="1" ht="25.5" x14ac:dyDescent="0.2">
      <c r="A67" s="16" t="s">
        <v>112</v>
      </c>
      <c r="B67" s="4" t="s">
        <v>18</v>
      </c>
      <c r="C67" s="4" t="s">
        <v>50</v>
      </c>
      <c r="D67" s="4" t="s">
        <v>241</v>
      </c>
      <c r="E67" s="7"/>
      <c r="F67" s="5">
        <f>F68</f>
        <v>100</v>
      </c>
      <c r="G67" s="5">
        <f>G68</f>
        <v>100</v>
      </c>
    </row>
    <row r="68" spans="1:7" ht="25.5" x14ac:dyDescent="0.2">
      <c r="A68" s="15" t="s">
        <v>101</v>
      </c>
      <c r="B68" s="6" t="s">
        <v>18</v>
      </c>
      <c r="C68" s="6" t="s">
        <v>50</v>
      </c>
      <c r="D68" s="6" t="s">
        <v>241</v>
      </c>
      <c r="E68" s="6" t="s">
        <v>67</v>
      </c>
      <c r="F68" s="20">
        <v>100</v>
      </c>
      <c r="G68" s="20">
        <v>100</v>
      </c>
    </row>
    <row r="69" spans="1:7" ht="25.5" x14ac:dyDescent="0.2">
      <c r="A69" s="22" t="s">
        <v>271</v>
      </c>
      <c r="B69" s="4" t="s">
        <v>18</v>
      </c>
      <c r="C69" s="4" t="s">
        <v>50</v>
      </c>
      <c r="D69" s="4" t="s">
        <v>272</v>
      </c>
      <c r="E69" s="4"/>
      <c r="F69" s="5">
        <f>F70</f>
        <v>211</v>
      </c>
      <c r="G69" s="5">
        <f>G70</f>
        <v>211</v>
      </c>
    </row>
    <row r="70" spans="1:7" s="39" customFormat="1" ht="38.25" x14ac:dyDescent="0.2">
      <c r="A70" s="24" t="s">
        <v>231</v>
      </c>
      <c r="B70" s="4" t="s">
        <v>18</v>
      </c>
      <c r="C70" s="4" t="s">
        <v>50</v>
      </c>
      <c r="D70" s="4" t="s">
        <v>307</v>
      </c>
      <c r="E70" s="4"/>
      <c r="F70" s="5">
        <f>F71</f>
        <v>211</v>
      </c>
      <c r="G70" s="5">
        <f>G71</f>
        <v>211</v>
      </c>
    </row>
    <row r="71" spans="1:7" ht="25.5" x14ac:dyDescent="0.2">
      <c r="A71" s="15" t="s">
        <v>101</v>
      </c>
      <c r="B71" s="6" t="s">
        <v>18</v>
      </c>
      <c r="C71" s="6" t="s">
        <v>50</v>
      </c>
      <c r="D71" s="6" t="s">
        <v>307</v>
      </c>
      <c r="E71" s="6" t="s">
        <v>67</v>
      </c>
      <c r="F71" s="80">
        <f>211</f>
        <v>211</v>
      </c>
      <c r="G71" s="80">
        <f>211</f>
        <v>211</v>
      </c>
    </row>
    <row r="72" spans="1:7" s="40" customFormat="1" ht="38.25" x14ac:dyDescent="0.2">
      <c r="A72" s="64" t="s">
        <v>289</v>
      </c>
      <c r="B72" s="4" t="s">
        <v>18</v>
      </c>
      <c r="C72" s="4" t="s">
        <v>50</v>
      </c>
      <c r="D72" s="4" t="s">
        <v>290</v>
      </c>
      <c r="E72" s="4"/>
      <c r="F72" s="5">
        <f>F74</f>
        <v>50</v>
      </c>
      <c r="G72" s="5">
        <f>G74</f>
        <v>50</v>
      </c>
    </row>
    <row r="73" spans="1:7" s="40" customFormat="1" ht="25.5" x14ac:dyDescent="0.2">
      <c r="A73" s="16" t="s">
        <v>112</v>
      </c>
      <c r="B73" s="4" t="s">
        <v>18</v>
      </c>
      <c r="C73" s="4" t="s">
        <v>50</v>
      </c>
      <c r="D73" s="4" t="s">
        <v>291</v>
      </c>
      <c r="E73" s="7"/>
      <c r="F73" s="5">
        <f>F74</f>
        <v>50</v>
      </c>
      <c r="G73" s="5">
        <f>G74</f>
        <v>50</v>
      </c>
    </row>
    <row r="74" spans="1:7" s="40" customFormat="1" ht="25.5" x14ac:dyDescent="0.2">
      <c r="A74" s="15" t="s">
        <v>101</v>
      </c>
      <c r="B74" s="6" t="s">
        <v>18</v>
      </c>
      <c r="C74" s="6" t="s">
        <v>50</v>
      </c>
      <c r="D74" s="6" t="s">
        <v>291</v>
      </c>
      <c r="E74" s="6" t="s">
        <v>67</v>
      </c>
      <c r="F74" s="20">
        <v>50</v>
      </c>
      <c r="G74" s="20">
        <v>50</v>
      </c>
    </row>
    <row r="75" spans="1:7" s="40" customFormat="1" ht="38.25" x14ac:dyDescent="0.2">
      <c r="A75" s="61" t="s">
        <v>457</v>
      </c>
      <c r="B75" s="11" t="s">
        <v>18</v>
      </c>
      <c r="C75" s="11" t="s">
        <v>50</v>
      </c>
      <c r="D75" s="11" t="s">
        <v>242</v>
      </c>
      <c r="E75" s="11"/>
      <c r="F75" s="50">
        <f t="shared" ref="F75:G77" si="4">F76</f>
        <v>400</v>
      </c>
      <c r="G75" s="50">
        <f t="shared" si="4"/>
        <v>400</v>
      </c>
    </row>
    <row r="76" spans="1:7" s="40" customFormat="1" ht="38.25" x14ac:dyDescent="0.2">
      <c r="A76" s="24" t="s">
        <v>232</v>
      </c>
      <c r="B76" s="4" t="s">
        <v>18</v>
      </c>
      <c r="C76" s="4" t="s">
        <v>50</v>
      </c>
      <c r="D76" s="4" t="s">
        <v>243</v>
      </c>
      <c r="E76" s="4"/>
      <c r="F76" s="5">
        <f t="shared" si="4"/>
        <v>400</v>
      </c>
      <c r="G76" s="5">
        <f t="shared" si="4"/>
        <v>400</v>
      </c>
    </row>
    <row r="77" spans="1:7" s="65" customFormat="1" ht="26.25" x14ac:dyDescent="0.25">
      <c r="A77" s="16" t="s">
        <v>112</v>
      </c>
      <c r="B77" s="4" t="s">
        <v>18</v>
      </c>
      <c r="C77" s="4" t="s">
        <v>50</v>
      </c>
      <c r="D77" s="4" t="s">
        <v>244</v>
      </c>
      <c r="E77" s="4"/>
      <c r="F77" s="5">
        <f t="shared" si="4"/>
        <v>400</v>
      </c>
      <c r="G77" s="5">
        <f t="shared" si="4"/>
        <v>400</v>
      </c>
    </row>
    <row r="78" spans="1:7" s="40" customFormat="1" ht="25.5" x14ac:dyDescent="0.2">
      <c r="A78" s="15" t="s">
        <v>101</v>
      </c>
      <c r="B78" s="6" t="s">
        <v>18</v>
      </c>
      <c r="C78" s="6" t="s">
        <v>50</v>
      </c>
      <c r="D78" s="6" t="s">
        <v>244</v>
      </c>
      <c r="E78" s="6" t="s">
        <v>67</v>
      </c>
      <c r="F78" s="20">
        <v>400</v>
      </c>
      <c r="G78" s="20">
        <v>400</v>
      </c>
    </row>
    <row r="79" spans="1:7" s="39" customFormat="1" ht="51" x14ac:dyDescent="0.2">
      <c r="A79" s="38" t="s">
        <v>458</v>
      </c>
      <c r="B79" s="11" t="s">
        <v>18</v>
      </c>
      <c r="C79" s="11" t="s">
        <v>50</v>
      </c>
      <c r="D79" s="11" t="s">
        <v>141</v>
      </c>
      <c r="E79" s="11"/>
      <c r="F79" s="50">
        <f>F80</f>
        <v>10416.200000000001</v>
      </c>
      <c r="G79" s="50">
        <f>G80</f>
        <v>10416.200000000001</v>
      </c>
    </row>
    <row r="80" spans="1:7" s="39" customFormat="1" ht="40.5" x14ac:dyDescent="0.25">
      <c r="A80" s="63" t="s">
        <v>473</v>
      </c>
      <c r="B80" s="7" t="s">
        <v>18</v>
      </c>
      <c r="C80" s="7" t="s">
        <v>50</v>
      </c>
      <c r="D80" s="7" t="s">
        <v>142</v>
      </c>
      <c r="E80" s="7"/>
      <c r="F80" s="42">
        <f>F81+F88</f>
        <v>10416.200000000001</v>
      </c>
      <c r="G80" s="42">
        <f>G81+G88</f>
        <v>10416.200000000001</v>
      </c>
    </row>
    <row r="81" spans="1:7" s="39" customFormat="1" ht="38.25" x14ac:dyDescent="0.2">
      <c r="A81" s="30" t="s">
        <v>254</v>
      </c>
      <c r="B81" s="4" t="s">
        <v>18</v>
      </c>
      <c r="C81" s="4" t="s">
        <v>50</v>
      </c>
      <c r="D81" s="4" t="s">
        <v>313</v>
      </c>
      <c r="E81" s="4"/>
      <c r="F81" s="5">
        <f>F82+F85</f>
        <v>9616.2000000000007</v>
      </c>
      <c r="G81" s="5">
        <f>G82+G85</f>
        <v>9616.2000000000007</v>
      </c>
    </row>
    <row r="82" spans="1:7" ht="25.5" x14ac:dyDescent="0.2">
      <c r="A82" s="28" t="s">
        <v>92</v>
      </c>
      <c r="B82" s="4" t="s">
        <v>18</v>
      </c>
      <c r="C82" s="4" t="s">
        <v>50</v>
      </c>
      <c r="D82" s="4" t="s">
        <v>207</v>
      </c>
      <c r="E82" s="7"/>
      <c r="F82" s="5">
        <f>SUM(F83:F84)</f>
        <v>9266.2000000000007</v>
      </c>
      <c r="G82" s="5">
        <f>SUM(G83:G84)</f>
        <v>9266.2000000000007</v>
      </c>
    </row>
    <row r="83" spans="1:7" ht="25.5" x14ac:dyDescent="0.2">
      <c r="A83" s="14" t="s">
        <v>121</v>
      </c>
      <c r="B83" s="6" t="s">
        <v>18</v>
      </c>
      <c r="C83" s="6" t="s">
        <v>50</v>
      </c>
      <c r="D83" s="6" t="s">
        <v>207</v>
      </c>
      <c r="E83" s="6" t="s">
        <v>63</v>
      </c>
      <c r="F83" s="20">
        <v>7116.9</v>
      </c>
      <c r="G83" s="20">
        <v>7116.9</v>
      </c>
    </row>
    <row r="84" spans="1:7" s="39" customFormat="1" ht="38.25" x14ac:dyDescent="0.2">
      <c r="A84" s="14" t="s">
        <v>122</v>
      </c>
      <c r="B84" s="6" t="s">
        <v>18</v>
      </c>
      <c r="C84" s="6" t="s">
        <v>50</v>
      </c>
      <c r="D84" s="6" t="s">
        <v>207</v>
      </c>
      <c r="E84" s="6" t="s">
        <v>115</v>
      </c>
      <c r="F84" s="20">
        <v>2149.3000000000002</v>
      </c>
      <c r="G84" s="20">
        <v>2149.3000000000002</v>
      </c>
    </row>
    <row r="85" spans="1:7" s="39" customFormat="1" x14ac:dyDescent="0.2">
      <c r="A85" s="38" t="s">
        <v>401</v>
      </c>
      <c r="B85" s="11" t="s">
        <v>18</v>
      </c>
      <c r="C85" s="11" t="s">
        <v>50</v>
      </c>
      <c r="D85" s="11" t="s">
        <v>402</v>
      </c>
      <c r="E85" s="11"/>
      <c r="F85" s="50">
        <f>SUM(F86:F87)</f>
        <v>350</v>
      </c>
      <c r="G85" s="50">
        <f>SUM(G86:G87)</f>
        <v>350</v>
      </c>
    </row>
    <row r="86" spans="1:7" s="39" customFormat="1" ht="25.5" x14ac:dyDescent="0.2">
      <c r="A86" s="14" t="s">
        <v>64</v>
      </c>
      <c r="B86" s="6" t="s">
        <v>18</v>
      </c>
      <c r="C86" s="6" t="s">
        <v>50</v>
      </c>
      <c r="D86" s="6" t="s">
        <v>403</v>
      </c>
      <c r="E86" s="6" t="s">
        <v>65</v>
      </c>
      <c r="F86" s="20">
        <v>250</v>
      </c>
      <c r="G86" s="20">
        <v>250</v>
      </c>
    </row>
    <row r="87" spans="1:7" s="39" customFormat="1" ht="25.5" x14ac:dyDescent="0.2">
      <c r="A87" s="14" t="s">
        <v>66</v>
      </c>
      <c r="B87" s="6" t="s">
        <v>18</v>
      </c>
      <c r="C87" s="6" t="s">
        <v>50</v>
      </c>
      <c r="D87" s="6" t="s">
        <v>403</v>
      </c>
      <c r="E87" s="6" t="s">
        <v>67</v>
      </c>
      <c r="F87" s="20">
        <v>100</v>
      </c>
      <c r="G87" s="20">
        <v>100</v>
      </c>
    </row>
    <row r="88" spans="1:7" ht="38.25" x14ac:dyDescent="0.2">
      <c r="A88" s="30" t="s">
        <v>255</v>
      </c>
      <c r="B88" s="4" t="s">
        <v>18</v>
      </c>
      <c r="C88" s="4" t="s">
        <v>50</v>
      </c>
      <c r="D88" s="4" t="s">
        <v>309</v>
      </c>
      <c r="E88" s="4"/>
      <c r="F88" s="5">
        <f>F89</f>
        <v>800</v>
      </c>
      <c r="G88" s="5">
        <f>G89</f>
        <v>800</v>
      </c>
    </row>
    <row r="89" spans="1:7" ht="38.25" x14ac:dyDescent="0.2">
      <c r="A89" s="16" t="s">
        <v>150</v>
      </c>
      <c r="B89" s="4" t="s">
        <v>18</v>
      </c>
      <c r="C89" s="4" t="s">
        <v>50</v>
      </c>
      <c r="D89" s="4" t="s">
        <v>208</v>
      </c>
      <c r="E89" s="4"/>
      <c r="F89" s="5">
        <f>SUM(F90:F90)</f>
        <v>800</v>
      </c>
      <c r="G89" s="5">
        <f>SUM(G90:G90)</f>
        <v>800</v>
      </c>
    </row>
    <row r="90" spans="1:7" ht="25.5" x14ac:dyDescent="0.2">
      <c r="A90" s="14" t="s">
        <v>66</v>
      </c>
      <c r="B90" s="6" t="s">
        <v>18</v>
      </c>
      <c r="C90" s="6" t="s">
        <v>50</v>
      </c>
      <c r="D90" s="6" t="s">
        <v>208</v>
      </c>
      <c r="E90" s="6" t="s">
        <v>67</v>
      </c>
      <c r="F90" s="20">
        <v>800</v>
      </c>
      <c r="G90" s="20">
        <v>800</v>
      </c>
    </row>
    <row r="91" spans="1:7" ht="38.25" x14ac:dyDescent="0.2">
      <c r="A91" s="61" t="s">
        <v>459</v>
      </c>
      <c r="B91" s="11" t="s">
        <v>18</v>
      </c>
      <c r="C91" s="11" t="s">
        <v>50</v>
      </c>
      <c r="D91" s="11" t="s">
        <v>143</v>
      </c>
      <c r="E91" s="11"/>
      <c r="F91" s="50">
        <f t="shared" ref="F91:G93" si="5">F92</f>
        <v>135</v>
      </c>
      <c r="G91" s="50">
        <f t="shared" si="5"/>
        <v>135</v>
      </c>
    </row>
    <row r="92" spans="1:7" ht="38.25" x14ac:dyDescent="0.2">
      <c r="A92" s="24" t="s">
        <v>308</v>
      </c>
      <c r="B92" s="4" t="s">
        <v>18</v>
      </c>
      <c r="C92" s="4" t="s">
        <v>50</v>
      </c>
      <c r="D92" s="4" t="s">
        <v>245</v>
      </c>
      <c r="E92" s="4"/>
      <c r="F92" s="5">
        <f t="shared" si="5"/>
        <v>135</v>
      </c>
      <c r="G92" s="5">
        <f t="shared" si="5"/>
        <v>135</v>
      </c>
    </row>
    <row r="93" spans="1:7" s="39" customFormat="1" ht="25.5" x14ac:dyDescent="0.2">
      <c r="A93" s="16" t="s">
        <v>112</v>
      </c>
      <c r="B93" s="4" t="s">
        <v>18</v>
      </c>
      <c r="C93" s="4" t="s">
        <v>50</v>
      </c>
      <c r="D93" s="4" t="s">
        <v>246</v>
      </c>
      <c r="E93" s="7"/>
      <c r="F93" s="5">
        <f t="shared" si="5"/>
        <v>135</v>
      </c>
      <c r="G93" s="5">
        <f t="shared" si="5"/>
        <v>135</v>
      </c>
    </row>
    <row r="94" spans="1:7" ht="25.5" x14ac:dyDescent="0.2">
      <c r="A94" s="19" t="s">
        <v>112</v>
      </c>
      <c r="B94" s="6" t="s">
        <v>18</v>
      </c>
      <c r="C94" s="6" t="s">
        <v>50</v>
      </c>
      <c r="D94" s="6" t="s">
        <v>246</v>
      </c>
      <c r="E94" s="6" t="s">
        <v>67</v>
      </c>
      <c r="F94" s="20">
        <v>135</v>
      </c>
      <c r="G94" s="20">
        <v>135</v>
      </c>
    </row>
    <row r="95" spans="1:7" ht="27.75" customHeight="1" x14ac:dyDescent="0.2">
      <c r="A95" s="61" t="s">
        <v>465</v>
      </c>
      <c r="B95" s="11" t="s">
        <v>18</v>
      </c>
      <c r="C95" s="11" t="s">
        <v>50</v>
      </c>
      <c r="D95" s="11" t="s">
        <v>302</v>
      </c>
      <c r="E95" s="11"/>
      <c r="F95" s="50">
        <f t="shared" ref="F95:G97" si="6">F96</f>
        <v>265</v>
      </c>
      <c r="G95" s="50">
        <f t="shared" si="6"/>
        <v>265</v>
      </c>
    </row>
    <row r="96" spans="1:7" ht="25.5" x14ac:dyDescent="0.2">
      <c r="A96" s="24" t="s">
        <v>304</v>
      </c>
      <c r="B96" s="4" t="s">
        <v>18</v>
      </c>
      <c r="C96" s="4" t="s">
        <v>50</v>
      </c>
      <c r="D96" s="4" t="s">
        <v>303</v>
      </c>
      <c r="E96" s="4"/>
      <c r="F96" s="5">
        <f t="shared" si="6"/>
        <v>265</v>
      </c>
      <c r="G96" s="5">
        <f t="shared" si="6"/>
        <v>265</v>
      </c>
    </row>
    <row r="97" spans="1:7" s="39" customFormat="1" ht="25.5" x14ac:dyDescent="0.2">
      <c r="A97" s="16" t="s">
        <v>112</v>
      </c>
      <c r="B97" s="4" t="s">
        <v>18</v>
      </c>
      <c r="C97" s="4" t="s">
        <v>50</v>
      </c>
      <c r="D97" s="4" t="s">
        <v>1</v>
      </c>
      <c r="E97" s="4"/>
      <c r="F97" s="5">
        <f t="shared" si="6"/>
        <v>265</v>
      </c>
      <c r="G97" s="5">
        <f t="shared" si="6"/>
        <v>265</v>
      </c>
    </row>
    <row r="98" spans="1:7" ht="25.5" x14ac:dyDescent="0.2">
      <c r="A98" s="14" t="s">
        <v>66</v>
      </c>
      <c r="B98" s="6" t="s">
        <v>18</v>
      </c>
      <c r="C98" s="6" t="s">
        <v>50</v>
      </c>
      <c r="D98" s="6" t="s">
        <v>1</v>
      </c>
      <c r="E98" s="6" t="s">
        <v>67</v>
      </c>
      <c r="F98" s="20">
        <v>265</v>
      </c>
      <c r="G98" s="20">
        <v>265</v>
      </c>
    </row>
    <row r="99" spans="1:7" ht="24" customHeight="1" x14ac:dyDescent="0.2">
      <c r="A99" s="61" t="s">
        <v>466</v>
      </c>
      <c r="B99" s="11" t="s">
        <v>18</v>
      </c>
      <c r="C99" s="11" t="s">
        <v>50</v>
      </c>
      <c r="D99" s="11" t="s">
        <v>276</v>
      </c>
      <c r="E99" s="11"/>
      <c r="F99" s="50">
        <f t="shared" ref="F99:G101" si="7">F100</f>
        <v>250</v>
      </c>
      <c r="G99" s="50">
        <f t="shared" si="7"/>
        <v>250</v>
      </c>
    </row>
    <row r="100" spans="1:7" ht="25.5" x14ac:dyDescent="0.2">
      <c r="A100" s="71" t="s">
        <v>285</v>
      </c>
      <c r="B100" s="4" t="s">
        <v>18</v>
      </c>
      <c r="C100" s="4" t="s">
        <v>50</v>
      </c>
      <c r="D100" s="4" t="s">
        <v>277</v>
      </c>
      <c r="E100" s="4"/>
      <c r="F100" s="5">
        <f t="shared" si="7"/>
        <v>250</v>
      </c>
      <c r="G100" s="5">
        <f t="shared" si="7"/>
        <v>250</v>
      </c>
    </row>
    <row r="101" spans="1:7" s="39" customFormat="1" ht="25.5" x14ac:dyDescent="0.2">
      <c r="A101" s="16" t="s">
        <v>112</v>
      </c>
      <c r="B101" s="4" t="s">
        <v>18</v>
      </c>
      <c r="C101" s="4" t="s">
        <v>50</v>
      </c>
      <c r="D101" s="4" t="s">
        <v>278</v>
      </c>
      <c r="E101" s="4"/>
      <c r="F101" s="5">
        <f t="shared" si="7"/>
        <v>250</v>
      </c>
      <c r="G101" s="5">
        <f t="shared" si="7"/>
        <v>250</v>
      </c>
    </row>
    <row r="102" spans="1:7" ht="25.5" x14ac:dyDescent="0.2">
      <c r="A102" s="35" t="s">
        <v>66</v>
      </c>
      <c r="B102" s="6" t="s">
        <v>18</v>
      </c>
      <c r="C102" s="6" t="s">
        <v>50</v>
      </c>
      <c r="D102" s="6" t="s">
        <v>278</v>
      </c>
      <c r="E102" s="6" t="s">
        <v>67</v>
      </c>
      <c r="F102" s="20">
        <v>250</v>
      </c>
      <c r="G102" s="20">
        <v>250</v>
      </c>
    </row>
    <row r="103" spans="1:7" x14ac:dyDescent="0.2">
      <c r="A103" s="18" t="s">
        <v>105</v>
      </c>
      <c r="B103" s="11" t="s">
        <v>18</v>
      </c>
      <c r="C103" s="11" t="s">
        <v>50</v>
      </c>
      <c r="D103" s="11" t="s">
        <v>123</v>
      </c>
      <c r="E103" s="11"/>
      <c r="F103" s="50">
        <f>F104+F109+F115+F120+F126+F134</f>
        <v>71309.123789999998</v>
      </c>
      <c r="G103" s="50">
        <f>G104+G109+G115+G120+G126+G134</f>
        <v>69307.993789999993</v>
      </c>
    </row>
    <row r="104" spans="1:7" ht="25.5" x14ac:dyDescent="0.2">
      <c r="A104" s="24" t="s">
        <v>49</v>
      </c>
      <c r="B104" s="4" t="s">
        <v>18</v>
      </c>
      <c r="C104" s="4" t="s">
        <v>50</v>
      </c>
      <c r="D104" s="4" t="s">
        <v>134</v>
      </c>
      <c r="E104" s="4"/>
      <c r="F104" s="81">
        <f>SUM(F105:F108)</f>
        <v>412.2</v>
      </c>
      <c r="G104" s="81">
        <f>SUM(G105:G108)</f>
        <v>412.2</v>
      </c>
    </row>
    <row r="105" spans="1:7" ht="25.5" x14ac:dyDescent="0.2">
      <c r="A105" s="35" t="s">
        <v>121</v>
      </c>
      <c r="B105" s="6" t="s">
        <v>18</v>
      </c>
      <c r="C105" s="6" t="s">
        <v>50</v>
      </c>
      <c r="D105" s="6" t="s">
        <v>134</v>
      </c>
      <c r="E105" s="6" t="s">
        <v>63</v>
      </c>
      <c r="F105" s="80">
        <v>271.89999999999998</v>
      </c>
      <c r="G105" s="80">
        <v>271.89999999999998</v>
      </c>
    </row>
    <row r="106" spans="1:7" ht="38.25" x14ac:dyDescent="0.2">
      <c r="A106" s="35" t="s">
        <v>122</v>
      </c>
      <c r="B106" s="6" t="s">
        <v>18</v>
      </c>
      <c r="C106" s="6" t="s">
        <v>50</v>
      </c>
      <c r="D106" s="6" t="s">
        <v>134</v>
      </c>
      <c r="E106" s="6" t="s">
        <v>115</v>
      </c>
      <c r="F106" s="80">
        <v>82.1</v>
      </c>
      <c r="G106" s="80">
        <v>82.1</v>
      </c>
    </row>
    <row r="107" spans="1:7" ht="25.5" x14ac:dyDescent="0.2">
      <c r="A107" s="35" t="s">
        <v>64</v>
      </c>
      <c r="B107" s="6" t="s">
        <v>18</v>
      </c>
      <c r="C107" s="6" t="s">
        <v>50</v>
      </c>
      <c r="D107" s="6" t="s">
        <v>134</v>
      </c>
      <c r="E107" s="6" t="s">
        <v>65</v>
      </c>
      <c r="F107" s="80">
        <v>18</v>
      </c>
      <c r="G107" s="80">
        <v>18</v>
      </c>
    </row>
    <row r="108" spans="1:7" ht="25.5" x14ac:dyDescent="0.2">
      <c r="A108" s="35" t="s">
        <v>66</v>
      </c>
      <c r="B108" s="6" t="s">
        <v>18</v>
      </c>
      <c r="C108" s="6" t="s">
        <v>50</v>
      </c>
      <c r="D108" s="6" t="s">
        <v>134</v>
      </c>
      <c r="E108" s="6" t="s">
        <v>67</v>
      </c>
      <c r="F108" s="80">
        <v>40.200000000000003</v>
      </c>
      <c r="G108" s="80">
        <v>40.200000000000003</v>
      </c>
    </row>
    <row r="109" spans="1:7" ht="38.25" x14ac:dyDescent="0.2">
      <c r="A109" s="24" t="s">
        <v>40</v>
      </c>
      <c r="B109" s="4" t="s">
        <v>33</v>
      </c>
      <c r="C109" s="4" t="s">
        <v>50</v>
      </c>
      <c r="D109" s="4" t="s">
        <v>135</v>
      </c>
      <c r="E109" s="4"/>
      <c r="F109" s="81">
        <f>SUM(F110:F114)</f>
        <v>923.5</v>
      </c>
      <c r="G109" s="81">
        <f>SUM(G110:G114)</f>
        <v>923.5</v>
      </c>
    </row>
    <row r="110" spans="1:7" ht="25.5" x14ac:dyDescent="0.2">
      <c r="A110" s="35" t="s">
        <v>121</v>
      </c>
      <c r="B110" s="6" t="s">
        <v>18</v>
      </c>
      <c r="C110" s="6" t="s">
        <v>50</v>
      </c>
      <c r="D110" s="6" t="s">
        <v>135</v>
      </c>
      <c r="E110" s="6" t="s">
        <v>63</v>
      </c>
      <c r="F110" s="80">
        <v>603.70000000000005</v>
      </c>
      <c r="G110" s="80">
        <v>603.70000000000005</v>
      </c>
    </row>
    <row r="111" spans="1:7" ht="25.5" x14ac:dyDescent="0.2">
      <c r="A111" s="35" t="s">
        <v>398</v>
      </c>
      <c r="B111" s="6" t="s">
        <v>18</v>
      </c>
      <c r="C111" s="6" t="s">
        <v>50</v>
      </c>
      <c r="D111" s="6" t="s">
        <v>135</v>
      </c>
      <c r="E111" s="6" t="s">
        <v>397</v>
      </c>
      <c r="F111" s="80">
        <v>5</v>
      </c>
      <c r="G111" s="80">
        <v>5</v>
      </c>
    </row>
    <row r="112" spans="1:7" s="39" customFormat="1" ht="38.25" x14ac:dyDescent="0.2">
      <c r="A112" s="35" t="s">
        <v>122</v>
      </c>
      <c r="B112" s="6" t="s">
        <v>18</v>
      </c>
      <c r="C112" s="6" t="s">
        <v>50</v>
      </c>
      <c r="D112" s="6" t="s">
        <v>135</v>
      </c>
      <c r="E112" s="6" t="s">
        <v>115</v>
      </c>
      <c r="F112" s="80">
        <v>182.3</v>
      </c>
      <c r="G112" s="80">
        <v>182.3</v>
      </c>
    </row>
    <row r="113" spans="1:7" ht="25.5" x14ac:dyDescent="0.2">
      <c r="A113" s="35" t="s">
        <v>64</v>
      </c>
      <c r="B113" s="6" t="s">
        <v>18</v>
      </c>
      <c r="C113" s="6" t="s">
        <v>50</v>
      </c>
      <c r="D113" s="6" t="s">
        <v>135</v>
      </c>
      <c r="E113" s="6" t="s">
        <v>65</v>
      </c>
      <c r="F113" s="80">
        <v>36.5</v>
      </c>
      <c r="G113" s="80">
        <v>36.5</v>
      </c>
    </row>
    <row r="114" spans="1:7" ht="25.5" x14ac:dyDescent="0.2">
      <c r="A114" s="35" t="s">
        <v>66</v>
      </c>
      <c r="B114" s="6" t="s">
        <v>18</v>
      </c>
      <c r="C114" s="6" t="s">
        <v>50</v>
      </c>
      <c r="D114" s="6" t="s">
        <v>135</v>
      </c>
      <c r="E114" s="6" t="s">
        <v>67</v>
      </c>
      <c r="F114" s="80">
        <f>50+46</f>
        <v>96</v>
      </c>
      <c r="G114" s="80">
        <f>50+46</f>
        <v>96</v>
      </c>
    </row>
    <row r="115" spans="1:7" ht="38.25" x14ac:dyDescent="0.2">
      <c r="A115" s="30" t="s">
        <v>46</v>
      </c>
      <c r="B115" s="4" t="s">
        <v>18</v>
      </c>
      <c r="C115" s="4" t="s">
        <v>50</v>
      </c>
      <c r="D115" s="4" t="s">
        <v>136</v>
      </c>
      <c r="E115" s="4"/>
      <c r="F115" s="81">
        <f>SUM(F116:F119)</f>
        <v>600</v>
      </c>
      <c r="G115" s="81">
        <f>SUM(G116:G119)</f>
        <v>600</v>
      </c>
    </row>
    <row r="116" spans="1:7" ht="25.5" x14ac:dyDescent="0.2">
      <c r="A116" s="35" t="s">
        <v>121</v>
      </c>
      <c r="B116" s="6" t="s">
        <v>18</v>
      </c>
      <c r="C116" s="6" t="s">
        <v>50</v>
      </c>
      <c r="D116" s="6" t="s">
        <v>136</v>
      </c>
      <c r="E116" s="6" t="s">
        <v>63</v>
      </c>
      <c r="F116" s="80">
        <v>380.8</v>
      </c>
      <c r="G116" s="80">
        <v>380.8</v>
      </c>
    </row>
    <row r="117" spans="1:7" ht="38.25" x14ac:dyDescent="0.2">
      <c r="A117" s="35" t="s">
        <v>122</v>
      </c>
      <c r="B117" s="6" t="s">
        <v>18</v>
      </c>
      <c r="C117" s="6" t="s">
        <v>50</v>
      </c>
      <c r="D117" s="6" t="s">
        <v>136</v>
      </c>
      <c r="E117" s="6" t="s">
        <v>115</v>
      </c>
      <c r="F117" s="80">
        <v>114.99</v>
      </c>
      <c r="G117" s="80">
        <v>114.99</v>
      </c>
    </row>
    <row r="118" spans="1:7" ht="25.5" x14ac:dyDescent="0.2">
      <c r="A118" s="35" t="s">
        <v>64</v>
      </c>
      <c r="B118" s="6" t="s">
        <v>18</v>
      </c>
      <c r="C118" s="6" t="s">
        <v>50</v>
      </c>
      <c r="D118" s="6" t="s">
        <v>136</v>
      </c>
      <c r="E118" s="6" t="s">
        <v>65</v>
      </c>
      <c r="F118" s="80">
        <v>2.21</v>
      </c>
      <c r="G118" s="80">
        <v>2.21</v>
      </c>
    </row>
    <row r="119" spans="1:7" ht="25.5" x14ac:dyDescent="0.2">
      <c r="A119" s="35" t="s">
        <v>66</v>
      </c>
      <c r="B119" s="6" t="s">
        <v>18</v>
      </c>
      <c r="C119" s="6" t="s">
        <v>50</v>
      </c>
      <c r="D119" s="6" t="s">
        <v>136</v>
      </c>
      <c r="E119" s="6" t="s">
        <v>67</v>
      </c>
      <c r="F119" s="80">
        <v>102</v>
      </c>
      <c r="G119" s="80">
        <v>102</v>
      </c>
    </row>
    <row r="120" spans="1:7" ht="25.5" x14ac:dyDescent="0.2">
      <c r="A120" s="36" t="s">
        <v>102</v>
      </c>
      <c r="B120" s="11" t="s">
        <v>18</v>
      </c>
      <c r="C120" s="11" t="s">
        <v>50</v>
      </c>
      <c r="D120" s="11" t="s">
        <v>406</v>
      </c>
      <c r="E120" s="11"/>
      <c r="F120" s="50">
        <f>F121+F123</f>
        <v>11400.811100000001</v>
      </c>
      <c r="G120" s="50">
        <f>G121+G123</f>
        <v>11529.4161</v>
      </c>
    </row>
    <row r="121" spans="1:7" s="39" customFormat="1" ht="25.5" x14ac:dyDescent="0.2">
      <c r="A121" s="29" t="s">
        <v>248</v>
      </c>
      <c r="B121" s="4" t="s">
        <v>18</v>
      </c>
      <c r="C121" s="4" t="s">
        <v>50</v>
      </c>
      <c r="D121" s="4" t="s">
        <v>312</v>
      </c>
      <c r="E121" s="4"/>
      <c r="F121" s="5">
        <f>F122</f>
        <v>2592</v>
      </c>
      <c r="G121" s="5">
        <f>G122</f>
        <v>2592</v>
      </c>
    </row>
    <row r="122" spans="1:7" ht="51" x14ac:dyDescent="0.2">
      <c r="A122" s="57" t="s">
        <v>79</v>
      </c>
      <c r="B122" s="6" t="s">
        <v>18</v>
      </c>
      <c r="C122" s="6" t="s">
        <v>50</v>
      </c>
      <c r="D122" s="6" t="s">
        <v>312</v>
      </c>
      <c r="E122" s="6" t="s">
        <v>83</v>
      </c>
      <c r="F122" s="20">
        <f>1990.8+601.2</f>
        <v>2592</v>
      </c>
      <c r="G122" s="20">
        <f>1990.8+601.2</f>
        <v>2592</v>
      </c>
    </row>
    <row r="123" spans="1:7" s="39" customFormat="1" ht="25.5" x14ac:dyDescent="0.2">
      <c r="A123" s="29" t="s">
        <v>405</v>
      </c>
      <c r="B123" s="4" t="s">
        <v>18</v>
      </c>
      <c r="C123" s="4" t="s">
        <v>50</v>
      </c>
      <c r="D123" s="4" t="s">
        <v>404</v>
      </c>
      <c r="E123" s="4"/>
      <c r="F123" s="5">
        <f>SUM(F124:F125)</f>
        <v>8808.8111000000008</v>
      </c>
      <c r="G123" s="5">
        <f>SUM(G124:G125)</f>
        <v>8937.4161000000004</v>
      </c>
    </row>
    <row r="124" spans="1:7" s="39" customFormat="1" x14ac:dyDescent="0.2">
      <c r="A124" s="37" t="s">
        <v>213</v>
      </c>
      <c r="B124" s="6" t="s">
        <v>18</v>
      </c>
      <c r="C124" s="6" t="s">
        <v>50</v>
      </c>
      <c r="D124" s="6" t="s">
        <v>404</v>
      </c>
      <c r="E124" s="6" t="s">
        <v>95</v>
      </c>
      <c r="F124" s="20">
        <f>6876.8-111.2</f>
        <v>6765.6</v>
      </c>
      <c r="G124" s="20">
        <f>6876.8-12.4</f>
        <v>6864.4000000000005</v>
      </c>
    </row>
    <row r="125" spans="1:7" ht="38.25" x14ac:dyDescent="0.2">
      <c r="A125" s="14" t="s">
        <v>215</v>
      </c>
      <c r="B125" s="6" t="s">
        <v>18</v>
      </c>
      <c r="C125" s="6" t="s">
        <v>50</v>
      </c>
      <c r="D125" s="6" t="s">
        <v>404</v>
      </c>
      <c r="E125" s="6" t="s">
        <v>139</v>
      </c>
      <c r="F125" s="20">
        <f>2076.8-33.5889</f>
        <v>2043.2111000000002</v>
      </c>
      <c r="G125" s="20">
        <f>2076.8-3.7839</f>
        <v>2073.0161000000003</v>
      </c>
    </row>
    <row r="126" spans="1:7" ht="25.5" x14ac:dyDescent="0.2">
      <c r="A126" s="36" t="s">
        <v>102</v>
      </c>
      <c r="B126" s="11" t="s">
        <v>18</v>
      </c>
      <c r="C126" s="11" t="s">
        <v>50</v>
      </c>
      <c r="D126" s="11" t="s">
        <v>137</v>
      </c>
      <c r="E126" s="11"/>
      <c r="F126" s="50">
        <f>F127</f>
        <v>48363.312689999999</v>
      </c>
      <c r="G126" s="50">
        <f>G127</f>
        <v>46233.577689999998</v>
      </c>
    </row>
    <row r="127" spans="1:7" ht="25.5" x14ac:dyDescent="0.2">
      <c r="A127" s="29" t="s">
        <v>94</v>
      </c>
      <c r="B127" s="4" t="s">
        <v>18</v>
      </c>
      <c r="C127" s="4" t="s">
        <v>50</v>
      </c>
      <c r="D127" s="4" t="s">
        <v>138</v>
      </c>
      <c r="E127" s="4"/>
      <c r="F127" s="5">
        <f>SUM(F128:F133)</f>
        <v>48363.312689999999</v>
      </c>
      <c r="G127" s="5">
        <f>SUM(G128:G133)</f>
        <v>46233.577689999998</v>
      </c>
    </row>
    <row r="128" spans="1:7" x14ac:dyDescent="0.2">
      <c r="A128" s="37" t="s">
        <v>213</v>
      </c>
      <c r="B128" s="6" t="s">
        <v>18</v>
      </c>
      <c r="C128" s="6" t="s">
        <v>50</v>
      </c>
      <c r="D128" s="6" t="s">
        <v>138</v>
      </c>
      <c r="E128" s="6" t="s">
        <v>95</v>
      </c>
      <c r="F128" s="20">
        <v>21232.3</v>
      </c>
      <c r="G128" s="20">
        <v>21232.3</v>
      </c>
    </row>
    <row r="129" spans="1:7" ht="38.25" x14ac:dyDescent="0.2">
      <c r="A129" s="14" t="s">
        <v>215</v>
      </c>
      <c r="B129" s="6" t="s">
        <v>18</v>
      </c>
      <c r="C129" s="6" t="s">
        <v>50</v>
      </c>
      <c r="D129" s="6" t="s">
        <v>138</v>
      </c>
      <c r="E129" s="6" t="s">
        <v>139</v>
      </c>
      <c r="F129" s="20">
        <v>6412.2</v>
      </c>
      <c r="G129" s="20">
        <v>6412.2</v>
      </c>
    </row>
    <row r="130" spans="1:7" ht="25.5" x14ac:dyDescent="0.2">
      <c r="A130" s="35" t="s">
        <v>66</v>
      </c>
      <c r="B130" s="6" t="s">
        <v>18</v>
      </c>
      <c r="C130" s="6" t="s">
        <v>50</v>
      </c>
      <c r="D130" s="6" t="s">
        <v>138</v>
      </c>
      <c r="E130" s="6" t="s">
        <v>67</v>
      </c>
      <c r="F130" s="20">
        <v>1100</v>
      </c>
      <c r="G130" s="20">
        <v>1100</v>
      </c>
    </row>
    <row r="131" spans="1:7" x14ac:dyDescent="0.2">
      <c r="A131" s="35" t="s">
        <v>331</v>
      </c>
      <c r="B131" s="6" t="s">
        <v>18</v>
      </c>
      <c r="C131" s="6" t="s">
        <v>50</v>
      </c>
      <c r="D131" s="6" t="s">
        <v>138</v>
      </c>
      <c r="E131" s="6" t="s">
        <v>330</v>
      </c>
      <c r="F131" s="20">
        <v>17029.71269</v>
      </c>
      <c r="G131" s="20">
        <v>14899.97769</v>
      </c>
    </row>
    <row r="132" spans="1:7" ht="25.5" x14ac:dyDescent="0.2">
      <c r="A132" s="14" t="s">
        <v>68</v>
      </c>
      <c r="B132" s="6" t="s">
        <v>18</v>
      </c>
      <c r="C132" s="6" t="s">
        <v>50</v>
      </c>
      <c r="D132" s="6" t="s">
        <v>138</v>
      </c>
      <c r="E132" s="6" t="s">
        <v>69</v>
      </c>
      <c r="F132" s="20">
        <v>2550</v>
      </c>
      <c r="G132" s="20">
        <v>2550</v>
      </c>
    </row>
    <row r="133" spans="1:7" x14ac:dyDescent="0.2">
      <c r="A133" s="14" t="s">
        <v>140</v>
      </c>
      <c r="B133" s="6" t="s">
        <v>18</v>
      </c>
      <c r="C133" s="6" t="s">
        <v>50</v>
      </c>
      <c r="D133" s="6" t="s">
        <v>138</v>
      </c>
      <c r="E133" s="6" t="s">
        <v>70</v>
      </c>
      <c r="F133" s="20">
        <v>39.1</v>
      </c>
      <c r="G133" s="20">
        <v>39.1</v>
      </c>
    </row>
    <row r="134" spans="1:7" ht="63.75" x14ac:dyDescent="0.2">
      <c r="A134" s="24" t="s">
        <v>343</v>
      </c>
      <c r="B134" s="4" t="s">
        <v>18</v>
      </c>
      <c r="C134" s="4" t="s">
        <v>50</v>
      </c>
      <c r="D134" s="4" t="s">
        <v>445</v>
      </c>
      <c r="E134" s="4"/>
      <c r="F134" s="5">
        <f>F135</f>
        <v>9609.2999999999993</v>
      </c>
      <c r="G134" s="5">
        <f>G135</f>
        <v>9609.2999999999993</v>
      </c>
    </row>
    <row r="135" spans="1:7" ht="28.5" customHeight="1" x14ac:dyDescent="0.2">
      <c r="A135" s="35" t="s">
        <v>306</v>
      </c>
      <c r="B135" s="6" t="s">
        <v>18</v>
      </c>
      <c r="C135" s="6" t="s">
        <v>50</v>
      </c>
      <c r="D135" s="6" t="s">
        <v>445</v>
      </c>
      <c r="E135" s="6" t="s">
        <v>305</v>
      </c>
      <c r="F135" s="80">
        <f>9321+288.3</f>
        <v>9609.2999999999993</v>
      </c>
      <c r="G135" s="80">
        <f>9321+288.3</f>
        <v>9609.2999999999993</v>
      </c>
    </row>
    <row r="136" spans="1:7" ht="25.5" x14ac:dyDescent="0.2">
      <c r="A136" s="21" t="s">
        <v>91</v>
      </c>
      <c r="B136" s="10" t="s">
        <v>32</v>
      </c>
      <c r="C136" s="10"/>
      <c r="D136" s="51"/>
      <c r="E136" s="51"/>
      <c r="F136" s="48">
        <f t="shared" ref="F136:G138" si="8">F137</f>
        <v>1500</v>
      </c>
      <c r="G136" s="48">
        <f t="shared" si="8"/>
        <v>1500</v>
      </c>
    </row>
    <row r="137" spans="1:7" ht="37.5" customHeight="1" x14ac:dyDescent="0.2">
      <c r="A137" s="23" t="s">
        <v>317</v>
      </c>
      <c r="B137" s="9" t="s">
        <v>32</v>
      </c>
      <c r="C137" s="9" t="s">
        <v>26</v>
      </c>
      <c r="D137" s="9"/>
      <c r="E137" s="9"/>
      <c r="F137" s="49">
        <f t="shared" si="8"/>
        <v>1500</v>
      </c>
      <c r="G137" s="49">
        <f t="shared" si="8"/>
        <v>1500</v>
      </c>
    </row>
    <row r="138" spans="1:7" ht="63.75" x14ac:dyDescent="0.2">
      <c r="A138" s="38" t="s">
        <v>469</v>
      </c>
      <c r="B138" s="11" t="s">
        <v>32</v>
      </c>
      <c r="C138" s="11" t="s">
        <v>26</v>
      </c>
      <c r="D138" s="11" t="s">
        <v>318</v>
      </c>
      <c r="E138" s="11"/>
      <c r="F138" s="50">
        <f t="shared" si="8"/>
        <v>1500</v>
      </c>
      <c r="G138" s="50">
        <f t="shared" si="8"/>
        <v>1500</v>
      </c>
    </row>
    <row r="139" spans="1:7" ht="38.25" x14ac:dyDescent="0.2">
      <c r="A139" s="22" t="s">
        <v>321</v>
      </c>
      <c r="B139" s="4" t="s">
        <v>32</v>
      </c>
      <c r="C139" s="4" t="s">
        <v>26</v>
      </c>
      <c r="D139" s="4" t="s">
        <v>319</v>
      </c>
      <c r="E139" s="4"/>
      <c r="F139" s="5">
        <f>F140</f>
        <v>1500</v>
      </c>
      <c r="G139" s="5">
        <f>G140</f>
        <v>1500</v>
      </c>
    </row>
    <row r="140" spans="1:7" ht="25.5" x14ac:dyDescent="0.2">
      <c r="A140" s="77" t="s">
        <v>322</v>
      </c>
      <c r="B140" s="4" t="s">
        <v>32</v>
      </c>
      <c r="C140" s="4" t="s">
        <v>26</v>
      </c>
      <c r="D140" s="4" t="s">
        <v>320</v>
      </c>
      <c r="E140" s="4"/>
      <c r="F140" s="5">
        <f>F141</f>
        <v>1500</v>
      </c>
      <c r="G140" s="5">
        <f>G141</f>
        <v>1500</v>
      </c>
    </row>
    <row r="141" spans="1:7" ht="25.5" x14ac:dyDescent="0.2">
      <c r="A141" s="14" t="s">
        <v>66</v>
      </c>
      <c r="B141" s="6" t="s">
        <v>32</v>
      </c>
      <c r="C141" s="6" t="s">
        <v>26</v>
      </c>
      <c r="D141" s="6" t="s">
        <v>320</v>
      </c>
      <c r="E141" s="6" t="s">
        <v>67</v>
      </c>
      <c r="F141" s="20">
        <v>1500</v>
      </c>
      <c r="G141" s="20">
        <v>1500</v>
      </c>
    </row>
    <row r="142" spans="1:7" s="39" customFormat="1" x14ac:dyDescent="0.2">
      <c r="A142" s="21" t="s">
        <v>75</v>
      </c>
      <c r="B142" s="10" t="s">
        <v>20</v>
      </c>
      <c r="C142" s="10"/>
      <c r="D142" s="10"/>
      <c r="E142" s="10"/>
      <c r="F142" s="48">
        <f>F168+F179+F143</f>
        <v>119161.21633</v>
      </c>
      <c r="G142" s="48">
        <f>G168+G179+G143</f>
        <v>129571.49868</v>
      </c>
    </row>
    <row r="143" spans="1:7" s="39" customFormat="1" x14ac:dyDescent="0.2">
      <c r="A143" s="23" t="s">
        <v>11</v>
      </c>
      <c r="B143" s="9" t="s">
        <v>20</v>
      </c>
      <c r="C143" s="9" t="s">
        <v>22</v>
      </c>
      <c r="D143" s="23"/>
      <c r="E143" s="23"/>
      <c r="F143" s="49">
        <f>F148+F144</f>
        <v>5632.5966800000006</v>
      </c>
      <c r="G143" s="49">
        <f>G148+G144</f>
        <v>5632.5966800000006</v>
      </c>
    </row>
    <row r="144" spans="1:7" ht="38.25" x14ac:dyDescent="0.2">
      <c r="A144" s="38" t="s">
        <v>460</v>
      </c>
      <c r="B144" s="11" t="s">
        <v>20</v>
      </c>
      <c r="C144" s="11" t="s">
        <v>22</v>
      </c>
      <c r="D144" s="11" t="s">
        <v>314</v>
      </c>
      <c r="E144" s="11"/>
      <c r="F144" s="50">
        <f t="shared" ref="F144:G146" si="9">F145</f>
        <v>100</v>
      </c>
      <c r="G144" s="50">
        <f t="shared" si="9"/>
        <v>100</v>
      </c>
    </row>
    <row r="145" spans="1:7" ht="38.25" x14ac:dyDescent="0.2">
      <c r="A145" s="16" t="s">
        <v>0</v>
      </c>
      <c r="B145" s="4" t="s">
        <v>20</v>
      </c>
      <c r="C145" s="4" t="s">
        <v>22</v>
      </c>
      <c r="D145" s="94" t="s">
        <v>364</v>
      </c>
      <c r="E145" s="4"/>
      <c r="F145" s="5">
        <f t="shared" si="9"/>
        <v>100</v>
      </c>
      <c r="G145" s="5">
        <f t="shared" si="9"/>
        <v>100</v>
      </c>
    </row>
    <row r="146" spans="1:7" ht="25.5" x14ac:dyDescent="0.2">
      <c r="A146" s="16" t="s">
        <v>112</v>
      </c>
      <c r="B146" s="4" t="s">
        <v>20</v>
      </c>
      <c r="C146" s="4" t="s">
        <v>22</v>
      </c>
      <c r="D146" s="94" t="s">
        <v>365</v>
      </c>
      <c r="E146" s="4"/>
      <c r="F146" s="5">
        <f t="shared" si="9"/>
        <v>100</v>
      </c>
      <c r="G146" s="5">
        <f t="shared" si="9"/>
        <v>100</v>
      </c>
    </row>
    <row r="147" spans="1:7" ht="25.5" x14ac:dyDescent="0.2">
      <c r="A147" s="14" t="s">
        <v>66</v>
      </c>
      <c r="B147" s="6" t="s">
        <v>20</v>
      </c>
      <c r="C147" s="6" t="s">
        <v>22</v>
      </c>
      <c r="D147" s="89" t="s">
        <v>365</v>
      </c>
      <c r="E147" s="6" t="s">
        <v>67</v>
      </c>
      <c r="F147" s="20">
        <v>100</v>
      </c>
      <c r="G147" s="20">
        <v>100</v>
      </c>
    </row>
    <row r="148" spans="1:7" s="39" customFormat="1" x14ac:dyDescent="0.2">
      <c r="A148" s="38" t="s">
        <v>105</v>
      </c>
      <c r="B148" s="11" t="s">
        <v>20</v>
      </c>
      <c r="C148" s="11" t="s">
        <v>22</v>
      </c>
      <c r="D148" s="11" t="s">
        <v>123</v>
      </c>
      <c r="E148" s="38"/>
      <c r="F148" s="70">
        <f>F149+F151+F154+F156+F159+F161+F164</f>
        <v>5532.5966800000006</v>
      </c>
      <c r="G148" s="70">
        <f>G149+G151+G154+G156+G159+G161+G164</f>
        <v>5532.5966800000006</v>
      </c>
    </row>
    <row r="149" spans="1:7" ht="25.5" x14ac:dyDescent="0.2">
      <c r="A149" s="30" t="s">
        <v>60</v>
      </c>
      <c r="B149" s="4" t="s">
        <v>20</v>
      </c>
      <c r="C149" s="4" t="s">
        <v>22</v>
      </c>
      <c r="D149" s="4" t="s">
        <v>144</v>
      </c>
      <c r="E149" s="4"/>
      <c r="F149" s="81">
        <f>F150</f>
        <v>136</v>
      </c>
      <c r="G149" s="81">
        <f>G150</f>
        <v>136</v>
      </c>
    </row>
    <row r="150" spans="1:7" ht="51" x14ac:dyDescent="0.2">
      <c r="A150" s="19" t="s">
        <v>324</v>
      </c>
      <c r="B150" s="6" t="s">
        <v>20</v>
      </c>
      <c r="C150" s="6" t="s">
        <v>22</v>
      </c>
      <c r="D150" s="6" t="s">
        <v>144</v>
      </c>
      <c r="E150" s="6" t="s">
        <v>323</v>
      </c>
      <c r="F150" s="80">
        <v>136</v>
      </c>
      <c r="G150" s="80">
        <v>136</v>
      </c>
    </row>
    <row r="151" spans="1:7" ht="51" x14ac:dyDescent="0.2">
      <c r="A151" s="28" t="s">
        <v>100</v>
      </c>
      <c r="B151" s="4" t="s">
        <v>20</v>
      </c>
      <c r="C151" s="4" t="s">
        <v>22</v>
      </c>
      <c r="D151" s="4" t="s">
        <v>145</v>
      </c>
      <c r="E151" s="4"/>
      <c r="F151" s="81">
        <f>F152+F153</f>
        <v>1.75</v>
      </c>
      <c r="G151" s="81">
        <f>G152+G153</f>
        <v>1.75</v>
      </c>
    </row>
    <row r="152" spans="1:7" ht="25.5" x14ac:dyDescent="0.2">
      <c r="A152" s="35" t="s">
        <v>121</v>
      </c>
      <c r="B152" s="6" t="s">
        <v>20</v>
      </c>
      <c r="C152" s="6" t="s">
        <v>22</v>
      </c>
      <c r="D152" s="6" t="s">
        <v>145</v>
      </c>
      <c r="E152" s="6" t="s">
        <v>63</v>
      </c>
      <c r="F152" s="80">
        <v>1.3440000000000001</v>
      </c>
      <c r="G152" s="80">
        <v>1.3440000000000001</v>
      </c>
    </row>
    <row r="153" spans="1:7" ht="38.25" x14ac:dyDescent="0.2">
      <c r="A153" s="35" t="s">
        <v>122</v>
      </c>
      <c r="B153" s="6" t="s">
        <v>20</v>
      </c>
      <c r="C153" s="6" t="s">
        <v>22</v>
      </c>
      <c r="D153" s="6" t="s">
        <v>145</v>
      </c>
      <c r="E153" s="6" t="s">
        <v>115</v>
      </c>
      <c r="F153" s="80">
        <v>0.40600000000000003</v>
      </c>
      <c r="G153" s="80">
        <v>0.40600000000000003</v>
      </c>
    </row>
    <row r="154" spans="1:7" ht="51" x14ac:dyDescent="0.2">
      <c r="A154" s="30" t="s">
        <v>250</v>
      </c>
      <c r="B154" s="4" t="s">
        <v>20</v>
      </c>
      <c r="C154" s="4" t="s">
        <v>22</v>
      </c>
      <c r="D154" s="4" t="s">
        <v>251</v>
      </c>
      <c r="E154" s="4"/>
      <c r="F154" s="81">
        <f>F155</f>
        <v>151.5</v>
      </c>
      <c r="G154" s="81">
        <f>G155</f>
        <v>151.5</v>
      </c>
    </row>
    <row r="155" spans="1:7" ht="28.5" customHeight="1" x14ac:dyDescent="0.2">
      <c r="A155" s="35" t="s">
        <v>306</v>
      </c>
      <c r="B155" s="6" t="s">
        <v>20</v>
      </c>
      <c r="C155" s="6" t="s">
        <v>22</v>
      </c>
      <c r="D155" s="6" t="s">
        <v>251</v>
      </c>
      <c r="E155" s="6" t="s">
        <v>305</v>
      </c>
      <c r="F155" s="80">
        <v>151.5</v>
      </c>
      <c r="G155" s="80">
        <v>151.5</v>
      </c>
    </row>
    <row r="156" spans="1:7" s="39" customFormat="1" ht="51" x14ac:dyDescent="0.2">
      <c r="A156" s="29" t="s">
        <v>226</v>
      </c>
      <c r="B156" s="4" t="s">
        <v>20</v>
      </c>
      <c r="C156" s="4" t="s">
        <v>22</v>
      </c>
      <c r="D156" s="4" t="s">
        <v>239</v>
      </c>
      <c r="E156" s="4"/>
      <c r="F156" s="81">
        <f>SUM(F157:F158)</f>
        <v>22.401679999999999</v>
      </c>
      <c r="G156" s="81">
        <f>SUM(G157:G158)</f>
        <v>22.401679999999999</v>
      </c>
    </row>
    <row r="157" spans="1:7" s="39" customFormat="1" x14ac:dyDescent="0.2">
      <c r="A157" s="37" t="s">
        <v>213</v>
      </c>
      <c r="B157" s="6" t="s">
        <v>20</v>
      </c>
      <c r="C157" s="6" t="s">
        <v>22</v>
      </c>
      <c r="D157" s="6" t="s">
        <v>239</v>
      </c>
      <c r="E157" s="6" t="s">
        <v>95</v>
      </c>
      <c r="F157" s="80">
        <v>17.2056</v>
      </c>
      <c r="G157" s="80">
        <v>17.2056</v>
      </c>
    </row>
    <row r="158" spans="1:7" s="39" customFormat="1" ht="25.5" x14ac:dyDescent="0.2">
      <c r="A158" s="35" t="s">
        <v>211</v>
      </c>
      <c r="B158" s="6" t="s">
        <v>20</v>
      </c>
      <c r="C158" s="6" t="s">
        <v>22</v>
      </c>
      <c r="D158" s="6" t="s">
        <v>239</v>
      </c>
      <c r="E158" s="6" t="s">
        <v>139</v>
      </c>
      <c r="F158" s="80">
        <v>5.1960800000000003</v>
      </c>
      <c r="G158" s="80">
        <v>5.1960800000000003</v>
      </c>
    </row>
    <row r="159" spans="1:7" s="39" customFormat="1" ht="51" x14ac:dyDescent="0.2">
      <c r="A159" s="30" t="s">
        <v>225</v>
      </c>
      <c r="B159" s="4" t="s">
        <v>20</v>
      </c>
      <c r="C159" s="4" t="s">
        <v>22</v>
      </c>
      <c r="D159" s="4" t="s">
        <v>238</v>
      </c>
      <c r="E159" s="4"/>
      <c r="F159" s="81">
        <f>F160</f>
        <v>1493.4449999999999</v>
      </c>
      <c r="G159" s="81">
        <f>G160</f>
        <v>1493.4449999999999</v>
      </c>
    </row>
    <row r="160" spans="1:7" s="39" customFormat="1" ht="25.5" x14ac:dyDescent="0.2">
      <c r="A160" s="35" t="s">
        <v>66</v>
      </c>
      <c r="B160" s="6" t="s">
        <v>20</v>
      </c>
      <c r="C160" s="6" t="s">
        <v>22</v>
      </c>
      <c r="D160" s="6" t="s">
        <v>238</v>
      </c>
      <c r="E160" s="6" t="s">
        <v>67</v>
      </c>
      <c r="F160" s="80">
        <v>1493.4449999999999</v>
      </c>
      <c r="G160" s="80">
        <v>1493.4449999999999</v>
      </c>
    </row>
    <row r="161" spans="1:7" ht="51" x14ac:dyDescent="0.2">
      <c r="A161" s="30" t="s">
        <v>252</v>
      </c>
      <c r="B161" s="4" t="s">
        <v>20</v>
      </c>
      <c r="C161" s="4" t="s">
        <v>22</v>
      </c>
      <c r="D161" s="4" t="s">
        <v>253</v>
      </c>
      <c r="E161" s="4"/>
      <c r="F161" s="81">
        <f>F162+F163</f>
        <v>22.7</v>
      </c>
      <c r="G161" s="81">
        <f>G162+G163</f>
        <v>22.7</v>
      </c>
    </row>
    <row r="162" spans="1:7" x14ac:dyDescent="0.2">
      <c r="A162" s="37" t="s">
        <v>213</v>
      </c>
      <c r="B162" s="6" t="s">
        <v>20</v>
      </c>
      <c r="C162" s="6" t="s">
        <v>22</v>
      </c>
      <c r="D162" s="6" t="s">
        <v>253</v>
      </c>
      <c r="E162" s="6" t="s">
        <v>95</v>
      </c>
      <c r="F162" s="80">
        <v>17.399999999999999</v>
      </c>
      <c r="G162" s="80">
        <v>17.399999999999999</v>
      </c>
    </row>
    <row r="163" spans="1:7" ht="38.25" x14ac:dyDescent="0.2">
      <c r="A163" s="14" t="s">
        <v>215</v>
      </c>
      <c r="B163" s="6" t="s">
        <v>20</v>
      </c>
      <c r="C163" s="6" t="s">
        <v>22</v>
      </c>
      <c r="D163" s="6" t="s">
        <v>253</v>
      </c>
      <c r="E163" s="6" t="s">
        <v>139</v>
      </c>
      <c r="F163" s="80">
        <v>5.3</v>
      </c>
      <c r="G163" s="80">
        <v>5.3</v>
      </c>
    </row>
    <row r="164" spans="1:7" ht="25.5" x14ac:dyDescent="0.2">
      <c r="A164" s="36" t="s">
        <v>102</v>
      </c>
      <c r="B164" s="11" t="s">
        <v>20</v>
      </c>
      <c r="C164" s="11" t="s">
        <v>22</v>
      </c>
      <c r="D164" s="11" t="s">
        <v>137</v>
      </c>
      <c r="E164" s="11"/>
      <c r="F164" s="50">
        <f>F165</f>
        <v>3704.8</v>
      </c>
      <c r="G164" s="50">
        <f>G165</f>
        <v>3704.8</v>
      </c>
    </row>
    <row r="165" spans="1:7" ht="25.5" x14ac:dyDescent="0.2">
      <c r="A165" s="29" t="s">
        <v>2</v>
      </c>
      <c r="B165" s="4" t="s">
        <v>20</v>
      </c>
      <c r="C165" s="4" t="s">
        <v>22</v>
      </c>
      <c r="D165" s="4" t="s">
        <v>3</v>
      </c>
      <c r="E165" s="4"/>
      <c r="F165" s="5">
        <f>SUM(F166:F167)</f>
        <v>3704.8</v>
      </c>
      <c r="G165" s="5">
        <f>SUM(G166:G167)</f>
        <v>3704.8</v>
      </c>
    </row>
    <row r="166" spans="1:7" x14ac:dyDescent="0.2">
      <c r="A166" s="37" t="s">
        <v>213</v>
      </c>
      <c r="B166" s="6" t="s">
        <v>20</v>
      </c>
      <c r="C166" s="6" t="s">
        <v>22</v>
      </c>
      <c r="D166" s="6" t="s">
        <v>3</v>
      </c>
      <c r="E166" s="6" t="s">
        <v>95</v>
      </c>
      <c r="F166" s="20">
        <v>2845.5</v>
      </c>
      <c r="G166" s="20">
        <v>2845.5</v>
      </c>
    </row>
    <row r="167" spans="1:7" ht="38.25" x14ac:dyDescent="0.2">
      <c r="A167" s="14" t="s">
        <v>215</v>
      </c>
      <c r="B167" s="6" t="s">
        <v>20</v>
      </c>
      <c r="C167" s="6" t="s">
        <v>22</v>
      </c>
      <c r="D167" s="6" t="s">
        <v>3</v>
      </c>
      <c r="E167" s="6" t="s">
        <v>139</v>
      </c>
      <c r="F167" s="20">
        <v>859.3</v>
      </c>
      <c r="G167" s="20">
        <v>859.3</v>
      </c>
    </row>
    <row r="168" spans="1:7" x14ac:dyDescent="0.2">
      <c r="A168" s="23" t="s">
        <v>51</v>
      </c>
      <c r="B168" s="9" t="s">
        <v>45</v>
      </c>
      <c r="C168" s="9" t="s">
        <v>23</v>
      </c>
      <c r="D168" s="9"/>
      <c r="E168" s="9"/>
      <c r="F168" s="49">
        <f>F169+F176</f>
        <v>112913.11964999999</v>
      </c>
      <c r="G168" s="49">
        <f>G169+G176</f>
        <v>123323.402</v>
      </c>
    </row>
    <row r="169" spans="1:7" ht="51" x14ac:dyDescent="0.2">
      <c r="A169" s="38" t="s">
        <v>458</v>
      </c>
      <c r="B169" s="11" t="s">
        <v>20</v>
      </c>
      <c r="C169" s="11" t="s">
        <v>23</v>
      </c>
      <c r="D169" s="11" t="s">
        <v>141</v>
      </c>
      <c r="E169" s="11"/>
      <c r="F169" s="50">
        <f>F170</f>
        <v>19192.399999999998</v>
      </c>
      <c r="G169" s="50">
        <f t="shared" ref="G169:G170" si="10">G170</f>
        <v>19192.400000000001</v>
      </c>
    </row>
    <row r="170" spans="1:7" ht="27" x14ac:dyDescent="0.25">
      <c r="A170" s="63" t="s">
        <v>474</v>
      </c>
      <c r="B170" s="7" t="s">
        <v>20</v>
      </c>
      <c r="C170" s="7" t="s">
        <v>23</v>
      </c>
      <c r="D170" s="7" t="s">
        <v>369</v>
      </c>
      <c r="E170" s="7"/>
      <c r="F170" s="42">
        <f>F171</f>
        <v>19192.399999999998</v>
      </c>
      <c r="G170" s="42">
        <f t="shared" si="10"/>
        <v>19192.400000000001</v>
      </c>
    </row>
    <row r="171" spans="1:7" ht="25.5" x14ac:dyDescent="0.2">
      <c r="A171" s="16" t="s">
        <v>367</v>
      </c>
      <c r="B171" s="4" t="s">
        <v>20</v>
      </c>
      <c r="C171" s="4" t="s">
        <v>23</v>
      </c>
      <c r="D171" s="4" t="s">
        <v>370</v>
      </c>
      <c r="E171" s="4"/>
      <c r="F171" s="5">
        <f>F172+F174</f>
        <v>19192.399999999998</v>
      </c>
      <c r="G171" s="5">
        <f>G172+G174</f>
        <v>19192.400000000001</v>
      </c>
    </row>
    <row r="172" spans="1:7" s="39" customFormat="1" ht="25.5" x14ac:dyDescent="0.2">
      <c r="A172" s="16" t="s">
        <v>368</v>
      </c>
      <c r="B172" s="4" t="s">
        <v>20</v>
      </c>
      <c r="C172" s="4" t="s">
        <v>23</v>
      </c>
      <c r="D172" s="4" t="s">
        <v>366</v>
      </c>
      <c r="E172" s="4"/>
      <c r="F172" s="81">
        <f>SUM(F173:F173)</f>
        <v>17720.439999999999</v>
      </c>
      <c r="G172" s="81">
        <f>SUM(G173:G173)</f>
        <v>17720.440000000002</v>
      </c>
    </row>
    <row r="173" spans="1:7" x14ac:dyDescent="0.2">
      <c r="A173" s="25" t="s">
        <v>114</v>
      </c>
      <c r="B173" s="6" t="s">
        <v>20</v>
      </c>
      <c r="C173" s="6" t="s">
        <v>23</v>
      </c>
      <c r="D173" s="6" t="s">
        <v>366</v>
      </c>
      <c r="E173" s="6" t="s">
        <v>74</v>
      </c>
      <c r="F173" s="80">
        <f>14908.81835+2811.62165</f>
        <v>17720.439999999999</v>
      </c>
      <c r="G173" s="80">
        <f>14599.54+3120.9</f>
        <v>17720.440000000002</v>
      </c>
    </row>
    <row r="174" spans="1:7" s="65" customFormat="1" ht="25.5" x14ac:dyDescent="0.25">
      <c r="A174" s="99" t="s">
        <v>333</v>
      </c>
      <c r="B174" s="94" t="s">
        <v>20</v>
      </c>
      <c r="C174" s="94" t="s">
        <v>23</v>
      </c>
      <c r="D174" s="94" t="s">
        <v>407</v>
      </c>
      <c r="E174" s="94"/>
      <c r="F174" s="81">
        <f>SUM(F175:F175)</f>
        <v>1471.96</v>
      </c>
      <c r="G174" s="81">
        <f>SUM(G175:G175)</f>
        <v>1471.96</v>
      </c>
    </row>
    <row r="175" spans="1:7" x14ac:dyDescent="0.2">
      <c r="A175" s="14" t="s">
        <v>114</v>
      </c>
      <c r="B175" s="89" t="s">
        <v>20</v>
      </c>
      <c r="C175" s="89" t="s">
        <v>23</v>
      </c>
      <c r="D175" s="89" t="s">
        <v>407</v>
      </c>
      <c r="E175" s="89" t="s">
        <v>74</v>
      </c>
      <c r="F175" s="80">
        <f>1427.8+44.16</f>
        <v>1471.96</v>
      </c>
      <c r="G175" s="80">
        <f>1427.8+44.16</f>
        <v>1471.96</v>
      </c>
    </row>
    <row r="176" spans="1:7" s="39" customFormat="1" x14ac:dyDescent="0.2">
      <c r="A176" s="38" t="s">
        <v>105</v>
      </c>
      <c r="B176" s="11" t="s">
        <v>20</v>
      </c>
      <c r="C176" s="11" t="s">
        <v>23</v>
      </c>
      <c r="D176" s="11" t="s">
        <v>123</v>
      </c>
      <c r="E176" s="11"/>
      <c r="F176" s="82">
        <f>F177</f>
        <v>93720.719649999999</v>
      </c>
      <c r="G176" s="82">
        <f>G177</f>
        <v>104131.00199999999</v>
      </c>
    </row>
    <row r="177" spans="1:7" ht="63.75" x14ac:dyDescent="0.2">
      <c r="A177" s="98" t="s">
        <v>334</v>
      </c>
      <c r="B177" s="94" t="s">
        <v>20</v>
      </c>
      <c r="C177" s="94" t="s">
        <v>23</v>
      </c>
      <c r="D177" s="4" t="s">
        <v>455</v>
      </c>
      <c r="E177" s="94"/>
      <c r="F177" s="81">
        <f>F178</f>
        <v>93720.719649999999</v>
      </c>
      <c r="G177" s="81">
        <f>G178</f>
        <v>104131.00199999999</v>
      </c>
    </row>
    <row r="178" spans="1:7" s="65" customFormat="1" ht="13.5" x14ac:dyDescent="0.25">
      <c r="A178" s="14" t="s">
        <v>114</v>
      </c>
      <c r="B178" s="89" t="s">
        <v>20</v>
      </c>
      <c r="C178" s="89" t="s">
        <v>23</v>
      </c>
      <c r="D178" s="6" t="s">
        <v>455</v>
      </c>
      <c r="E178" s="89" t="s">
        <v>74</v>
      </c>
      <c r="F178" s="80">
        <v>93720.719649999999</v>
      </c>
      <c r="G178" s="80">
        <v>104131.00199999999</v>
      </c>
    </row>
    <row r="179" spans="1:7" x14ac:dyDescent="0.2">
      <c r="A179" s="23" t="s">
        <v>57</v>
      </c>
      <c r="B179" s="9" t="s">
        <v>20</v>
      </c>
      <c r="C179" s="9" t="s">
        <v>37</v>
      </c>
      <c r="D179" s="9"/>
      <c r="E179" s="9"/>
      <c r="F179" s="49">
        <f>F192+F180+F184+F188</f>
        <v>615.5</v>
      </c>
      <c r="G179" s="49">
        <f>G192+G180+G184+G188</f>
        <v>615.5</v>
      </c>
    </row>
    <row r="180" spans="1:7" ht="38.25" x14ac:dyDescent="0.2">
      <c r="A180" s="38" t="s">
        <v>467</v>
      </c>
      <c r="B180" s="11" t="s">
        <v>20</v>
      </c>
      <c r="C180" s="11" t="s">
        <v>37</v>
      </c>
      <c r="D180" s="12" t="s">
        <v>377</v>
      </c>
      <c r="E180" s="11"/>
      <c r="F180" s="42">
        <f t="shared" ref="F180:G182" si="11">F181</f>
        <v>30</v>
      </c>
      <c r="G180" s="42">
        <f t="shared" si="11"/>
        <v>30</v>
      </c>
    </row>
    <row r="181" spans="1:7" s="39" customFormat="1" ht="38.25" x14ac:dyDescent="0.2">
      <c r="A181" s="16" t="s">
        <v>378</v>
      </c>
      <c r="B181" s="4" t="s">
        <v>20</v>
      </c>
      <c r="C181" s="4" t="s">
        <v>37</v>
      </c>
      <c r="D181" s="4" t="s">
        <v>379</v>
      </c>
      <c r="E181" s="4"/>
      <c r="F181" s="5">
        <f t="shared" si="11"/>
        <v>30</v>
      </c>
      <c r="G181" s="5">
        <f t="shared" si="11"/>
        <v>30</v>
      </c>
    </row>
    <row r="182" spans="1:7" ht="25.5" x14ac:dyDescent="0.2">
      <c r="A182" s="17" t="s">
        <v>112</v>
      </c>
      <c r="B182" s="4" t="s">
        <v>20</v>
      </c>
      <c r="C182" s="4" t="s">
        <v>37</v>
      </c>
      <c r="D182" s="4" t="s">
        <v>380</v>
      </c>
      <c r="E182" s="4"/>
      <c r="F182" s="5">
        <f t="shared" si="11"/>
        <v>30</v>
      </c>
      <c r="G182" s="5">
        <f t="shared" si="11"/>
        <v>30</v>
      </c>
    </row>
    <row r="183" spans="1:7" s="39" customFormat="1" x14ac:dyDescent="0.2">
      <c r="A183" s="25" t="s">
        <v>363</v>
      </c>
      <c r="B183" s="6" t="s">
        <v>20</v>
      </c>
      <c r="C183" s="6" t="s">
        <v>37</v>
      </c>
      <c r="D183" s="6" t="s">
        <v>380</v>
      </c>
      <c r="E183" s="6" t="s">
        <v>90</v>
      </c>
      <c r="F183" s="20">
        <v>30</v>
      </c>
      <c r="G183" s="20">
        <v>30</v>
      </c>
    </row>
    <row r="184" spans="1:7" ht="38.25" x14ac:dyDescent="0.2">
      <c r="A184" s="61" t="s">
        <v>470</v>
      </c>
      <c r="B184" s="11" t="s">
        <v>20</v>
      </c>
      <c r="C184" s="11" t="s">
        <v>37</v>
      </c>
      <c r="D184" s="11" t="s">
        <v>381</v>
      </c>
      <c r="E184" s="11"/>
      <c r="F184" s="42">
        <f t="shared" ref="F184:G186" si="12">F185</f>
        <v>181</v>
      </c>
      <c r="G184" s="42">
        <f t="shared" si="12"/>
        <v>181</v>
      </c>
    </row>
    <row r="185" spans="1:7" ht="51" x14ac:dyDescent="0.2">
      <c r="A185" s="28" t="s">
        <v>382</v>
      </c>
      <c r="B185" s="4" t="s">
        <v>20</v>
      </c>
      <c r="C185" s="4" t="s">
        <v>37</v>
      </c>
      <c r="D185" s="4" t="s">
        <v>383</v>
      </c>
      <c r="E185" s="4"/>
      <c r="F185" s="5">
        <f t="shared" si="12"/>
        <v>181</v>
      </c>
      <c r="G185" s="5">
        <f t="shared" si="12"/>
        <v>181</v>
      </c>
    </row>
    <row r="186" spans="1:7" ht="25.5" x14ac:dyDescent="0.2">
      <c r="A186" s="17" t="s">
        <v>112</v>
      </c>
      <c r="B186" s="4" t="s">
        <v>20</v>
      </c>
      <c r="C186" s="4" t="s">
        <v>37</v>
      </c>
      <c r="D186" s="4" t="s">
        <v>384</v>
      </c>
      <c r="E186" s="4"/>
      <c r="F186" s="5">
        <f t="shared" si="12"/>
        <v>181</v>
      </c>
      <c r="G186" s="5">
        <f t="shared" si="12"/>
        <v>181</v>
      </c>
    </row>
    <row r="187" spans="1:7" ht="25.5" x14ac:dyDescent="0.2">
      <c r="A187" s="35" t="s">
        <v>66</v>
      </c>
      <c r="B187" s="6" t="s">
        <v>20</v>
      </c>
      <c r="C187" s="6" t="s">
        <v>37</v>
      </c>
      <c r="D187" s="6" t="s">
        <v>384</v>
      </c>
      <c r="E187" s="6" t="s">
        <v>67</v>
      </c>
      <c r="F187" s="20">
        <v>181</v>
      </c>
      <c r="G187" s="20">
        <v>181</v>
      </c>
    </row>
    <row r="188" spans="1:7" ht="51" x14ac:dyDescent="0.2">
      <c r="A188" s="61" t="s">
        <v>471</v>
      </c>
      <c r="B188" s="11" t="s">
        <v>20</v>
      </c>
      <c r="C188" s="11" t="s">
        <v>37</v>
      </c>
      <c r="D188" s="11" t="s">
        <v>385</v>
      </c>
      <c r="E188" s="11"/>
      <c r="F188" s="42">
        <f t="shared" ref="F188:G190" si="13">F189</f>
        <v>400</v>
      </c>
      <c r="G188" s="42">
        <f t="shared" si="13"/>
        <v>400</v>
      </c>
    </row>
    <row r="189" spans="1:7" ht="25.5" x14ac:dyDescent="0.2">
      <c r="A189" s="28" t="s">
        <v>386</v>
      </c>
      <c r="B189" s="4" t="s">
        <v>20</v>
      </c>
      <c r="C189" s="4" t="s">
        <v>37</v>
      </c>
      <c r="D189" s="4" t="s">
        <v>387</v>
      </c>
      <c r="E189" s="4"/>
      <c r="F189" s="5">
        <f t="shared" si="13"/>
        <v>400</v>
      </c>
      <c r="G189" s="5">
        <f t="shared" si="13"/>
        <v>400</v>
      </c>
    </row>
    <row r="190" spans="1:7" ht="25.5" x14ac:dyDescent="0.2">
      <c r="A190" s="29" t="s">
        <v>221</v>
      </c>
      <c r="B190" s="4" t="s">
        <v>20</v>
      </c>
      <c r="C190" s="4" t="s">
        <v>37</v>
      </c>
      <c r="D190" s="4" t="s">
        <v>388</v>
      </c>
      <c r="E190" s="4"/>
      <c r="F190" s="5">
        <f t="shared" si="13"/>
        <v>400</v>
      </c>
      <c r="G190" s="5">
        <f t="shared" si="13"/>
        <v>400</v>
      </c>
    </row>
    <row r="191" spans="1:7" ht="25.5" x14ac:dyDescent="0.2">
      <c r="A191" s="35" t="s">
        <v>66</v>
      </c>
      <c r="B191" s="6" t="s">
        <v>20</v>
      </c>
      <c r="C191" s="6" t="s">
        <v>37</v>
      </c>
      <c r="D191" s="6" t="s">
        <v>388</v>
      </c>
      <c r="E191" s="6" t="s">
        <v>67</v>
      </c>
      <c r="F191" s="80">
        <v>400</v>
      </c>
      <c r="G191" s="80">
        <v>400</v>
      </c>
    </row>
    <row r="192" spans="1:7" s="39" customFormat="1" x14ac:dyDescent="0.2">
      <c r="A192" s="38" t="s">
        <v>105</v>
      </c>
      <c r="B192" s="11" t="s">
        <v>20</v>
      </c>
      <c r="C192" s="11" t="s">
        <v>37</v>
      </c>
      <c r="D192" s="11" t="s">
        <v>123</v>
      </c>
      <c r="E192" s="11"/>
      <c r="F192" s="82">
        <f>F193</f>
        <v>4.5</v>
      </c>
      <c r="G192" s="82">
        <f>G193</f>
        <v>4.5</v>
      </c>
    </row>
    <row r="193" spans="1:7" ht="63.75" x14ac:dyDescent="0.2">
      <c r="A193" s="24" t="s">
        <v>61</v>
      </c>
      <c r="B193" s="4" t="s">
        <v>20</v>
      </c>
      <c r="C193" s="4" t="s">
        <v>37</v>
      </c>
      <c r="D193" s="4" t="s">
        <v>146</v>
      </c>
      <c r="E193" s="4"/>
      <c r="F193" s="81">
        <f>F194</f>
        <v>4.5</v>
      </c>
      <c r="G193" s="81">
        <f>G194</f>
        <v>4.5</v>
      </c>
    </row>
    <row r="194" spans="1:7" ht="25.5" x14ac:dyDescent="0.2">
      <c r="A194" s="35" t="s">
        <v>66</v>
      </c>
      <c r="B194" s="6" t="s">
        <v>20</v>
      </c>
      <c r="C194" s="6" t="s">
        <v>37</v>
      </c>
      <c r="D194" s="6" t="s">
        <v>146</v>
      </c>
      <c r="E194" s="6" t="s">
        <v>67</v>
      </c>
      <c r="F194" s="80">
        <v>4.5</v>
      </c>
      <c r="G194" s="80">
        <v>4.5</v>
      </c>
    </row>
    <row r="195" spans="1:7" s="39" customFormat="1" x14ac:dyDescent="0.2">
      <c r="A195" s="33" t="s">
        <v>87</v>
      </c>
      <c r="B195" s="10" t="s">
        <v>22</v>
      </c>
      <c r="C195" s="10"/>
      <c r="D195" s="10"/>
      <c r="E195" s="10"/>
      <c r="F195" s="48">
        <f>F204+F196</f>
        <v>31800.86562</v>
      </c>
      <c r="G195" s="48">
        <f>G204+G196</f>
        <v>31117.584620000001</v>
      </c>
    </row>
    <row r="196" spans="1:7" s="39" customFormat="1" x14ac:dyDescent="0.2">
      <c r="A196" s="27" t="s">
        <v>360</v>
      </c>
      <c r="B196" s="9" t="s">
        <v>22</v>
      </c>
      <c r="C196" s="9" t="s">
        <v>19</v>
      </c>
      <c r="D196" s="9"/>
      <c r="E196" s="9"/>
      <c r="F196" s="49">
        <f>F201+F197</f>
        <v>1814.0446199999999</v>
      </c>
      <c r="G196" s="49">
        <f>G201+G197</f>
        <v>1814.0446199999999</v>
      </c>
    </row>
    <row r="197" spans="1:7" s="39" customFormat="1" ht="25.5" x14ac:dyDescent="0.2">
      <c r="A197" s="100" t="s">
        <v>408</v>
      </c>
      <c r="B197" s="11" t="s">
        <v>22</v>
      </c>
      <c r="C197" s="11" t="s">
        <v>19</v>
      </c>
      <c r="D197" s="11" t="s">
        <v>410</v>
      </c>
      <c r="E197" s="11"/>
      <c r="F197" s="50">
        <f>F198</f>
        <v>750</v>
      </c>
      <c r="G197" s="50">
        <f>G198</f>
        <v>750</v>
      </c>
    </row>
    <row r="198" spans="1:7" s="39" customFormat="1" ht="25.5" x14ac:dyDescent="0.2">
      <c r="A198" s="101" t="s">
        <v>409</v>
      </c>
      <c r="B198" s="4" t="s">
        <v>22</v>
      </c>
      <c r="C198" s="4" t="s">
        <v>19</v>
      </c>
      <c r="D198" s="4" t="s">
        <v>411</v>
      </c>
      <c r="E198" s="4"/>
      <c r="F198" s="5">
        <f>F199</f>
        <v>750</v>
      </c>
      <c r="G198" s="5">
        <f>G199</f>
        <v>750</v>
      </c>
    </row>
    <row r="199" spans="1:7" s="39" customFormat="1" ht="25.5" x14ac:dyDescent="0.2">
      <c r="A199" s="16" t="s">
        <v>112</v>
      </c>
      <c r="B199" s="4" t="s">
        <v>22</v>
      </c>
      <c r="C199" s="4" t="s">
        <v>19</v>
      </c>
      <c r="D199" s="4" t="s">
        <v>412</v>
      </c>
      <c r="E199" s="4"/>
      <c r="F199" s="5">
        <f>SUM(F200:F200)</f>
        <v>750</v>
      </c>
      <c r="G199" s="5">
        <f>SUM(G200:G200)</f>
        <v>750</v>
      </c>
    </row>
    <row r="200" spans="1:7" s="39" customFormat="1" ht="25.5" x14ac:dyDescent="0.2">
      <c r="A200" s="35" t="s">
        <v>66</v>
      </c>
      <c r="B200" s="6" t="s">
        <v>22</v>
      </c>
      <c r="C200" s="6" t="s">
        <v>19</v>
      </c>
      <c r="D200" s="6" t="s">
        <v>412</v>
      </c>
      <c r="E200" s="6" t="s">
        <v>67</v>
      </c>
      <c r="F200" s="20">
        <v>750</v>
      </c>
      <c r="G200" s="20">
        <v>750</v>
      </c>
    </row>
    <row r="201" spans="1:7" s="39" customFormat="1" x14ac:dyDescent="0.2">
      <c r="A201" s="38" t="s">
        <v>105</v>
      </c>
      <c r="B201" s="11" t="s">
        <v>22</v>
      </c>
      <c r="C201" s="11" t="s">
        <v>19</v>
      </c>
      <c r="D201" s="11" t="s">
        <v>123</v>
      </c>
      <c r="E201" s="38"/>
      <c r="F201" s="70">
        <f t="shared" ref="F201:G202" si="14">F202</f>
        <v>1064.0446199999999</v>
      </c>
      <c r="G201" s="70">
        <f t="shared" si="14"/>
        <v>1064.0446199999999</v>
      </c>
    </row>
    <row r="202" spans="1:7" s="39" customFormat="1" ht="25.5" x14ac:dyDescent="0.2">
      <c r="A202" s="16" t="s">
        <v>390</v>
      </c>
      <c r="B202" s="4" t="s">
        <v>22</v>
      </c>
      <c r="C202" s="4" t="s">
        <v>19</v>
      </c>
      <c r="D202" s="4" t="s">
        <v>389</v>
      </c>
      <c r="E202" s="4"/>
      <c r="F202" s="5">
        <f t="shared" si="14"/>
        <v>1064.0446199999999</v>
      </c>
      <c r="G202" s="5">
        <f t="shared" si="14"/>
        <v>1064.0446199999999</v>
      </c>
    </row>
    <row r="203" spans="1:7" s="39" customFormat="1" x14ac:dyDescent="0.2">
      <c r="A203" s="35" t="s">
        <v>114</v>
      </c>
      <c r="B203" s="6" t="s">
        <v>22</v>
      </c>
      <c r="C203" s="6" t="s">
        <v>19</v>
      </c>
      <c r="D203" s="6" t="s">
        <v>389</v>
      </c>
      <c r="E203" s="6" t="s">
        <v>74</v>
      </c>
      <c r="F203" s="20">
        <v>1064.0446199999999</v>
      </c>
      <c r="G203" s="20">
        <v>1064.0446199999999</v>
      </c>
    </row>
    <row r="204" spans="1:7" x14ac:dyDescent="0.2">
      <c r="A204" s="27" t="s">
        <v>7</v>
      </c>
      <c r="B204" s="9" t="s">
        <v>22</v>
      </c>
      <c r="C204" s="9" t="s">
        <v>32</v>
      </c>
      <c r="D204" s="9"/>
      <c r="E204" s="9"/>
      <c r="F204" s="49">
        <f>F209+F205</f>
        <v>29986.821</v>
      </c>
      <c r="G204" s="49">
        <f>G209+G205</f>
        <v>29303.54</v>
      </c>
    </row>
    <row r="205" spans="1:7" ht="38.25" x14ac:dyDescent="0.2">
      <c r="A205" s="61" t="s">
        <v>468</v>
      </c>
      <c r="B205" s="11" t="s">
        <v>22</v>
      </c>
      <c r="C205" s="11" t="s">
        <v>32</v>
      </c>
      <c r="D205" s="11" t="s">
        <v>422</v>
      </c>
      <c r="E205" s="11"/>
      <c r="F205" s="50">
        <f t="shared" ref="F205:G207" si="15">F206</f>
        <v>16883.355</v>
      </c>
      <c r="G205" s="50">
        <f t="shared" si="15"/>
        <v>16200.074000000001</v>
      </c>
    </row>
    <row r="206" spans="1:7" ht="25.5" x14ac:dyDescent="0.2">
      <c r="A206" s="24" t="s">
        <v>420</v>
      </c>
      <c r="B206" s="4" t="s">
        <v>22</v>
      </c>
      <c r="C206" s="4" t="s">
        <v>32</v>
      </c>
      <c r="D206" s="4" t="s">
        <v>447</v>
      </c>
      <c r="E206" s="16"/>
      <c r="F206" s="5">
        <f t="shared" si="15"/>
        <v>16883.355</v>
      </c>
      <c r="G206" s="5">
        <f t="shared" si="15"/>
        <v>16200.074000000001</v>
      </c>
    </row>
    <row r="207" spans="1:7" ht="38.25" x14ac:dyDescent="0.2">
      <c r="A207" s="24" t="s">
        <v>421</v>
      </c>
      <c r="B207" s="4" t="s">
        <v>22</v>
      </c>
      <c r="C207" s="4" t="s">
        <v>32</v>
      </c>
      <c r="D207" s="4" t="s">
        <v>448</v>
      </c>
      <c r="E207" s="16"/>
      <c r="F207" s="5">
        <f t="shared" si="15"/>
        <v>16883.355</v>
      </c>
      <c r="G207" s="5">
        <f t="shared" si="15"/>
        <v>16200.074000000001</v>
      </c>
    </row>
    <row r="208" spans="1:7" ht="25.5" x14ac:dyDescent="0.2">
      <c r="A208" s="19" t="s">
        <v>112</v>
      </c>
      <c r="B208" s="6" t="s">
        <v>22</v>
      </c>
      <c r="C208" s="6" t="s">
        <v>32</v>
      </c>
      <c r="D208" s="6" t="s">
        <v>448</v>
      </c>
      <c r="E208" s="89" t="s">
        <v>74</v>
      </c>
      <c r="F208" s="80">
        <v>16883.355</v>
      </c>
      <c r="G208" s="80">
        <v>16200.074000000001</v>
      </c>
    </row>
    <row r="209" spans="1:7" ht="38.25" x14ac:dyDescent="0.2">
      <c r="A209" s="38" t="s">
        <v>413</v>
      </c>
      <c r="B209" s="11" t="s">
        <v>22</v>
      </c>
      <c r="C209" s="11" t="s">
        <v>32</v>
      </c>
      <c r="D209" s="11" t="s">
        <v>371</v>
      </c>
      <c r="E209" s="11"/>
      <c r="F209" s="50">
        <f t="shared" ref="F209:G211" si="16">F210</f>
        <v>13103.466</v>
      </c>
      <c r="G209" s="50">
        <f t="shared" si="16"/>
        <v>13103.466</v>
      </c>
    </row>
    <row r="210" spans="1:7" ht="25.5" x14ac:dyDescent="0.2">
      <c r="A210" s="16" t="s">
        <v>372</v>
      </c>
      <c r="B210" s="4" t="s">
        <v>22</v>
      </c>
      <c r="C210" s="4" t="s">
        <v>32</v>
      </c>
      <c r="D210" s="4" t="s">
        <v>373</v>
      </c>
      <c r="E210" s="4"/>
      <c r="F210" s="5">
        <f t="shared" si="16"/>
        <v>13103.466</v>
      </c>
      <c r="G210" s="5">
        <f t="shared" si="16"/>
        <v>13103.466</v>
      </c>
    </row>
    <row r="211" spans="1:7" ht="25.5" x14ac:dyDescent="0.2">
      <c r="A211" s="17" t="s">
        <v>112</v>
      </c>
      <c r="B211" s="4" t="s">
        <v>22</v>
      </c>
      <c r="C211" s="4" t="s">
        <v>32</v>
      </c>
      <c r="D211" s="4" t="s">
        <v>374</v>
      </c>
      <c r="E211" s="4"/>
      <c r="F211" s="5">
        <f t="shared" si="16"/>
        <v>13103.466</v>
      </c>
      <c r="G211" s="5">
        <f t="shared" si="16"/>
        <v>13103.466</v>
      </c>
    </row>
    <row r="212" spans="1:7" ht="25.5" x14ac:dyDescent="0.2">
      <c r="A212" s="19" t="s">
        <v>112</v>
      </c>
      <c r="B212" s="6" t="s">
        <v>22</v>
      </c>
      <c r="C212" s="6" t="s">
        <v>32</v>
      </c>
      <c r="D212" s="6" t="s">
        <v>374</v>
      </c>
      <c r="E212" s="6" t="s">
        <v>67</v>
      </c>
      <c r="F212" s="20">
        <f>8886.66+4216.806</f>
        <v>13103.466</v>
      </c>
      <c r="G212" s="20">
        <f>8886.66+4216.806</f>
        <v>13103.466</v>
      </c>
    </row>
    <row r="213" spans="1:7" x14ac:dyDescent="0.2">
      <c r="A213" s="33" t="s">
        <v>492</v>
      </c>
      <c r="B213" s="10" t="s">
        <v>25</v>
      </c>
      <c r="C213" s="10"/>
      <c r="D213" s="10"/>
      <c r="E213" s="10"/>
      <c r="F213" s="48">
        <f t="shared" ref="F213:G215" si="17">F214</f>
        <v>725113.80784000002</v>
      </c>
      <c r="G213" s="48">
        <f t="shared" si="17"/>
        <v>0</v>
      </c>
    </row>
    <row r="214" spans="1:7" x14ac:dyDescent="0.2">
      <c r="A214" s="27" t="s">
        <v>493</v>
      </c>
      <c r="B214" s="9" t="s">
        <v>25</v>
      </c>
      <c r="C214" s="9" t="s">
        <v>22</v>
      </c>
      <c r="D214" s="9"/>
      <c r="E214" s="9"/>
      <c r="F214" s="49">
        <f t="shared" si="17"/>
        <v>725113.80784000002</v>
      </c>
      <c r="G214" s="49">
        <f t="shared" si="17"/>
        <v>0</v>
      </c>
    </row>
    <row r="215" spans="1:7" x14ac:dyDescent="0.2">
      <c r="A215" s="34" t="s">
        <v>105</v>
      </c>
      <c r="B215" s="11" t="s">
        <v>25</v>
      </c>
      <c r="C215" s="11" t="s">
        <v>22</v>
      </c>
      <c r="D215" s="11" t="s">
        <v>123</v>
      </c>
      <c r="E215" s="11"/>
      <c r="F215" s="50">
        <f t="shared" si="17"/>
        <v>725113.80784000002</v>
      </c>
      <c r="G215" s="50">
        <f t="shared" si="17"/>
        <v>0</v>
      </c>
    </row>
    <row r="216" spans="1:7" ht="38.25" x14ac:dyDescent="0.2">
      <c r="A216" s="24" t="s">
        <v>494</v>
      </c>
      <c r="B216" s="4" t="s">
        <v>25</v>
      </c>
      <c r="C216" s="4" t="s">
        <v>22</v>
      </c>
      <c r="D216" s="94" t="s">
        <v>495</v>
      </c>
      <c r="E216" s="4"/>
      <c r="F216" s="5">
        <f>SUM(F217:F217)</f>
        <v>725113.80784000002</v>
      </c>
      <c r="G216" s="5">
        <f>SUM(G217:G217)</f>
        <v>0</v>
      </c>
    </row>
    <row r="217" spans="1:7" x14ac:dyDescent="0.2">
      <c r="A217" s="35" t="s">
        <v>114</v>
      </c>
      <c r="B217" s="6" t="s">
        <v>25</v>
      </c>
      <c r="C217" s="6" t="s">
        <v>22</v>
      </c>
      <c r="D217" s="89" t="s">
        <v>495</v>
      </c>
      <c r="E217" s="6" t="s">
        <v>74</v>
      </c>
      <c r="F217" s="20">
        <v>725113.80784000002</v>
      </c>
      <c r="G217" s="20">
        <v>0</v>
      </c>
    </row>
    <row r="218" spans="1:7" x14ac:dyDescent="0.2">
      <c r="A218" s="21" t="s">
        <v>76</v>
      </c>
      <c r="B218" s="10" t="s">
        <v>21</v>
      </c>
      <c r="C218" s="10"/>
      <c r="D218" s="10"/>
      <c r="E218" s="10"/>
      <c r="F218" s="52">
        <f>F219+F231+F261+F284+F304+F278</f>
        <v>924414.96149999986</v>
      </c>
      <c r="G218" s="52">
        <f>G219+G231+G261+G284+G304+G278</f>
        <v>923091.83689999988</v>
      </c>
    </row>
    <row r="219" spans="1:7" x14ac:dyDescent="0.2">
      <c r="A219" s="27" t="s">
        <v>12</v>
      </c>
      <c r="B219" s="9" t="s">
        <v>21</v>
      </c>
      <c r="C219" s="9" t="s">
        <v>18</v>
      </c>
      <c r="D219" s="9"/>
      <c r="E219" s="9"/>
      <c r="F219" s="49">
        <f t="shared" ref="F219:G221" si="18">F220</f>
        <v>195659.48100000003</v>
      </c>
      <c r="G219" s="49">
        <f t="shared" si="18"/>
        <v>192340.63700000002</v>
      </c>
    </row>
    <row r="220" spans="1:7" ht="25.5" x14ac:dyDescent="0.2">
      <c r="A220" s="34" t="s">
        <v>463</v>
      </c>
      <c r="B220" s="11" t="s">
        <v>21</v>
      </c>
      <c r="C220" s="11" t="s">
        <v>18</v>
      </c>
      <c r="D220" s="11" t="s">
        <v>174</v>
      </c>
      <c r="E220" s="11"/>
      <c r="F220" s="50">
        <f t="shared" si="18"/>
        <v>195659.48100000003</v>
      </c>
      <c r="G220" s="50">
        <f t="shared" si="18"/>
        <v>192340.63700000002</v>
      </c>
    </row>
    <row r="221" spans="1:7" s="39" customFormat="1" ht="27" x14ac:dyDescent="0.2">
      <c r="A221" s="31" t="s">
        <v>475</v>
      </c>
      <c r="B221" s="7" t="s">
        <v>21</v>
      </c>
      <c r="C221" s="7" t="s">
        <v>18</v>
      </c>
      <c r="D221" s="7" t="s">
        <v>175</v>
      </c>
      <c r="E221" s="7"/>
      <c r="F221" s="42">
        <f>F222</f>
        <v>195659.48100000003</v>
      </c>
      <c r="G221" s="42">
        <f t="shared" si="18"/>
        <v>192340.63700000002</v>
      </c>
    </row>
    <row r="222" spans="1:7" ht="38.25" x14ac:dyDescent="0.2">
      <c r="A222" s="30" t="s">
        <v>176</v>
      </c>
      <c r="B222" s="4" t="s">
        <v>21</v>
      </c>
      <c r="C222" s="4" t="s">
        <v>18</v>
      </c>
      <c r="D222" s="4" t="s">
        <v>177</v>
      </c>
      <c r="E222" s="4"/>
      <c r="F222" s="5">
        <f>F223+F229+F225+F227</f>
        <v>195659.48100000003</v>
      </c>
      <c r="G222" s="5">
        <f>G223+G229+G225+G227</f>
        <v>192340.63700000002</v>
      </c>
    </row>
    <row r="223" spans="1:7" ht="25.5" x14ac:dyDescent="0.2">
      <c r="A223" s="22" t="s">
        <v>108</v>
      </c>
      <c r="B223" s="4" t="s">
        <v>21</v>
      </c>
      <c r="C223" s="4" t="s">
        <v>18</v>
      </c>
      <c r="D223" s="4" t="s">
        <v>180</v>
      </c>
      <c r="E223" s="4"/>
      <c r="F223" s="5">
        <f>F224</f>
        <v>157463.1</v>
      </c>
      <c r="G223" s="5">
        <f>G224</f>
        <v>157463.1</v>
      </c>
    </row>
    <row r="224" spans="1:7" ht="51" x14ac:dyDescent="0.2">
      <c r="A224" s="57" t="s">
        <v>78</v>
      </c>
      <c r="B224" s="6" t="s">
        <v>21</v>
      </c>
      <c r="C224" s="6" t="s">
        <v>18</v>
      </c>
      <c r="D224" s="6" t="s">
        <v>180</v>
      </c>
      <c r="E224" s="6" t="s">
        <v>84</v>
      </c>
      <c r="F224" s="80">
        <v>157463.1</v>
      </c>
      <c r="G224" s="80">
        <v>157463.1</v>
      </c>
    </row>
    <row r="225" spans="1:7" s="39" customFormat="1" ht="37.5" customHeight="1" x14ac:dyDescent="0.2">
      <c r="A225" s="30" t="s">
        <v>335</v>
      </c>
      <c r="B225" s="4" t="s">
        <v>21</v>
      </c>
      <c r="C225" s="4" t="s">
        <v>18</v>
      </c>
      <c r="D225" s="4" t="s">
        <v>336</v>
      </c>
      <c r="E225" s="4"/>
      <c r="F225" s="81">
        <f>F226</f>
        <v>552.70000000000005</v>
      </c>
      <c r="G225" s="81">
        <f>G226</f>
        <v>552.70000000000005</v>
      </c>
    </row>
    <row r="226" spans="1:7" ht="51" x14ac:dyDescent="0.2">
      <c r="A226" s="57" t="s">
        <v>78</v>
      </c>
      <c r="B226" s="6" t="s">
        <v>21</v>
      </c>
      <c r="C226" s="6" t="s">
        <v>18</v>
      </c>
      <c r="D226" s="6" t="s">
        <v>336</v>
      </c>
      <c r="E226" s="6" t="s">
        <v>84</v>
      </c>
      <c r="F226" s="80">
        <v>552.70000000000005</v>
      </c>
      <c r="G226" s="80">
        <v>552.70000000000005</v>
      </c>
    </row>
    <row r="227" spans="1:7" s="39" customFormat="1" ht="37.5" customHeight="1" x14ac:dyDescent="0.2">
      <c r="A227" s="30" t="s">
        <v>414</v>
      </c>
      <c r="B227" s="4" t="s">
        <v>21</v>
      </c>
      <c r="C227" s="4" t="s">
        <v>18</v>
      </c>
      <c r="D227" s="4" t="s">
        <v>415</v>
      </c>
      <c r="E227" s="4"/>
      <c r="F227" s="81">
        <f>F228</f>
        <v>648</v>
      </c>
      <c r="G227" s="81">
        <f>G228</f>
        <v>648</v>
      </c>
    </row>
    <row r="228" spans="1:7" x14ac:dyDescent="0.2">
      <c r="A228" s="14" t="s">
        <v>80</v>
      </c>
      <c r="B228" s="6" t="s">
        <v>21</v>
      </c>
      <c r="C228" s="6" t="s">
        <v>18</v>
      </c>
      <c r="D228" s="6" t="s">
        <v>415</v>
      </c>
      <c r="E228" s="6" t="s">
        <v>81</v>
      </c>
      <c r="F228" s="80">
        <f>324+324</f>
        <v>648</v>
      </c>
      <c r="G228" s="80">
        <f>324+324</f>
        <v>648</v>
      </c>
    </row>
    <row r="229" spans="1:7" ht="25.5" x14ac:dyDescent="0.2">
      <c r="A229" s="30" t="s">
        <v>178</v>
      </c>
      <c r="B229" s="4" t="s">
        <v>21</v>
      </c>
      <c r="C229" s="4" t="s">
        <v>18</v>
      </c>
      <c r="D229" s="4" t="s">
        <v>179</v>
      </c>
      <c r="E229" s="4"/>
      <c r="F229" s="81">
        <f>F230</f>
        <v>36995.681000000004</v>
      </c>
      <c r="G229" s="81">
        <f>G230</f>
        <v>33676.837</v>
      </c>
    </row>
    <row r="230" spans="1:7" ht="51" x14ac:dyDescent="0.2">
      <c r="A230" s="57" t="s">
        <v>78</v>
      </c>
      <c r="B230" s="6" t="s">
        <v>21</v>
      </c>
      <c r="C230" s="6" t="s">
        <v>18</v>
      </c>
      <c r="D230" s="6" t="s">
        <v>179</v>
      </c>
      <c r="E230" s="6" t="s">
        <v>84</v>
      </c>
      <c r="F230" s="80">
        <f>16093.8+3797.5+10000+4000+7000-3895.619</f>
        <v>36995.681000000004</v>
      </c>
      <c r="G230" s="80">
        <f>16093.8+3797.5+10000+4000+7000-7214.463</f>
        <v>33676.837</v>
      </c>
    </row>
    <row r="231" spans="1:7" x14ac:dyDescent="0.2">
      <c r="A231" s="23" t="s">
        <v>13</v>
      </c>
      <c r="B231" s="9" t="s">
        <v>21</v>
      </c>
      <c r="C231" s="9" t="s">
        <v>19</v>
      </c>
      <c r="D231" s="9"/>
      <c r="E231" s="9"/>
      <c r="F231" s="49">
        <f>F232</f>
        <v>608506.98</v>
      </c>
      <c r="G231" s="49">
        <f>G232</f>
        <v>610502.69999999995</v>
      </c>
    </row>
    <row r="232" spans="1:7" ht="25.5" x14ac:dyDescent="0.2">
      <c r="A232" s="34" t="s">
        <v>463</v>
      </c>
      <c r="B232" s="7" t="s">
        <v>21</v>
      </c>
      <c r="C232" s="7" t="s">
        <v>19</v>
      </c>
      <c r="D232" s="11" t="s">
        <v>174</v>
      </c>
      <c r="E232" s="7"/>
      <c r="F232" s="42">
        <f>F233</f>
        <v>608506.98</v>
      </c>
      <c r="G232" s="42">
        <f>G233</f>
        <v>610502.69999999995</v>
      </c>
    </row>
    <row r="233" spans="1:7" ht="27" x14ac:dyDescent="0.2">
      <c r="A233" s="31" t="s">
        <v>476</v>
      </c>
      <c r="B233" s="7" t="s">
        <v>21</v>
      </c>
      <c r="C233" s="7" t="s">
        <v>19</v>
      </c>
      <c r="D233" s="7" t="s">
        <v>181</v>
      </c>
      <c r="E233" s="7"/>
      <c r="F233" s="42">
        <f>F234+F258+F255</f>
        <v>608506.98</v>
      </c>
      <c r="G233" s="42">
        <f>G234+G258+G255</f>
        <v>610502.69999999995</v>
      </c>
    </row>
    <row r="234" spans="1:7" ht="25.5" x14ac:dyDescent="0.2">
      <c r="A234" s="30" t="s">
        <v>187</v>
      </c>
      <c r="B234" s="4" t="s">
        <v>21</v>
      </c>
      <c r="C234" s="4" t="s">
        <v>19</v>
      </c>
      <c r="D234" s="4" t="s">
        <v>183</v>
      </c>
      <c r="E234" s="4"/>
      <c r="F234" s="5">
        <f>F235+F237+F239+F247+F243+F253+F251+F245+F249+F241</f>
        <v>608132.57999999996</v>
      </c>
      <c r="G234" s="5">
        <f>G235+G237+G239+G247+G243+G253+G251+G245+G249+G241</f>
        <v>610128.29999999993</v>
      </c>
    </row>
    <row r="235" spans="1:7" ht="63.75" x14ac:dyDescent="0.2">
      <c r="A235" s="24" t="s">
        <v>110</v>
      </c>
      <c r="B235" s="4" t="s">
        <v>21</v>
      </c>
      <c r="C235" s="4" t="s">
        <v>19</v>
      </c>
      <c r="D235" s="4" t="s">
        <v>188</v>
      </c>
      <c r="E235" s="4"/>
      <c r="F235" s="81">
        <f>F236</f>
        <v>300594.09999999998</v>
      </c>
      <c r="G235" s="81">
        <f>G236</f>
        <v>300594.09999999998</v>
      </c>
    </row>
    <row r="236" spans="1:7" ht="51" x14ac:dyDescent="0.2">
      <c r="A236" s="25" t="s">
        <v>78</v>
      </c>
      <c r="B236" s="6" t="s">
        <v>21</v>
      </c>
      <c r="C236" s="6" t="s">
        <v>19</v>
      </c>
      <c r="D236" s="6" t="s">
        <v>189</v>
      </c>
      <c r="E236" s="6" t="s">
        <v>84</v>
      </c>
      <c r="F236" s="80">
        <v>300594.09999999998</v>
      </c>
      <c r="G236" s="80">
        <v>300594.09999999998</v>
      </c>
    </row>
    <row r="237" spans="1:7" s="39" customFormat="1" ht="63.75" x14ac:dyDescent="0.2">
      <c r="A237" s="17" t="s">
        <v>417</v>
      </c>
      <c r="B237" s="4" t="s">
        <v>21</v>
      </c>
      <c r="C237" s="4" t="s">
        <v>19</v>
      </c>
      <c r="D237" s="4" t="s">
        <v>190</v>
      </c>
      <c r="E237" s="4"/>
      <c r="F237" s="81">
        <f>F238</f>
        <v>5565.8</v>
      </c>
      <c r="G237" s="81">
        <f>G238</f>
        <v>5565.8</v>
      </c>
    </row>
    <row r="238" spans="1:7" s="39" customFormat="1" x14ac:dyDescent="0.2">
      <c r="A238" s="14" t="s">
        <v>80</v>
      </c>
      <c r="B238" s="6" t="s">
        <v>21</v>
      </c>
      <c r="C238" s="6" t="s">
        <v>19</v>
      </c>
      <c r="D238" s="6" t="s">
        <v>190</v>
      </c>
      <c r="E238" s="6" t="s">
        <v>81</v>
      </c>
      <c r="F238" s="80">
        <v>5565.8</v>
      </c>
      <c r="G238" s="80">
        <v>5565.8</v>
      </c>
    </row>
    <row r="239" spans="1:7" ht="38.25" x14ac:dyDescent="0.2">
      <c r="A239" s="30" t="s">
        <v>184</v>
      </c>
      <c r="B239" s="4" t="s">
        <v>21</v>
      </c>
      <c r="C239" s="4" t="s">
        <v>19</v>
      </c>
      <c r="D239" s="4" t="s">
        <v>185</v>
      </c>
      <c r="E239" s="4"/>
      <c r="F239" s="81">
        <f>F240</f>
        <v>44202.880000000005</v>
      </c>
      <c r="G239" s="81">
        <f>G240</f>
        <v>47260.600000000006</v>
      </c>
    </row>
    <row r="240" spans="1:7" ht="51" x14ac:dyDescent="0.2">
      <c r="A240" s="25" t="s">
        <v>78</v>
      </c>
      <c r="B240" s="6" t="s">
        <v>21</v>
      </c>
      <c r="C240" s="6" t="s">
        <v>19</v>
      </c>
      <c r="D240" s="6" t="s">
        <v>186</v>
      </c>
      <c r="E240" s="6" t="s">
        <v>84</v>
      </c>
      <c r="F240" s="80">
        <f>43870.5+437.8-105.42</f>
        <v>44202.880000000005</v>
      </c>
      <c r="G240" s="80">
        <f>42291.905+4991.3-249.565+437.8-210.84</f>
        <v>47260.600000000006</v>
      </c>
    </row>
    <row r="241" spans="1:7" ht="114.75" x14ac:dyDescent="0.2">
      <c r="A241" s="30" t="s">
        <v>423</v>
      </c>
      <c r="B241" s="4" t="s">
        <v>21</v>
      </c>
      <c r="C241" s="4" t="s">
        <v>19</v>
      </c>
      <c r="D241" s="4" t="s">
        <v>442</v>
      </c>
      <c r="E241" s="4"/>
      <c r="F241" s="81">
        <f>F242</f>
        <v>1750.5</v>
      </c>
      <c r="G241" s="81">
        <f>G242</f>
        <v>1750.5</v>
      </c>
    </row>
    <row r="242" spans="1:7" x14ac:dyDescent="0.2">
      <c r="A242" s="14" t="s">
        <v>80</v>
      </c>
      <c r="B242" s="6" t="s">
        <v>21</v>
      </c>
      <c r="C242" s="6" t="s">
        <v>19</v>
      </c>
      <c r="D242" s="6" t="s">
        <v>442</v>
      </c>
      <c r="E242" s="6" t="s">
        <v>81</v>
      </c>
      <c r="F242" s="20">
        <v>1750.5</v>
      </c>
      <c r="G242" s="20">
        <v>1750.5</v>
      </c>
    </row>
    <row r="243" spans="1:7" ht="51" x14ac:dyDescent="0.2">
      <c r="A243" s="17" t="s">
        <v>441</v>
      </c>
      <c r="B243" s="4" t="s">
        <v>21</v>
      </c>
      <c r="C243" s="4" t="s">
        <v>19</v>
      </c>
      <c r="D243" s="4" t="s">
        <v>249</v>
      </c>
      <c r="E243" s="4"/>
      <c r="F243" s="81">
        <f>F244</f>
        <v>26339.999999999996</v>
      </c>
      <c r="G243" s="81">
        <f>G244</f>
        <v>25197.3</v>
      </c>
    </row>
    <row r="244" spans="1:7" x14ac:dyDescent="0.2">
      <c r="A244" s="14" t="s">
        <v>80</v>
      </c>
      <c r="B244" s="6" t="s">
        <v>21</v>
      </c>
      <c r="C244" s="6" t="s">
        <v>19</v>
      </c>
      <c r="D244" s="6" t="s">
        <v>249</v>
      </c>
      <c r="E244" s="6" t="s">
        <v>81</v>
      </c>
      <c r="F244" s="80">
        <f>27585.6+278.6-1524.4+0.2</f>
        <v>26339.999999999996</v>
      </c>
      <c r="G244" s="80">
        <v>25197.3</v>
      </c>
    </row>
    <row r="245" spans="1:7" s="39" customFormat="1" ht="51" x14ac:dyDescent="0.2">
      <c r="A245" s="30" t="s">
        <v>358</v>
      </c>
      <c r="B245" s="4" t="s">
        <v>21</v>
      </c>
      <c r="C245" s="4" t="s">
        <v>19</v>
      </c>
      <c r="D245" s="4" t="s">
        <v>280</v>
      </c>
      <c r="E245" s="4"/>
      <c r="F245" s="5">
        <f>F246</f>
        <v>140557.1</v>
      </c>
      <c r="G245" s="5">
        <f>G246</f>
        <v>140557.1</v>
      </c>
    </row>
    <row r="246" spans="1:7" s="39" customFormat="1" ht="51" x14ac:dyDescent="0.2">
      <c r="A246" s="25" t="s">
        <v>78</v>
      </c>
      <c r="B246" s="6" t="s">
        <v>21</v>
      </c>
      <c r="C246" s="6" t="s">
        <v>19</v>
      </c>
      <c r="D246" s="6" t="s">
        <v>280</v>
      </c>
      <c r="E246" s="6" t="s">
        <v>84</v>
      </c>
      <c r="F246" s="80">
        <f>136340.4+4216.7</f>
        <v>140557.1</v>
      </c>
      <c r="G246" s="80">
        <f>136340.4+4216.7</f>
        <v>140557.1</v>
      </c>
    </row>
    <row r="247" spans="1:7" s="39" customFormat="1" ht="38.25" x14ac:dyDescent="0.2">
      <c r="A247" s="17" t="s">
        <v>357</v>
      </c>
      <c r="B247" s="4" t="s">
        <v>21</v>
      </c>
      <c r="C247" s="4" t="s">
        <v>19</v>
      </c>
      <c r="D247" s="4" t="s">
        <v>399</v>
      </c>
      <c r="E247" s="4"/>
      <c r="F247" s="81">
        <f>F248</f>
        <v>20385.5</v>
      </c>
      <c r="G247" s="81">
        <f>G248</f>
        <v>20385.5</v>
      </c>
    </row>
    <row r="248" spans="1:7" s="39" customFormat="1" x14ac:dyDescent="0.2">
      <c r="A248" s="14" t="s">
        <v>80</v>
      </c>
      <c r="B248" s="6" t="s">
        <v>21</v>
      </c>
      <c r="C248" s="6" t="s">
        <v>19</v>
      </c>
      <c r="D248" s="6" t="s">
        <v>399</v>
      </c>
      <c r="E248" s="6" t="s">
        <v>81</v>
      </c>
      <c r="F248" s="80">
        <f>10804.3+9581.2</f>
        <v>20385.5</v>
      </c>
      <c r="G248" s="80">
        <f>10804.3+9581.2</f>
        <v>20385.5</v>
      </c>
    </row>
    <row r="249" spans="1:7" s="39" customFormat="1" ht="102" x14ac:dyDescent="0.2">
      <c r="A249" s="17" t="s">
        <v>375</v>
      </c>
      <c r="B249" s="4" t="s">
        <v>21</v>
      </c>
      <c r="C249" s="4" t="s">
        <v>19</v>
      </c>
      <c r="D249" s="4" t="s">
        <v>376</v>
      </c>
      <c r="E249" s="4"/>
      <c r="F249" s="81">
        <f>F250</f>
        <v>1570.6999999999998</v>
      </c>
      <c r="G249" s="81">
        <f>G250</f>
        <v>1570.6999999999998</v>
      </c>
    </row>
    <row r="250" spans="1:7" s="39" customFormat="1" x14ac:dyDescent="0.2">
      <c r="A250" s="14" t="s">
        <v>80</v>
      </c>
      <c r="B250" s="6" t="s">
        <v>21</v>
      </c>
      <c r="C250" s="6" t="s">
        <v>19</v>
      </c>
      <c r="D250" s="6" t="s">
        <v>376</v>
      </c>
      <c r="E250" s="6" t="s">
        <v>81</v>
      </c>
      <c r="F250" s="80">
        <f>1523.6+47.1</f>
        <v>1570.6999999999998</v>
      </c>
      <c r="G250" s="80">
        <f>1523.6+47.1</f>
        <v>1570.6999999999998</v>
      </c>
    </row>
    <row r="251" spans="1:7" s="39" customFormat="1" ht="51" x14ac:dyDescent="0.2">
      <c r="A251" s="95" t="s">
        <v>359</v>
      </c>
      <c r="B251" s="94" t="s">
        <v>21</v>
      </c>
      <c r="C251" s="94" t="s">
        <v>19</v>
      </c>
      <c r="D251" s="94" t="s">
        <v>443</v>
      </c>
      <c r="E251" s="94"/>
      <c r="F251" s="81">
        <f>F252</f>
        <v>4462.3</v>
      </c>
      <c r="G251" s="81">
        <f>G252</f>
        <v>4543</v>
      </c>
    </row>
    <row r="252" spans="1:7" s="39" customFormat="1" x14ac:dyDescent="0.2">
      <c r="A252" s="35" t="s">
        <v>80</v>
      </c>
      <c r="B252" s="89" t="s">
        <v>21</v>
      </c>
      <c r="C252" s="89" t="s">
        <v>19</v>
      </c>
      <c r="D252" s="89" t="s">
        <v>443</v>
      </c>
      <c r="E252" s="89" t="s">
        <v>81</v>
      </c>
      <c r="F252" s="80">
        <v>4462.3</v>
      </c>
      <c r="G252" s="80">
        <v>4543</v>
      </c>
    </row>
    <row r="253" spans="1:7" ht="102" x14ac:dyDescent="0.2">
      <c r="A253" s="30" t="s">
        <v>416</v>
      </c>
      <c r="B253" s="4" t="s">
        <v>21</v>
      </c>
      <c r="C253" s="4" t="s">
        <v>19</v>
      </c>
      <c r="D253" s="4" t="s">
        <v>444</v>
      </c>
      <c r="E253" s="4"/>
      <c r="F253" s="81">
        <f>F254</f>
        <v>62703.7</v>
      </c>
      <c r="G253" s="81">
        <f>G254</f>
        <v>62703.7</v>
      </c>
    </row>
    <row r="254" spans="1:7" x14ac:dyDescent="0.2">
      <c r="A254" s="14" t="s">
        <v>80</v>
      </c>
      <c r="B254" s="6" t="s">
        <v>21</v>
      </c>
      <c r="C254" s="6" t="s">
        <v>19</v>
      </c>
      <c r="D254" s="4" t="s">
        <v>444</v>
      </c>
      <c r="E254" s="6" t="s">
        <v>81</v>
      </c>
      <c r="F254" s="80">
        <v>62703.7</v>
      </c>
      <c r="G254" s="80">
        <v>62703.7</v>
      </c>
    </row>
    <row r="255" spans="1:7" s="39" customFormat="1" ht="38.25" x14ac:dyDescent="0.2">
      <c r="A255" s="24" t="s">
        <v>344</v>
      </c>
      <c r="B255" s="4" t="s">
        <v>21</v>
      </c>
      <c r="C255" s="4" t="s">
        <v>19</v>
      </c>
      <c r="D255" s="4" t="s">
        <v>346</v>
      </c>
      <c r="E255" s="4"/>
      <c r="F255" s="5">
        <f>F256</f>
        <v>374.4</v>
      </c>
      <c r="G255" s="5">
        <f>G256</f>
        <v>374.4</v>
      </c>
    </row>
    <row r="256" spans="1:7" s="39" customFormat="1" ht="25.5" x14ac:dyDescent="0.2">
      <c r="A256" s="24" t="s">
        <v>345</v>
      </c>
      <c r="B256" s="4" t="s">
        <v>21</v>
      </c>
      <c r="C256" s="4" t="s">
        <v>19</v>
      </c>
      <c r="D256" s="4" t="s">
        <v>347</v>
      </c>
      <c r="E256" s="4"/>
      <c r="F256" s="5">
        <f>F257</f>
        <v>374.4</v>
      </c>
      <c r="G256" s="5">
        <f>G257</f>
        <v>374.4</v>
      </c>
    </row>
    <row r="257" spans="1:7" s="39" customFormat="1" x14ac:dyDescent="0.2">
      <c r="A257" s="35" t="s">
        <v>80</v>
      </c>
      <c r="B257" s="6" t="s">
        <v>21</v>
      </c>
      <c r="C257" s="6" t="s">
        <v>19</v>
      </c>
      <c r="D257" s="6" t="s">
        <v>347</v>
      </c>
      <c r="E257" s="6" t="s">
        <v>81</v>
      </c>
      <c r="F257" s="20">
        <v>374.4</v>
      </c>
      <c r="G257" s="20">
        <v>374.4</v>
      </c>
    </row>
    <row r="258" spans="1:7" s="39" customFormat="1" ht="25.5" x14ac:dyDescent="0.2">
      <c r="A258" s="29" t="s">
        <v>292</v>
      </c>
      <c r="B258" s="4" t="s">
        <v>21</v>
      </c>
      <c r="C258" s="4" t="s">
        <v>19</v>
      </c>
      <c r="D258" s="4" t="s">
        <v>293</v>
      </c>
      <c r="E258" s="4"/>
      <c r="F258" s="81">
        <f>F259</f>
        <v>0</v>
      </c>
      <c r="G258" s="81">
        <f>G259</f>
        <v>0</v>
      </c>
    </row>
    <row r="259" spans="1:7" s="39" customFormat="1" ht="63.75" x14ac:dyDescent="0.2">
      <c r="A259" s="30" t="s">
        <v>113</v>
      </c>
      <c r="B259" s="4" t="s">
        <v>21</v>
      </c>
      <c r="C259" s="4" t="s">
        <v>19</v>
      </c>
      <c r="D259" s="4" t="s">
        <v>294</v>
      </c>
      <c r="E259" s="4"/>
      <c r="F259" s="81">
        <f>F260</f>
        <v>0</v>
      </c>
      <c r="G259" s="81">
        <f>G260</f>
        <v>0</v>
      </c>
    </row>
    <row r="260" spans="1:7" s="39" customFormat="1" x14ac:dyDescent="0.2">
      <c r="A260" s="14" t="s">
        <v>80</v>
      </c>
      <c r="B260" s="6" t="s">
        <v>21</v>
      </c>
      <c r="C260" s="6" t="s">
        <v>19</v>
      </c>
      <c r="D260" s="6" t="s">
        <v>294</v>
      </c>
      <c r="E260" s="6" t="s">
        <v>81</v>
      </c>
      <c r="F260" s="80">
        <v>0</v>
      </c>
      <c r="G260" s="80">
        <v>0</v>
      </c>
    </row>
    <row r="261" spans="1:7" s="39" customFormat="1" x14ac:dyDescent="0.2">
      <c r="A261" s="23" t="s">
        <v>222</v>
      </c>
      <c r="B261" s="9" t="s">
        <v>21</v>
      </c>
      <c r="C261" s="9" t="s">
        <v>32</v>
      </c>
      <c r="D261" s="9"/>
      <c r="E261" s="9"/>
      <c r="F261" s="49">
        <f>F262+F269</f>
        <v>86436.799999999988</v>
      </c>
      <c r="G261" s="49">
        <f>G262+G269</f>
        <v>86436.799999999988</v>
      </c>
    </row>
    <row r="262" spans="1:7" ht="25.5" x14ac:dyDescent="0.2">
      <c r="A262" s="18" t="s">
        <v>461</v>
      </c>
      <c r="B262" s="11" t="s">
        <v>21</v>
      </c>
      <c r="C262" s="11" t="s">
        <v>32</v>
      </c>
      <c r="D262" s="11" t="s">
        <v>152</v>
      </c>
      <c r="E262" s="11"/>
      <c r="F262" s="50">
        <f>F263</f>
        <v>24665</v>
      </c>
      <c r="G262" s="50">
        <f>G263</f>
        <v>24665</v>
      </c>
    </row>
    <row r="263" spans="1:7" ht="40.5" x14ac:dyDescent="0.2">
      <c r="A263" s="41" t="s">
        <v>477</v>
      </c>
      <c r="B263" s="7" t="s">
        <v>21</v>
      </c>
      <c r="C263" s="7" t="s">
        <v>32</v>
      </c>
      <c r="D263" s="7" t="s">
        <v>153</v>
      </c>
      <c r="E263" s="7"/>
      <c r="F263" s="42">
        <f>F264</f>
        <v>24665</v>
      </c>
      <c r="G263" s="42">
        <f>G264</f>
        <v>24665</v>
      </c>
    </row>
    <row r="264" spans="1:7" ht="25.5" x14ac:dyDescent="0.2">
      <c r="A264" s="24" t="s">
        <v>154</v>
      </c>
      <c r="B264" s="4" t="s">
        <v>21</v>
      </c>
      <c r="C264" s="4" t="s">
        <v>32</v>
      </c>
      <c r="D264" s="4" t="s">
        <v>155</v>
      </c>
      <c r="E264" s="4"/>
      <c r="F264" s="5">
        <f>F265+F267</f>
        <v>24665</v>
      </c>
      <c r="G264" s="5">
        <f>G265+G267</f>
        <v>24665</v>
      </c>
    </row>
    <row r="265" spans="1:7" ht="38.25" x14ac:dyDescent="0.2">
      <c r="A265" s="22" t="s">
        <v>156</v>
      </c>
      <c r="B265" s="4" t="s">
        <v>21</v>
      </c>
      <c r="C265" s="4" t="s">
        <v>32</v>
      </c>
      <c r="D265" s="4" t="s">
        <v>157</v>
      </c>
      <c r="E265" s="4"/>
      <c r="F265" s="81">
        <f>F266</f>
        <v>10942.2</v>
      </c>
      <c r="G265" s="81">
        <f>G266</f>
        <v>10942.2</v>
      </c>
    </row>
    <row r="266" spans="1:7" ht="51" x14ac:dyDescent="0.2">
      <c r="A266" s="25" t="s">
        <v>79</v>
      </c>
      <c r="B266" s="6" t="s">
        <v>21</v>
      </c>
      <c r="C266" s="6" t="s">
        <v>32</v>
      </c>
      <c r="D266" s="6" t="s">
        <v>157</v>
      </c>
      <c r="E266" s="6" t="s">
        <v>83</v>
      </c>
      <c r="F266" s="80">
        <f>15442.2+1500+1000-7000</f>
        <v>10942.2</v>
      </c>
      <c r="G266" s="80">
        <f>15442.2+1500+1000-7000</f>
        <v>10942.2</v>
      </c>
    </row>
    <row r="267" spans="1:7" ht="76.5" x14ac:dyDescent="0.2">
      <c r="A267" s="24" t="s">
        <v>337</v>
      </c>
      <c r="B267" s="4" t="s">
        <v>21</v>
      </c>
      <c r="C267" s="4" t="s">
        <v>32</v>
      </c>
      <c r="D267" s="4" t="s">
        <v>256</v>
      </c>
      <c r="E267" s="4"/>
      <c r="F267" s="5">
        <f>F268</f>
        <v>13722.8</v>
      </c>
      <c r="G267" s="5">
        <f>G268</f>
        <v>13722.8</v>
      </c>
    </row>
    <row r="268" spans="1:7" ht="51" x14ac:dyDescent="0.2">
      <c r="A268" s="25" t="s">
        <v>79</v>
      </c>
      <c r="B268" s="6" t="s">
        <v>21</v>
      </c>
      <c r="C268" s="6" t="s">
        <v>32</v>
      </c>
      <c r="D268" s="6" t="s">
        <v>256</v>
      </c>
      <c r="E268" s="6" t="s">
        <v>83</v>
      </c>
      <c r="F268" s="80">
        <v>13722.8</v>
      </c>
      <c r="G268" s="80">
        <v>13722.8</v>
      </c>
    </row>
    <row r="269" spans="1:7" s="39" customFormat="1" ht="25.5" x14ac:dyDescent="0.2">
      <c r="A269" s="34" t="s">
        <v>463</v>
      </c>
      <c r="B269" s="11" t="s">
        <v>21</v>
      </c>
      <c r="C269" s="11" t="s">
        <v>32</v>
      </c>
      <c r="D269" s="11" t="s">
        <v>174</v>
      </c>
      <c r="E269" s="11"/>
      <c r="F269" s="50">
        <f>F270</f>
        <v>61771.799999999996</v>
      </c>
      <c r="G269" s="50">
        <f>G270</f>
        <v>61771.799999999996</v>
      </c>
    </row>
    <row r="270" spans="1:7" s="39" customFormat="1" ht="27" x14ac:dyDescent="0.2">
      <c r="A270" s="31" t="s">
        <v>478</v>
      </c>
      <c r="B270" s="7" t="s">
        <v>21</v>
      </c>
      <c r="C270" s="7" t="s">
        <v>32</v>
      </c>
      <c r="D270" s="7" t="s">
        <v>191</v>
      </c>
      <c r="E270" s="7"/>
      <c r="F270" s="42">
        <f>F271</f>
        <v>61771.799999999996</v>
      </c>
      <c r="G270" s="42">
        <f>G271</f>
        <v>61771.799999999996</v>
      </c>
    </row>
    <row r="271" spans="1:7" s="39" customFormat="1" ht="38.25" x14ac:dyDescent="0.2">
      <c r="A271" s="30" t="s">
        <v>182</v>
      </c>
      <c r="B271" s="4" t="s">
        <v>21</v>
      </c>
      <c r="C271" s="4" t="s">
        <v>32</v>
      </c>
      <c r="D271" s="4" t="s">
        <v>192</v>
      </c>
      <c r="E271" s="4"/>
      <c r="F271" s="5">
        <f>F272+F275</f>
        <v>61771.799999999996</v>
      </c>
      <c r="G271" s="5">
        <f>G272+G275</f>
        <v>61771.799999999996</v>
      </c>
    </row>
    <row r="272" spans="1:7" s="39" customFormat="1" ht="38.25" x14ac:dyDescent="0.2">
      <c r="A272" s="30" t="s">
        <v>193</v>
      </c>
      <c r="B272" s="4" t="s">
        <v>21</v>
      </c>
      <c r="C272" s="4" t="s">
        <v>32</v>
      </c>
      <c r="D272" s="4" t="s">
        <v>194</v>
      </c>
      <c r="E272" s="4"/>
      <c r="F272" s="5">
        <f>F273+F274</f>
        <v>31511.1</v>
      </c>
      <c r="G272" s="5">
        <f>G273+G274</f>
        <v>31511.1</v>
      </c>
    </row>
    <row r="273" spans="1:7" s="39" customFormat="1" ht="51" x14ac:dyDescent="0.2">
      <c r="A273" s="25" t="s">
        <v>78</v>
      </c>
      <c r="B273" s="6" t="s">
        <v>21</v>
      </c>
      <c r="C273" s="6" t="s">
        <v>32</v>
      </c>
      <c r="D273" s="6" t="s">
        <v>194</v>
      </c>
      <c r="E273" s="6" t="s">
        <v>84</v>
      </c>
      <c r="F273" s="20">
        <f>8525.8+179.8+3000</f>
        <v>11705.599999999999</v>
      </c>
      <c r="G273" s="20">
        <f>8525.8+179.8+3000</f>
        <v>11705.599999999999</v>
      </c>
    </row>
    <row r="274" spans="1:7" s="39" customFormat="1" ht="51" x14ac:dyDescent="0.2">
      <c r="A274" s="14" t="s">
        <v>79</v>
      </c>
      <c r="B274" s="6" t="s">
        <v>21</v>
      </c>
      <c r="C274" s="6" t="s">
        <v>32</v>
      </c>
      <c r="D274" s="6" t="s">
        <v>194</v>
      </c>
      <c r="E274" s="6" t="s">
        <v>83</v>
      </c>
      <c r="F274" s="20">
        <f>15665+340.5+3800</f>
        <v>19805.5</v>
      </c>
      <c r="G274" s="20">
        <f>15665+340.5+3800</f>
        <v>19805.5</v>
      </c>
    </row>
    <row r="275" spans="1:7" s="39" customFormat="1" ht="38.25" x14ac:dyDescent="0.2">
      <c r="A275" s="17" t="s">
        <v>111</v>
      </c>
      <c r="B275" s="4" t="s">
        <v>21</v>
      </c>
      <c r="C275" s="4" t="s">
        <v>32</v>
      </c>
      <c r="D275" s="4" t="s">
        <v>266</v>
      </c>
      <c r="E275" s="4"/>
      <c r="F275" s="5">
        <f>F276+F277</f>
        <v>30260.699999999997</v>
      </c>
      <c r="G275" s="5">
        <f>G276+G277</f>
        <v>30260.699999999997</v>
      </c>
    </row>
    <row r="276" spans="1:7" s="39" customFormat="1" ht="51" x14ac:dyDescent="0.2">
      <c r="A276" s="25" t="s">
        <v>78</v>
      </c>
      <c r="B276" s="6" t="s">
        <v>21</v>
      </c>
      <c r="C276" s="6" t="s">
        <v>32</v>
      </c>
      <c r="D276" s="6" t="s">
        <v>266</v>
      </c>
      <c r="E276" s="6" t="s">
        <v>84</v>
      </c>
      <c r="F276" s="80">
        <f>7262.6</f>
        <v>7262.6</v>
      </c>
      <c r="G276" s="80">
        <f>7262.6</f>
        <v>7262.6</v>
      </c>
    </row>
    <row r="277" spans="1:7" s="39" customFormat="1" ht="51" x14ac:dyDescent="0.2">
      <c r="A277" s="14" t="s">
        <v>79</v>
      </c>
      <c r="B277" s="6" t="s">
        <v>21</v>
      </c>
      <c r="C277" s="6" t="s">
        <v>32</v>
      </c>
      <c r="D277" s="6" t="s">
        <v>266</v>
      </c>
      <c r="E277" s="6" t="s">
        <v>83</v>
      </c>
      <c r="F277" s="80">
        <v>22998.1</v>
      </c>
      <c r="G277" s="80">
        <v>22998.1</v>
      </c>
    </row>
    <row r="278" spans="1:7" s="39" customFormat="1" ht="25.5" x14ac:dyDescent="0.2">
      <c r="A278" s="23" t="s">
        <v>8</v>
      </c>
      <c r="B278" s="73" t="s">
        <v>21</v>
      </c>
      <c r="C278" s="73" t="s">
        <v>22</v>
      </c>
      <c r="D278" s="23"/>
      <c r="E278" s="23"/>
      <c r="F278" s="49">
        <f>F279</f>
        <v>407.2</v>
      </c>
      <c r="G278" s="49">
        <f>G279</f>
        <v>407.2</v>
      </c>
    </row>
    <row r="279" spans="1:7" s="39" customFormat="1" ht="25.5" x14ac:dyDescent="0.2">
      <c r="A279" s="34" t="s">
        <v>463</v>
      </c>
      <c r="B279" s="11" t="s">
        <v>21</v>
      </c>
      <c r="C279" s="11" t="s">
        <v>22</v>
      </c>
      <c r="D279" s="11" t="s">
        <v>174</v>
      </c>
      <c r="E279" s="11"/>
      <c r="F279" s="50">
        <f>F280</f>
        <v>407.2</v>
      </c>
      <c r="G279" s="50">
        <f>G280</f>
        <v>407.2</v>
      </c>
    </row>
    <row r="280" spans="1:7" s="39" customFormat="1" ht="27" x14ac:dyDescent="0.2">
      <c r="A280" s="31" t="s">
        <v>476</v>
      </c>
      <c r="B280" s="7" t="s">
        <v>21</v>
      </c>
      <c r="C280" s="7" t="s">
        <v>22</v>
      </c>
      <c r="D280" s="7" t="s">
        <v>181</v>
      </c>
      <c r="E280" s="7"/>
      <c r="F280" s="42">
        <f>F282</f>
        <v>407.2</v>
      </c>
      <c r="G280" s="42">
        <f>G282</f>
        <v>407.2</v>
      </c>
    </row>
    <row r="281" spans="1:7" s="39" customFormat="1" ht="25.5" x14ac:dyDescent="0.2">
      <c r="A281" s="30" t="s">
        <v>187</v>
      </c>
      <c r="B281" s="4" t="s">
        <v>21</v>
      </c>
      <c r="C281" s="4" t="s">
        <v>22</v>
      </c>
      <c r="D281" s="4" t="s">
        <v>183</v>
      </c>
      <c r="E281" s="4"/>
      <c r="F281" s="5">
        <f>F282</f>
        <v>407.2</v>
      </c>
      <c r="G281" s="5">
        <f>G282</f>
        <v>407.2</v>
      </c>
    </row>
    <row r="282" spans="1:7" s="39" customFormat="1" ht="38.25" x14ac:dyDescent="0.2">
      <c r="A282" s="24" t="s">
        <v>316</v>
      </c>
      <c r="B282" s="4" t="s">
        <v>21</v>
      </c>
      <c r="C282" s="4" t="s">
        <v>22</v>
      </c>
      <c r="D282" s="4" t="s">
        <v>9</v>
      </c>
      <c r="E282" s="4"/>
      <c r="F282" s="5">
        <f>F283</f>
        <v>407.2</v>
      </c>
      <c r="G282" s="5">
        <f>G283</f>
        <v>407.2</v>
      </c>
    </row>
    <row r="283" spans="1:7" s="39" customFormat="1" x14ac:dyDescent="0.2">
      <c r="A283" s="25" t="s">
        <v>80</v>
      </c>
      <c r="B283" s="6" t="s">
        <v>21</v>
      </c>
      <c r="C283" s="6" t="s">
        <v>22</v>
      </c>
      <c r="D283" s="6" t="s">
        <v>9</v>
      </c>
      <c r="E283" s="6" t="s">
        <v>81</v>
      </c>
      <c r="F283" s="80">
        <f>395+12.2</f>
        <v>407.2</v>
      </c>
      <c r="G283" s="80">
        <f>395+12.2</f>
        <v>407.2</v>
      </c>
    </row>
    <row r="284" spans="1:7" s="39" customFormat="1" x14ac:dyDescent="0.2">
      <c r="A284" s="23" t="s">
        <v>453</v>
      </c>
      <c r="B284" s="9" t="s">
        <v>21</v>
      </c>
      <c r="C284" s="9" t="s">
        <v>21</v>
      </c>
      <c r="D284" s="9"/>
      <c r="E284" s="9"/>
      <c r="F284" s="49">
        <f>F294+F290+F285</f>
        <v>16064</v>
      </c>
      <c r="G284" s="49">
        <f>G294+G290+G285</f>
        <v>16064</v>
      </c>
    </row>
    <row r="285" spans="1:7" s="39" customFormat="1" ht="38.25" x14ac:dyDescent="0.2">
      <c r="A285" s="34" t="s">
        <v>462</v>
      </c>
      <c r="B285" s="11" t="s">
        <v>21</v>
      </c>
      <c r="C285" s="11" t="s">
        <v>21</v>
      </c>
      <c r="D285" s="90" t="s">
        <v>173</v>
      </c>
      <c r="E285" s="90"/>
      <c r="F285" s="82">
        <f>F286</f>
        <v>103</v>
      </c>
      <c r="G285" s="82">
        <f t="shared" ref="F285:G288" si="19">G286</f>
        <v>103</v>
      </c>
    </row>
    <row r="286" spans="1:7" s="39" customFormat="1" ht="27" x14ac:dyDescent="0.2">
      <c r="A286" s="31" t="s">
        <v>479</v>
      </c>
      <c r="B286" s="7" t="s">
        <v>21</v>
      </c>
      <c r="C286" s="7" t="s">
        <v>21</v>
      </c>
      <c r="D286" s="7" t="s">
        <v>275</v>
      </c>
      <c r="E286" s="7"/>
      <c r="F286" s="83">
        <f>F287</f>
        <v>103</v>
      </c>
      <c r="G286" s="83">
        <f>G287</f>
        <v>103</v>
      </c>
    </row>
    <row r="287" spans="1:7" s="39" customFormat="1" ht="38.25" x14ac:dyDescent="0.2">
      <c r="A287" s="30" t="s">
        <v>393</v>
      </c>
      <c r="B287" s="4" t="s">
        <v>21</v>
      </c>
      <c r="C287" s="4" t="s">
        <v>21</v>
      </c>
      <c r="D287" s="4" t="s">
        <v>340</v>
      </c>
      <c r="E287" s="6"/>
      <c r="F287" s="81">
        <f>F288</f>
        <v>103</v>
      </c>
      <c r="G287" s="81">
        <f t="shared" si="19"/>
        <v>103</v>
      </c>
    </row>
    <row r="288" spans="1:7" s="39" customFormat="1" ht="25.5" x14ac:dyDescent="0.2">
      <c r="A288" s="30" t="s">
        <v>339</v>
      </c>
      <c r="B288" s="4" t="s">
        <v>21</v>
      </c>
      <c r="C288" s="4" t="s">
        <v>21</v>
      </c>
      <c r="D288" s="4" t="s">
        <v>446</v>
      </c>
      <c r="E288" s="6"/>
      <c r="F288" s="81">
        <f t="shared" si="19"/>
        <v>103</v>
      </c>
      <c r="G288" s="81">
        <f t="shared" si="19"/>
        <v>103</v>
      </c>
    </row>
    <row r="289" spans="1:7" s="39" customFormat="1" ht="25.5" x14ac:dyDescent="0.2">
      <c r="A289" s="15" t="s">
        <v>93</v>
      </c>
      <c r="B289" s="6" t="s">
        <v>21</v>
      </c>
      <c r="C289" s="6" t="s">
        <v>21</v>
      </c>
      <c r="D289" s="4" t="s">
        <v>446</v>
      </c>
      <c r="E289" s="6" t="s">
        <v>67</v>
      </c>
      <c r="F289" s="102">
        <f>100+3</f>
        <v>103</v>
      </c>
      <c r="G289" s="102">
        <f>100+3</f>
        <v>103</v>
      </c>
    </row>
    <row r="290" spans="1:7" ht="27" x14ac:dyDescent="0.2">
      <c r="A290" s="41" t="s">
        <v>480</v>
      </c>
      <c r="B290" s="7" t="s">
        <v>21</v>
      </c>
      <c r="C290" s="7" t="s">
        <v>21</v>
      </c>
      <c r="D290" s="7" t="s">
        <v>287</v>
      </c>
      <c r="E290" s="11"/>
      <c r="F290" s="54">
        <f t="shared" ref="F290:G292" si="20">F291</f>
        <v>2674.6</v>
      </c>
      <c r="G290" s="54">
        <f t="shared" si="20"/>
        <v>2674.6</v>
      </c>
    </row>
    <row r="291" spans="1:7" s="40" customFormat="1" ht="38.25" x14ac:dyDescent="0.2">
      <c r="A291" s="24" t="s">
        <v>394</v>
      </c>
      <c r="B291" s="4" t="s">
        <v>21</v>
      </c>
      <c r="C291" s="4" t="s">
        <v>21</v>
      </c>
      <c r="D291" s="4" t="s">
        <v>288</v>
      </c>
      <c r="E291" s="4"/>
      <c r="F291" s="5">
        <f t="shared" si="20"/>
        <v>2674.6</v>
      </c>
      <c r="G291" s="5">
        <f t="shared" si="20"/>
        <v>2674.6</v>
      </c>
    </row>
    <row r="292" spans="1:7" s="39" customFormat="1" ht="38.25" x14ac:dyDescent="0.2">
      <c r="A292" s="24" t="s">
        <v>260</v>
      </c>
      <c r="B292" s="4" t="s">
        <v>21</v>
      </c>
      <c r="C292" s="4" t="s">
        <v>21</v>
      </c>
      <c r="D292" s="4" t="s">
        <v>295</v>
      </c>
      <c r="E292" s="4"/>
      <c r="F292" s="20">
        <f t="shared" si="20"/>
        <v>2674.6</v>
      </c>
      <c r="G292" s="20">
        <f t="shared" si="20"/>
        <v>2674.6</v>
      </c>
    </row>
    <row r="293" spans="1:7" ht="51" x14ac:dyDescent="0.2">
      <c r="A293" s="15" t="s">
        <v>79</v>
      </c>
      <c r="B293" s="6" t="s">
        <v>21</v>
      </c>
      <c r="C293" s="6" t="s">
        <v>21</v>
      </c>
      <c r="D293" s="6" t="s">
        <v>295</v>
      </c>
      <c r="E293" s="4" t="s">
        <v>83</v>
      </c>
      <c r="F293" s="80">
        <f>1674.6+1000</f>
        <v>2674.6</v>
      </c>
      <c r="G293" s="80">
        <f>1674.6+1000</f>
        <v>2674.6</v>
      </c>
    </row>
    <row r="294" spans="1:7" s="39" customFormat="1" ht="25.5" x14ac:dyDescent="0.2">
      <c r="A294" s="34" t="s">
        <v>463</v>
      </c>
      <c r="B294" s="11" t="s">
        <v>21</v>
      </c>
      <c r="C294" s="11" t="s">
        <v>21</v>
      </c>
      <c r="D294" s="11" t="s">
        <v>195</v>
      </c>
      <c r="E294" s="11"/>
      <c r="F294" s="50">
        <f>F295</f>
        <v>13286.4</v>
      </c>
      <c r="G294" s="50">
        <f>G295</f>
        <v>13286.4</v>
      </c>
    </row>
    <row r="295" spans="1:7" s="39" customFormat="1" ht="27" x14ac:dyDescent="0.2">
      <c r="A295" s="31" t="s">
        <v>481</v>
      </c>
      <c r="B295" s="7" t="s">
        <v>21</v>
      </c>
      <c r="C295" s="7" t="s">
        <v>21</v>
      </c>
      <c r="D295" s="7" t="s">
        <v>196</v>
      </c>
      <c r="E295" s="7"/>
      <c r="F295" s="42">
        <f>F296</f>
        <v>13286.4</v>
      </c>
      <c r="G295" s="42">
        <f>G296</f>
        <v>13286.4</v>
      </c>
    </row>
    <row r="296" spans="1:7" s="39" customFormat="1" ht="25.5" x14ac:dyDescent="0.2">
      <c r="A296" s="30" t="s">
        <v>197</v>
      </c>
      <c r="B296" s="4" t="s">
        <v>21</v>
      </c>
      <c r="C296" s="4" t="s">
        <v>21</v>
      </c>
      <c r="D296" s="4" t="s">
        <v>198</v>
      </c>
      <c r="E296" s="11"/>
      <c r="F296" s="5">
        <f>F297+F299+F301</f>
        <v>13286.4</v>
      </c>
      <c r="G296" s="5">
        <f>G297+G299+G301</f>
        <v>13286.4</v>
      </c>
    </row>
    <row r="297" spans="1:7" s="39" customFormat="1" ht="25.5" x14ac:dyDescent="0.2">
      <c r="A297" s="24" t="s">
        <v>109</v>
      </c>
      <c r="B297" s="4" t="s">
        <v>21</v>
      </c>
      <c r="C297" s="4" t="s">
        <v>21</v>
      </c>
      <c r="D297" s="4" t="s">
        <v>199</v>
      </c>
      <c r="E297" s="4"/>
      <c r="F297" s="5">
        <f>F298</f>
        <v>6191</v>
      </c>
      <c r="G297" s="5">
        <f>G298</f>
        <v>6191</v>
      </c>
    </row>
    <row r="298" spans="1:7" s="39" customFormat="1" ht="25.5" x14ac:dyDescent="0.2">
      <c r="A298" s="14" t="s">
        <v>296</v>
      </c>
      <c r="B298" s="6" t="s">
        <v>21</v>
      </c>
      <c r="C298" s="6" t="s">
        <v>21</v>
      </c>
      <c r="D298" s="6" t="s">
        <v>199</v>
      </c>
      <c r="E298" s="6" t="s">
        <v>297</v>
      </c>
      <c r="F298" s="80">
        <v>6191</v>
      </c>
      <c r="G298" s="80">
        <v>6191</v>
      </c>
    </row>
    <row r="299" spans="1:7" s="39" customFormat="1" ht="25.5" x14ac:dyDescent="0.2">
      <c r="A299" s="17" t="s">
        <v>223</v>
      </c>
      <c r="B299" s="4" t="s">
        <v>21</v>
      </c>
      <c r="C299" s="4" t="s">
        <v>21</v>
      </c>
      <c r="D299" s="4" t="s">
        <v>200</v>
      </c>
      <c r="E299" s="4"/>
      <c r="F299" s="81">
        <f>F300</f>
        <v>7002.5</v>
      </c>
      <c r="G299" s="81">
        <f>G300</f>
        <v>7002.5</v>
      </c>
    </row>
    <row r="300" spans="1:7" s="39" customFormat="1" ht="25.5" x14ac:dyDescent="0.2">
      <c r="A300" s="14" t="s">
        <v>296</v>
      </c>
      <c r="B300" s="6" t="s">
        <v>21</v>
      </c>
      <c r="C300" s="6" t="s">
        <v>21</v>
      </c>
      <c r="D300" s="6" t="s">
        <v>200</v>
      </c>
      <c r="E300" s="6" t="s">
        <v>297</v>
      </c>
      <c r="F300" s="80">
        <v>7002.5</v>
      </c>
      <c r="G300" s="80">
        <v>7002.5</v>
      </c>
    </row>
    <row r="301" spans="1:7" s="39" customFormat="1" ht="38.25" x14ac:dyDescent="0.2">
      <c r="A301" s="24" t="s">
        <v>224</v>
      </c>
      <c r="B301" s="4" t="s">
        <v>21</v>
      </c>
      <c r="C301" s="4" t="s">
        <v>21</v>
      </c>
      <c r="D301" s="4" t="s">
        <v>227</v>
      </c>
      <c r="E301" s="4"/>
      <c r="F301" s="81">
        <f>F302+F303</f>
        <v>92.899999999999991</v>
      </c>
      <c r="G301" s="81">
        <f>G302+G303</f>
        <v>92.899999999999991</v>
      </c>
    </row>
    <row r="302" spans="1:7" s="39" customFormat="1" x14ac:dyDescent="0.2">
      <c r="A302" s="37" t="s">
        <v>218</v>
      </c>
      <c r="B302" s="6" t="s">
        <v>21</v>
      </c>
      <c r="C302" s="6" t="s">
        <v>21</v>
      </c>
      <c r="D302" s="6" t="s">
        <v>227</v>
      </c>
      <c r="E302" s="6" t="s">
        <v>95</v>
      </c>
      <c r="F302" s="80">
        <v>71.349999999999994</v>
      </c>
      <c r="G302" s="80">
        <v>71.349999999999994</v>
      </c>
    </row>
    <row r="303" spans="1:7" s="39" customFormat="1" ht="38.25" x14ac:dyDescent="0.2">
      <c r="A303" s="14" t="s">
        <v>215</v>
      </c>
      <c r="B303" s="6" t="s">
        <v>21</v>
      </c>
      <c r="C303" s="6" t="s">
        <v>21</v>
      </c>
      <c r="D303" s="6" t="s">
        <v>227</v>
      </c>
      <c r="E303" s="6" t="s">
        <v>139</v>
      </c>
      <c r="F303" s="80">
        <v>21.55</v>
      </c>
      <c r="G303" s="80">
        <v>21.55</v>
      </c>
    </row>
    <row r="304" spans="1:7" s="39" customFormat="1" x14ac:dyDescent="0.2">
      <c r="A304" s="27" t="s">
        <v>14</v>
      </c>
      <c r="B304" s="9" t="s">
        <v>21</v>
      </c>
      <c r="C304" s="9" t="s">
        <v>23</v>
      </c>
      <c r="D304" s="9"/>
      <c r="E304" s="9"/>
      <c r="F304" s="49">
        <f>F305</f>
        <v>17340.500500000002</v>
      </c>
      <c r="G304" s="49">
        <f>G305</f>
        <v>17340.499900000003</v>
      </c>
    </row>
    <row r="305" spans="1:7" s="39" customFormat="1" ht="25.5" x14ac:dyDescent="0.2">
      <c r="A305" s="34" t="s">
        <v>463</v>
      </c>
      <c r="B305" s="11" t="s">
        <v>21</v>
      </c>
      <c r="C305" s="11" t="s">
        <v>23</v>
      </c>
      <c r="D305" s="11" t="s">
        <v>174</v>
      </c>
      <c r="E305" s="11"/>
      <c r="F305" s="50">
        <f>F311+F306+F326</f>
        <v>17340.500500000002</v>
      </c>
      <c r="G305" s="50">
        <f>G311+G306+G326</f>
        <v>17340.499900000003</v>
      </c>
    </row>
    <row r="306" spans="1:7" s="39" customFormat="1" ht="27" x14ac:dyDescent="0.2">
      <c r="A306" s="31" t="s">
        <v>482</v>
      </c>
      <c r="B306" s="7" t="s">
        <v>21</v>
      </c>
      <c r="C306" s="7" t="s">
        <v>23</v>
      </c>
      <c r="D306" s="7" t="s">
        <v>196</v>
      </c>
      <c r="E306" s="7"/>
      <c r="F306" s="42">
        <f>F307</f>
        <v>105</v>
      </c>
      <c r="G306" s="42">
        <f>G307</f>
        <v>105</v>
      </c>
    </row>
    <row r="307" spans="1:7" s="39" customFormat="1" ht="25.5" x14ac:dyDescent="0.2">
      <c r="A307" s="30" t="s">
        <v>197</v>
      </c>
      <c r="B307" s="4" t="s">
        <v>21</v>
      </c>
      <c r="C307" s="4" t="s">
        <v>23</v>
      </c>
      <c r="D307" s="4" t="s">
        <v>198</v>
      </c>
      <c r="E307" s="11"/>
      <c r="F307" s="5">
        <f>F308</f>
        <v>105</v>
      </c>
      <c r="G307" s="5">
        <f>G308</f>
        <v>105</v>
      </c>
    </row>
    <row r="308" spans="1:7" s="39" customFormat="1" ht="38.25" x14ac:dyDescent="0.2">
      <c r="A308" s="17" t="s">
        <v>220</v>
      </c>
      <c r="B308" s="4" t="s">
        <v>21</v>
      </c>
      <c r="C308" s="4" t="s">
        <v>23</v>
      </c>
      <c r="D308" s="4" t="s">
        <v>219</v>
      </c>
      <c r="E308" s="4"/>
      <c r="F308" s="81">
        <f>F309+F310</f>
        <v>105</v>
      </c>
      <c r="G308" s="81">
        <f>G309+G310</f>
        <v>105</v>
      </c>
    </row>
    <row r="309" spans="1:7" s="39" customFormat="1" x14ac:dyDescent="0.2">
      <c r="A309" s="37" t="s">
        <v>218</v>
      </c>
      <c r="B309" s="6" t="s">
        <v>21</v>
      </c>
      <c r="C309" s="6" t="s">
        <v>23</v>
      </c>
      <c r="D309" s="6" t="s">
        <v>219</v>
      </c>
      <c r="E309" s="6" t="s">
        <v>95</v>
      </c>
      <c r="F309" s="80">
        <v>80.644999999999996</v>
      </c>
      <c r="G309" s="80">
        <v>80.644999999999996</v>
      </c>
    </row>
    <row r="310" spans="1:7" s="39" customFormat="1" ht="38.25" x14ac:dyDescent="0.2">
      <c r="A310" s="14" t="s">
        <v>215</v>
      </c>
      <c r="B310" s="6" t="s">
        <v>21</v>
      </c>
      <c r="C310" s="6" t="s">
        <v>23</v>
      </c>
      <c r="D310" s="6" t="s">
        <v>219</v>
      </c>
      <c r="E310" s="6" t="s">
        <v>139</v>
      </c>
      <c r="F310" s="80">
        <v>24.355</v>
      </c>
      <c r="G310" s="80">
        <v>24.355</v>
      </c>
    </row>
    <row r="311" spans="1:7" s="39" customFormat="1" ht="27" x14ac:dyDescent="0.2">
      <c r="A311" s="31" t="s">
        <v>483</v>
      </c>
      <c r="B311" s="11" t="s">
        <v>21</v>
      </c>
      <c r="C311" s="11" t="s">
        <v>23</v>
      </c>
      <c r="D311" s="11" t="s">
        <v>201</v>
      </c>
      <c r="E311" s="11"/>
      <c r="F311" s="50">
        <f>F312</f>
        <v>16937.500500000002</v>
      </c>
      <c r="G311" s="50">
        <f>G312</f>
        <v>16937.499900000003</v>
      </c>
    </row>
    <row r="312" spans="1:7" s="39" customFormat="1" ht="25.5" x14ac:dyDescent="0.2">
      <c r="A312" s="30" t="s">
        <v>202</v>
      </c>
      <c r="B312" s="4" t="s">
        <v>21</v>
      </c>
      <c r="C312" s="4" t="s">
        <v>23</v>
      </c>
      <c r="D312" s="4" t="s">
        <v>203</v>
      </c>
      <c r="E312" s="4"/>
      <c r="F312" s="5">
        <f>F315+F318+F313</f>
        <v>16937.500500000002</v>
      </c>
      <c r="G312" s="5">
        <f>G315+G318+G313</f>
        <v>16937.499900000003</v>
      </c>
    </row>
    <row r="313" spans="1:7" s="39" customFormat="1" ht="89.25" x14ac:dyDescent="0.2">
      <c r="A313" s="24" t="s">
        <v>55</v>
      </c>
      <c r="B313" s="4" t="s">
        <v>21</v>
      </c>
      <c r="C313" s="4" t="s">
        <v>23</v>
      </c>
      <c r="D313" s="4" t="s">
        <v>206</v>
      </c>
      <c r="E313" s="4"/>
      <c r="F313" s="5">
        <f>F314</f>
        <v>83.5</v>
      </c>
      <c r="G313" s="5">
        <f>G314</f>
        <v>83.5</v>
      </c>
    </row>
    <row r="314" spans="1:7" s="39" customFormat="1" ht="25.5" x14ac:dyDescent="0.2">
      <c r="A314" s="14" t="s">
        <v>66</v>
      </c>
      <c r="B314" s="6" t="s">
        <v>21</v>
      </c>
      <c r="C314" s="6" t="s">
        <v>23</v>
      </c>
      <c r="D314" s="6" t="s">
        <v>206</v>
      </c>
      <c r="E314" s="6" t="s">
        <v>67</v>
      </c>
      <c r="F314" s="80">
        <v>83.5</v>
      </c>
      <c r="G314" s="80">
        <v>83.5</v>
      </c>
    </row>
    <row r="315" spans="1:7" s="39" customFormat="1" ht="25.5" x14ac:dyDescent="0.2">
      <c r="A315" s="30" t="s">
        <v>92</v>
      </c>
      <c r="B315" s="4" t="s">
        <v>21</v>
      </c>
      <c r="C315" s="4" t="s">
        <v>23</v>
      </c>
      <c r="D315" s="4" t="s">
        <v>217</v>
      </c>
      <c r="E315" s="4"/>
      <c r="F315" s="81">
        <f>F316+F317</f>
        <v>1434</v>
      </c>
      <c r="G315" s="81">
        <f>G316+G317</f>
        <v>1434</v>
      </c>
    </row>
    <row r="316" spans="1:7" s="39" customFormat="1" ht="25.5" x14ac:dyDescent="0.2">
      <c r="A316" s="37" t="s">
        <v>121</v>
      </c>
      <c r="B316" s="6" t="s">
        <v>21</v>
      </c>
      <c r="C316" s="6" t="s">
        <v>23</v>
      </c>
      <c r="D316" s="6" t="s">
        <v>217</v>
      </c>
      <c r="E316" s="6" t="s">
        <v>63</v>
      </c>
      <c r="F316" s="20">
        <v>1101.4000000000001</v>
      </c>
      <c r="G316" s="20">
        <v>1101.4000000000001</v>
      </c>
    </row>
    <row r="317" spans="1:7" ht="38.25" x14ac:dyDescent="0.2">
      <c r="A317" s="14" t="s">
        <v>122</v>
      </c>
      <c r="B317" s="6" t="s">
        <v>21</v>
      </c>
      <c r="C317" s="6" t="s">
        <v>23</v>
      </c>
      <c r="D317" s="6" t="s">
        <v>217</v>
      </c>
      <c r="E317" s="6" t="s">
        <v>115</v>
      </c>
      <c r="F317" s="20">
        <v>332.6</v>
      </c>
      <c r="G317" s="20">
        <v>332.6</v>
      </c>
    </row>
    <row r="318" spans="1:7" ht="51" x14ac:dyDescent="0.2">
      <c r="A318" s="24" t="s">
        <v>204</v>
      </c>
      <c r="B318" s="4" t="s">
        <v>21</v>
      </c>
      <c r="C318" s="4" t="s">
        <v>23</v>
      </c>
      <c r="D318" s="4" t="s">
        <v>205</v>
      </c>
      <c r="E318" s="4"/>
      <c r="F318" s="5">
        <f>SUM(F319:F325)</f>
        <v>15420.0005</v>
      </c>
      <c r="G318" s="5">
        <f>SUM(G319:G325)</f>
        <v>15419.999900000001</v>
      </c>
    </row>
    <row r="319" spans="1:7" x14ac:dyDescent="0.2">
      <c r="A319" s="37" t="s">
        <v>214</v>
      </c>
      <c r="B319" s="6" t="s">
        <v>21</v>
      </c>
      <c r="C319" s="6" t="s">
        <v>23</v>
      </c>
      <c r="D319" s="6" t="s">
        <v>205</v>
      </c>
      <c r="E319" s="6" t="s">
        <v>95</v>
      </c>
      <c r="F319" s="20">
        <f>1969.3+1082.2+7700</f>
        <v>10751.5</v>
      </c>
      <c r="G319" s="20">
        <f>1969.3+1082.2+7700</f>
        <v>10751.5</v>
      </c>
    </row>
    <row r="320" spans="1:7" ht="38.25" x14ac:dyDescent="0.2">
      <c r="A320" s="14" t="s">
        <v>215</v>
      </c>
      <c r="B320" s="6" t="s">
        <v>21</v>
      </c>
      <c r="C320" s="6" t="s">
        <v>23</v>
      </c>
      <c r="D320" s="6" t="s">
        <v>205</v>
      </c>
      <c r="E320" s="6" t="s">
        <v>139</v>
      </c>
      <c r="F320" s="20">
        <f>594.7+326.8+2300</f>
        <v>3221.5</v>
      </c>
      <c r="G320" s="20">
        <f>594.7+326.8+2300</f>
        <v>3221.5</v>
      </c>
    </row>
    <row r="321" spans="1:7" ht="25.5" x14ac:dyDescent="0.2">
      <c r="A321" s="97" t="s">
        <v>400</v>
      </c>
      <c r="B321" s="6" t="s">
        <v>21</v>
      </c>
      <c r="C321" s="6" t="s">
        <v>23</v>
      </c>
      <c r="D321" s="6" t="s">
        <v>205</v>
      </c>
      <c r="E321" s="6" t="s">
        <v>65</v>
      </c>
      <c r="F321" s="20">
        <v>200</v>
      </c>
      <c r="G321" s="20">
        <v>200</v>
      </c>
    </row>
    <row r="322" spans="1:7" ht="25.5" x14ac:dyDescent="0.2">
      <c r="A322" s="14" t="s">
        <v>66</v>
      </c>
      <c r="B322" s="6" t="s">
        <v>21</v>
      </c>
      <c r="C322" s="6" t="s">
        <v>23</v>
      </c>
      <c r="D322" s="6" t="s">
        <v>205</v>
      </c>
      <c r="E322" s="6" t="s">
        <v>67</v>
      </c>
      <c r="F322" s="20">
        <f>300+0.0005</f>
        <v>300.00049999999999</v>
      </c>
      <c r="G322" s="20">
        <f>300-0.0001</f>
        <v>299.99990000000003</v>
      </c>
    </row>
    <row r="323" spans="1:7" s="39" customFormat="1" x14ac:dyDescent="0.2">
      <c r="A323" s="14" t="s">
        <v>331</v>
      </c>
      <c r="B323" s="6" t="s">
        <v>21</v>
      </c>
      <c r="C323" s="6" t="s">
        <v>23</v>
      </c>
      <c r="D323" s="6" t="s">
        <v>205</v>
      </c>
      <c r="E323" s="6" t="s">
        <v>330</v>
      </c>
      <c r="F323" s="20">
        <v>903.1</v>
      </c>
      <c r="G323" s="20">
        <v>903.1</v>
      </c>
    </row>
    <row r="324" spans="1:7" s="39" customFormat="1" ht="25.5" x14ac:dyDescent="0.2">
      <c r="A324" s="14" t="s">
        <v>68</v>
      </c>
      <c r="B324" s="6" t="s">
        <v>21</v>
      </c>
      <c r="C324" s="6" t="s">
        <v>23</v>
      </c>
      <c r="D324" s="6" t="s">
        <v>205</v>
      </c>
      <c r="E324" s="6" t="s">
        <v>69</v>
      </c>
      <c r="F324" s="20">
        <v>17.100000000000001</v>
      </c>
      <c r="G324" s="20">
        <v>17.100000000000001</v>
      </c>
    </row>
    <row r="325" spans="1:7" s="39" customFormat="1" x14ac:dyDescent="0.2">
      <c r="A325" s="14" t="s">
        <v>140</v>
      </c>
      <c r="B325" s="6" t="s">
        <v>21</v>
      </c>
      <c r="C325" s="6" t="s">
        <v>23</v>
      </c>
      <c r="D325" s="6" t="s">
        <v>205</v>
      </c>
      <c r="E325" s="6" t="s">
        <v>70</v>
      </c>
      <c r="F325" s="20">
        <v>26.8</v>
      </c>
      <c r="G325" s="20">
        <v>26.8</v>
      </c>
    </row>
    <row r="326" spans="1:7" ht="13.5" x14ac:dyDescent="0.2">
      <c r="A326" s="59" t="s">
        <v>484</v>
      </c>
      <c r="B326" s="11" t="s">
        <v>21</v>
      </c>
      <c r="C326" s="11" t="s">
        <v>23</v>
      </c>
      <c r="D326" s="11" t="s">
        <v>233</v>
      </c>
      <c r="E326" s="11"/>
      <c r="F326" s="50">
        <f>F327+F330</f>
        <v>298</v>
      </c>
      <c r="G326" s="50">
        <f>G327+G330</f>
        <v>298</v>
      </c>
    </row>
    <row r="327" spans="1:7" ht="25.5" x14ac:dyDescent="0.2">
      <c r="A327" s="60" t="s">
        <v>234</v>
      </c>
      <c r="B327" s="4" t="s">
        <v>21</v>
      </c>
      <c r="C327" s="4" t="s">
        <v>23</v>
      </c>
      <c r="D327" s="4" t="s">
        <v>235</v>
      </c>
      <c r="E327" s="4"/>
      <c r="F327" s="5">
        <f>F328</f>
        <v>200</v>
      </c>
      <c r="G327" s="5">
        <f>G328</f>
        <v>200</v>
      </c>
    </row>
    <row r="328" spans="1:7" ht="25.5" x14ac:dyDescent="0.2">
      <c r="A328" s="60" t="s">
        <v>236</v>
      </c>
      <c r="B328" s="4" t="s">
        <v>21</v>
      </c>
      <c r="C328" s="4" t="s">
        <v>23</v>
      </c>
      <c r="D328" s="4" t="s">
        <v>237</v>
      </c>
      <c r="E328" s="4"/>
      <c r="F328" s="5">
        <f>F329</f>
        <v>200</v>
      </c>
      <c r="G328" s="5">
        <f>G329</f>
        <v>200</v>
      </c>
    </row>
    <row r="329" spans="1:7" x14ac:dyDescent="0.2">
      <c r="A329" s="25" t="s">
        <v>80</v>
      </c>
      <c r="B329" s="6" t="s">
        <v>21</v>
      </c>
      <c r="C329" s="6" t="s">
        <v>23</v>
      </c>
      <c r="D329" s="6" t="s">
        <v>237</v>
      </c>
      <c r="E329" s="6" t="s">
        <v>81</v>
      </c>
      <c r="F329" s="20">
        <v>200</v>
      </c>
      <c r="G329" s="20">
        <v>200</v>
      </c>
    </row>
    <row r="330" spans="1:7" ht="38.25" x14ac:dyDescent="0.2">
      <c r="A330" s="24" t="s">
        <v>298</v>
      </c>
      <c r="B330" s="4" t="s">
        <v>21</v>
      </c>
      <c r="C330" s="4" t="s">
        <v>23</v>
      </c>
      <c r="D330" s="4" t="s">
        <v>299</v>
      </c>
      <c r="E330" s="68"/>
      <c r="F330" s="20">
        <f>F331</f>
        <v>98</v>
      </c>
      <c r="G330" s="20">
        <f>G331</f>
        <v>98</v>
      </c>
    </row>
    <row r="331" spans="1:7" ht="38.25" x14ac:dyDescent="0.2">
      <c r="A331" s="24" t="s">
        <v>300</v>
      </c>
      <c r="B331" s="4" t="s">
        <v>21</v>
      </c>
      <c r="C331" s="4" t="s">
        <v>23</v>
      </c>
      <c r="D331" s="4" t="s">
        <v>301</v>
      </c>
      <c r="E331" s="93"/>
      <c r="F331" s="5">
        <f>F332</f>
        <v>98</v>
      </c>
      <c r="G331" s="5">
        <f>G332</f>
        <v>98</v>
      </c>
    </row>
    <row r="332" spans="1:7" ht="25.5" x14ac:dyDescent="0.2">
      <c r="A332" s="14" t="s">
        <v>66</v>
      </c>
      <c r="B332" s="6" t="s">
        <v>21</v>
      </c>
      <c r="C332" s="6" t="s">
        <v>23</v>
      </c>
      <c r="D332" s="6" t="s">
        <v>301</v>
      </c>
      <c r="E332" s="68" t="s">
        <v>67</v>
      </c>
      <c r="F332" s="20">
        <v>98</v>
      </c>
      <c r="G332" s="20">
        <v>98</v>
      </c>
    </row>
    <row r="333" spans="1:7" x14ac:dyDescent="0.2">
      <c r="A333" s="21" t="s">
        <v>82</v>
      </c>
      <c r="B333" s="10" t="s">
        <v>34</v>
      </c>
      <c r="C333" s="10"/>
      <c r="D333" s="10"/>
      <c r="E333" s="10"/>
      <c r="F333" s="48">
        <f>F334+F355</f>
        <v>67510.899999999994</v>
      </c>
      <c r="G333" s="48">
        <f>G334+G355</f>
        <v>67510.899999999994</v>
      </c>
    </row>
    <row r="334" spans="1:7" x14ac:dyDescent="0.2">
      <c r="A334" s="23" t="s">
        <v>15</v>
      </c>
      <c r="B334" s="9" t="s">
        <v>34</v>
      </c>
      <c r="C334" s="9" t="s">
        <v>18</v>
      </c>
      <c r="D334" s="9"/>
      <c r="E334" s="9"/>
      <c r="F334" s="49">
        <f>F335+F352</f>
        <v>57676</v>
      </c>
      <c r="G334" s="49">
        <f>G335+G352</f>
        <v>57676</v>
      </c>
    </row>
    <row r="335" spans="1:7" s="39" customFormat="1" ht="25.5" x14ac:dyDescent="0.2">
      <c r="A335" s="18" t="s">
        <v>461</v>
      </c>
      <c r="B335" s="11" t="s">
        <v>24</v>
      </c>
      <c r="C335" s="11" t="s">
        <v>18</v>
      </c>
      <c r="D335" s="11" t="s">
        <v>152</v>
      </c>
      <c r="E335" s="11"/>
      <c r="F335" s="50">
        <f>F342+F336+F348</f>
        <v>49308.74</v>
      </c>
      <c r="G335" s="50">
        <f>G342+G336+G348</f>
        <v>49308.74</v>
      </c>
    </row>
    <row r="336" spans="1:7" ht="27" x14ac:dyDescent="0.2">
      <c r="A336" s="41" t="s">
        <v>485</v>
      </c>
      <c r="B336" s="7" t="s">
        <v>34</v>
      </c>
      <c r="C336" s="7" t="s">
        <v>18</v>
      </c>
      <c r="D336" s="7" t="s">
        <v>158</v>
      </c>
      <c r="E336" s="7"/>
      <c r="F336" s="42">
        <f>F337</f>
        <v>20981.72</v>
      </c>
      <c r="G336" s="42">
        <f>G337</f>
        <v>20981.72</v>
      </c>
    </row>
    <row r="337" spans="1:7" ht="25.5" x14ac:dyDescent="0.2">
      <c r="A337" s="24" t="s">
        <v>159</v>
      </c>
      <c r="B337" s="4" t="s">
        <v>24</v>
      </c>
      <c r="C337" s="4" t="s">
        <v>18</v>
      </c>
      <c r="D337" s="4" t="s">
        <v>160</v>
      </c>
      <c r="E337" s="4"/>
      <c r="F337" s="5">
        <f>F340+F338</f>
        <v>20981.72</v>
      </c>
      <c r="G337" s="5">
        <f>G340+G338</f>
        <v>20981.72</v>
      </c>
    </row>
    <row r="338" spans="1:7" ht="25.5" x14ac:dyDescent="0.2">
      <c r="A338" s="22" t="s">
        <v>161</v>
      </c>
      <c r="B338" s="4" t="s">
        <v>24</v>
      </c>
      <c r="C338" s="4" t="s">
        <v>18</v>
      </c>
      <c r="D338" s="4" t="s">
        <v>162</v>
      </c>
      <c r="E338" s="4"/>
      <c r="F338" s="81">
        <f>F339</f>
        <v>10532.1</v>
      </c>
      <c r="G338" s="81">
        <f>G339</f>
        <v>10532.1</v>
      </c>
    </row>
    <row r="339" spans="1:7" s="39" customFormat="1" ht="51" x14ac:dyDescent="0.2">
      <c r="A339" s="15" t="s">
        <v>78</v>
      </c>
      <c r="B339" s="6" t="s">
        <v>24</v>
      </c>
      <c r="C339" s="6" t="s">
        <v>18</v>
      </c>
      <c r="D339" s="6" t="s">
        <v>162</v>
      </c>
      <c r="E339" s="6" t="s">
        <v>84</v>
      </c>
      <c r="F339" s="80">
        <f>13032.1+500+1000-4000</f>
        <v>10532.1</v>
      </c>
      <c r="G339" s="80">
        <f>13032.1+500+1000-4000</f>
        <v>10532.1</v>
      </c>
    </row>
    <row r="340" spans="1:7" s="39" customFormat="1" ht="25.5" x14ac:dyDescent="0.2">
      <c r="A340" s="22" t="s">
        <v>163</v>
      </c>
      <c r="B340" s="4" t="s">
        <v>24</v>
      </c>
      <c r="C340" s="4" t="s">
        <v>18</v>
      </c>
      <c r="D340" s="4" t="s">
        <v>257</v>
      </c>
      <c r="E340" s="4"/>
      <c r="F340" s="5">
        <f>F341</f>
        <v>10449.620000000001</v>
      </c>
      <c r="G340" s="5">
        <f>G341</f>
        <v>10449.620000000001</v>
      </c>
    </row>
    <row r="341" spans="1:7" ht="51" x14ac:dyDescent="0.2">
      <c r="A341" s="15" t="s">
        <v>78</v>
      </c>
      <c r="B341" s="6" t="s">
        <v>24</v>
      </c>
      <c r="C341" s="6" t="s">
        <v>18</v>
      </c>
      <c r="D341" s="6" t="s">
        <v>257</v>
      </c>
      <c r="E341" s="6" t="s">
        <v>84</v>
      </c>
      <c r="F341" s="80">
        <v>10449.620000000001</v>
      </c>
      <c r="G341" s="80">
        <v>10449.620000000001</v>
      </c>
    </row>
    <row r="342" spans="1:7" ht="27" x14ac:dyDescent="0.25">
      <c r="A342" s="62" t="s">
        <v>486</v>
      </c>
      <c r="B342" s="7" t="s">
        <v>34</v>
      </c>
      <c r="C342" s="7" t="s">
        <v>18</v>
      </c>
      <c r="D342" s="7" t="s">
        <v>164</v>
      </c>
      <c r="E342" s="7"/>
      <c r="F342" s="83">
        <f>F343</f>
        <v>27827.019999999997</v>
      </c>
      <c r="G342" s="83">
        <f>G343</f>
        <v>27827.019999999997</v>
      </c>
    </row>
    <row r="343" spans="1:7" ht="25.5" x14ac:dyDescent="0.2">
      <c r="A343" s="24" t="s">
        <v>165</v>
      </c>
      <c r="B343" s="4" t="s">
        <v>24</v>
      </c>
      <c r="C343" s="4" t="s">
        <v>18</v>
      </c>
      <c r="D343" s="4" t="s">
        <v>166</v>
      </c>
      <c r="E343" s="4"/>
      <c r="F343" s="81">
        <f>F346+F344</f>
        <v>27827.019999999997</v>
      </c>
      <c r="G343" s="81">
        <f>G346+G344</f>
        <v>27827.019999999997</v>
      </c>
    </row>
    <row r="344" spans="1:7" ht="38.25" x14ac:dyDescent="0.2">
      <c r="A344" s="22" t="s">
        <v>167</v>
      </c>
      <c r="B344" s="4" t="s">
        <v>34</v>
      </c>
      <c r="C344" s="4" t="s">
        <v>18</v>
      </c>
      <c r="D344" s="4" t="s">
        <v>168</v>
      </c>
      <c r="E344" s="4"/>
      <c r="F344" s="81">
        <f>SUM(F345:F345)</f>
        <v>13370.599999999999</v>
      </c>
      <c r="G344" s="81">
        <f>SUM(G345:G345)</f>
        <v>13370.599999999999</v>
      </c>
    </row>
    <row r="345" spans="1:7" ht="51" x14ac:dyDescent="0.2">
      <c r="A345" s="25" t="s">
        <v>79</v>
      </c>
      <c r="B345" s="6" t="s">
        <v>24</v>
      </c>
      <c r="C345" s="6" t="s">
        <v>18</v>
      </c>
      <c r="D345" s="6" t="s">
        <v>168</v>
      </c>
      <c r="E345" s="6" t="s">
        <v>83</v>
      </c>
      <c r="F345" s="80">
        <f>21670.6+1700-10000</f>
        <v>13370.599999999999</v>
      </c>
      <c r="G345" s="80">
        <f>21670.6+1700-10000</f>
        <v>13370.599999999999</v>
      </c>
    </row>
    <row r="346" spans="1:7" ht="25.5" x14ac:dyDescent="0.2">
      <c r="A346" s="22" t="s">
        <v>163</v>
      </c>
      <c r="B346" s="4" t="s">
        <v>24</v>
      </c>
      <c r="C346" s="4" t="s">
        <v>18</v>
      </c>
      <c r="D346" s="4" t="s">
        <v>258</v>
      </c>
      <c r="E346" s="4"/>
      <c r="F346" s="81">
        <f>F347</f>
        <v>14456.42</v>
      </c>
      <c r="G346" s="81">
        <f>G347</f>
        <v>14456.42</v>
      </c>
    </row>
    <row r="347" spans="1:7" ht="51" x14ac:dyDescent="0.2">
      <c r="A347" s="25" t="s">
        <v>79</v>
      </c>
      <c r="B347" s="6" t="s">
        <v>24</v>
      </c>
      <c r="C347" s="6" t="s">
        <v>18</v>
      </c>
      <c r="D347" s="6" t="s">
        <v>258</v>
      </c>
      <c r="E347" s="6" t="s">
        <v>83</v>
      </c>
      <c r="F347" s="80">
        <v>14456.42</v>
      </c>
      <c r="G347" s="80">
        <v>14456.42</v>
      </c>
    </row>
    <row r="348" spans="1:7" ht="27" x14ac:dyDescent="0.2">
      <c r="A348" s="41" t="s">
        <v>487</v>
      </c>
      <c r="B348" s="7" t="s">
        <v>24</v>
      </c>
      <c r="C348" s="7" t="s">
        <v>18</v>
      </c>
      <c r="D348" s="7" t="s">
        <v>169</v>
      </c>
      <c r="E348" s="7"/>
      <c r="F348" s="42">
        <f>F349</f>
        <v>500</v>
      </c>
      <c r="G348" s="42">
        <f>G349</f>
        <v>500</v>
      </c>
    </row>
    <row r="349" spans="1:7" ht="25.5" x14ac:dyDescent="0.2">
      <c r="A349" s="24" t="s">
        <v>348</v>
      </c>
      <c r="B349" s="4" t="s">
        <v>24</v>
      </c>
      <c r="C349" s="4" t="s">
        <v>18</v>
      </c>
      <c r="D349" s="4" t="s">
        <v>350</v>
      </c>
      <c r="E349" s="4"/>
      <c r="F349" s="5">
        <f>F350</f>
        <v>500</v>
      </c>
      <c r="G349" s="5">
        <f>G350</f>
        <v>500</v>
      </c>
    </row>
    <row r="350" spans="1:7" ht="25.5" x14ac:dyDescent="0.2">
      <c r="A350" s="16" t="s">
        <v>349</v>
      </c>
      <c r="B350" s="4" t="s">
        <v>24</v>
      </c>
      <c r="C350" s="4" t="s">
        <v>18</v>
      </c>
      <c r="D350" s="4" t="s">
        <v>351</v>
      </c>
      <c r="E350" s="4"/>
      <c r="F350" s="5">
        <f>SUM(F351:F351)</f>
        <v>500</v>
      </c>
      <c r="G350" s="5">
        <f>SUM(G351:G351)</f>
        <v>500</v>
      </c>
    </row>
    <row r="351" spans="1:7" ht="25.5" x14ac:dyDescent="0.2">
      <c r="A351" s="15" t="s">
        <v>93</v>
      </c>
      <c r="B351" s="6" t="s">
        <v>24</v>
      </c>
      <c r="C351" s="6" t="s">
        <v>18</v>
      </c>
      <c r="D351" s="6" t="s">
        <v>351</v>
      </c>
      <c r="E351" s="6" t="s">
        <v>67</v>
      </c>
      <c r="F351" s="80">
        <v>500</v>
      </c>
      <c r="G351" s="80">
        <v>500</v>
      </c>
    </row>
    <row r="352" spans="1:7" x14ac:dyDescent="0.2">
      <c r="A352" s="18" t="s">
        <v>171</v>
      </c>
      <c r="B352" s="11" t="s">
        <v>24</v>
      </c>
      <c r="C352" s="11" t="s">
        <v>18</v>
      </c>
      <c r="D352" s="11" t="s">
        <v>123</v>
      </c>
      <c r="E352" s="11"/>
      <c r="F352" s="84">
        <f>F353</f>
        <v>8367.26</v>
      </c>
      <c r="G352" s="84">
        <f>G353</f>
        <v>8367.26</v>
      </c>
    </row>
    <row r="353" spans="1:7" ht="25.5" x14ac:dyDescent="0.2">
      <c r="A353" s="22" t="s">
        <v>163</v>
      </c>
      <c r="B353" s="4" t="s">
        <v>24</v>
      </c>
      <c r="C353" s="4" t="s">
        <v>18</v>
      </c>
      <c r="D353" s="4" t="s">
        <v>259</v>
      </c>
      <c r="E353" s="4"/>
      <c r="F353" s="81">
        <f>F354</f>
        <v>8367.26</v>
      </c>
      <c r="G353" s="81">
        <f>G354</f>
        <v>8367.26</v>
      </c>
    </row>
    <row r="354" spans="1:7" x14ac:dyDescent="0.2">
      <c r="A354" s="25" t="s">
        <v>114</v>
      </c>
      <c r="B354" s="6" t="s">
        <v>24</v>
      </c>
      <c r="C354" s="6" t="s">
        <v>18</v>
      </c>
      <c r="D354" s="6" t="s">
        <v>259</v>
      </c>
      <c r="E354" s="6" t="s">
        <v>74</v>
      </c>
      <c r="F354" s="80">
        <v>8367.26</v>
      </c>
      <c r="G354" s="80">
        <v>8367.26</v>
      </c>
    </row>
    <row r="355" spans="1:7" x14ac:dyDescent="0.2">
      <c r="A355" s="26" t="s">
        <v>103</v>
      </c>
      <c r="B355" s="9" t="s">
        <v>24</v>
      </c>
      <c r="C355" s="9" t="s">
        <v>20</v>
      </c>
      <c r="D355" s="9"/>
      <c r="E355" s="9"/>
      <c r="F355" s="49">
        <f>F356+F368</f>
        <v>9834.9</v>
      </c>
      <c r="G355" s="49">
        <f>G356+G368</f>
        <v>9834.9</v>
      </c>
    </row>
    <row r="356" spans="1:7" ht="25.5" x14ac:dyDescent="0.2">
      <c r="A356" s="18" t="s">
        <v>461</v>
      </c>
      <c r="B356" s="11" t="s">
        <v>34</v>
      </c>
      <c r="C356" s="11" t="s">
        <v>20</v>
      </c>
      <c r="D356" s="11" t="s">
        <v>152</v>
      </c>
      <c r="E356" s="11"/>
      <c r="F356" s="50">
        <f>F357</f>
        <v>9683.9</v>
      </c>
      <c r="G356" s="50">
        <f>G357</f>
        <v>9683.9</v>
      </c>
    </row>
    <row r="357" spans="1:7" ht="27" x14ac:dyDescent="0.2">
      <c r="A357" s="41" t="s">
        <v>487</v>
      </c>
      <c r="B357" s="7" t="s">
        <v>24</v>
      </c>
      <c r="C357" s="7" t="s">
        <v>20</v>
      </c>
      <c r="D357" s="7" t="s">
        <v>169</v>
      </c>
      <c r="E357" s="7"/>
      <c r="F357" s="42">
        <f>F359+F362</f>
        <v>9683.9</v>
      </c>
      <c r="G357" s="42">
        <f>G359+G362</f>
        <v>9683.9</v>
      </c>
    </row>
    <row r="358" spans="1:7" ht="25.5" x14ac:dyDescent="0.2">
      <c r="A358" s="24" t="s">
        <v>326</v>
      </c>
      <c r="B358" s="4" t="s">
        <v>24</v>
      </c>
      <c r="C358" s="4" t="s">
        <v>20</v>
      </c>
      <c r="D358" s="4" t="s">
        <v>325</v>
      </c>
      <c r="E358" s="4"/>
      <c r="F358" s="5">
        <f>F359</f>
        <v>1434</v>
      </c>
      <c r="G358" s="5">
        <f>G359</f>
        <v>1434</v>
      </c>
    </row>
    <row r="359" spans="1:7" ht="25.5" x14ac:dyDescent="0.2">
      <c r="A359" s="24" t="s">
        <v>92</v>
      </c>
      <c r="B359" s="4" t="s">
        <v>24</v>
      </c>
      <c r="C359" s="4" t="s">
        <v>20</v>
      </c>
      <c r="D359" s="4" t="s">
        <v>216</v>
      </c>
      <c r="E359" s="4"/>
      <c r="F359" s="5">
        <f>SUM(F360:F361)</f>
        <v>1434</v>
      </c>
      <c r="G359" s="5">
        <f>SUM(G360:G361)</f>
        <v>1434</v>
      </c>
    </row>
    <row r="360" spans="1:7" ht="25.5" x14ac:dyDescent="0.2">
      <c r="A360" s="14" t="s">
        <v>121</v>
      </c>
      <c r="B360" s="6" t="s">
        <v>24</v>
      </c>
      <c r="C360" s="6" t="s">
        <v>20</v>
      </c>
      <c r="D360" s="6" t="s">
        <v>216</v>
      </c>
      <c r="E360" s="6" t="s">
        <v>63</v>
      </c>
      <c r="F360" s="20">
        <v>1101.4000000000001</v>
      </c>
      <c r="G360" s="20">
        <v>1101.4000000000001</v>
      </c>
    </row>
    <row r="361" spans="1:7" ht="38.25" x14ac:dyDescent="0.2">
      <c r="A361" s="14" t="s">
        <v>122</v>
      </c>
      <c r="B361" s="6" t="s">
        <v>24</v>
      </c>
      <c r="C361" s="6" t="s">
        <v>20</v>
      </c>
      <c r="D361" s="6" t="s">
        <v>216</v>
      </c>
      <c r="E361" s="6" t="s">
        <v>115</v>
      </c>
      <c r="F361" s="20">
        <v>332.6</v>
      </c>
      <c r="G361" s="20">
        <v>332.6</v>
      </c>
    </row>
    <row r="362" spans="1:7" ht="25.5" x14ac:dyDescent="0.2">
      <c r="A362" s="16" t="s">
        <v>269</v>
      </c>
      <c r="B362" s="4" t="s">
        <v>24</v>
      </c>
      <c r="C362" s="4" t="s">
        <v>20</v>
      </c>
      <c r="D362" s="4" t="s">
        <v>170</v>
      </c>
      <c r="E362" s="4"/>
      <c r="F362" s="81">
        <f>SUM(F363:F367)</f>
        <v>8249.9</v>
      </c>
      <c r="G362" s="81">
        <f>SUM(G363:G367)</f>
        <v>8249.9</v>
      </c>
    </row>
    <row r="363" spans="1:7" x14ac:dyDescent="0.2">
      <c r="A363" s="15" t="s">
        <v>213</v>
      </c>
      <c r="B363" s="6" t="s">
        <v>24</v>
      </c>
      <c r="C363" s="6" t="s">
        <v>20</v>
      </c>
      <c r="D363" s="6" t="s">
        <v>170</v>
      </c>
      <c r="E363" s="6" t="s">
        <v>95</v>
      </c>
      <c r="F363" s="80">
        <f>10978-5000</f>
        <v>5978</v>
      </c>
      <c r="G363" s="80">
        <f>10978-5000</f>
        <v>5978</v>
      </c>
    </row>
    <row r="364" spans="1:7" ht="38.25" x14ac:dyDescent="0.2">
      <c r="A364" s="15" t="s">
        <v>212</v>
      </c>
      <c r="B364" s="6" t="s">
        <v>24</v>
      </c>
      <c r="C364" s="6" t="s">
        <v>20</v>
      </c>
      <c r="D364" s="6" t="s">
        <v>170</v>
      </c>
      <c r="E364" s="6" t="s">
        <v>139</v>
      </c>
      <c r="F364" s="80">
        <f>3315.4-1800</f>
        <v>1515.4</v>
      </c>
      <c r="G364" s="80">
        <f>3315.4-1800</f>
        <v>1515.4</v>
      </c>
    </row>
    <row r="365" spans="1:7" ht="25.5" x14ac:dyDescent="0.2">
      <c r="A365" s="15" t="s">
        <v>400</v>
      </c>
      <c r="B365" s="6" t="s">
        <v>24</v>
      </c>
      <c r="C365" s="6" t="s">
        <v>20</v>
      </c>
      <c r="D365" s="6" t="s">
        <v>170</v>
      </c>
      <c r="E365" s="6" t="s">
        <v>65</v>
      </c>
      <c r="F365" s="80">
        <v>250</v>
      </c>
      <c r="G365" s="80">
        <v>250</v>
      </c>
    </row>
    <row r="366" spans="1:7" ht="25.5" x14ac:dyDescent="0.2">
      <c r="A366" s="15" t="s">
        <v>93</v>
      </c>
      <c r="B366" s="6" t="s">
        <v>24</v>
      </c>
      <c r="C366" s="6" t="s">
        <v>20</v>
      </c>
      <c r="D366" s="6" t="s">
        <v>170</v>
      </c>
      <c r="E366" s="6" t="s">
        <v>67</v>
      </c>
      <c r="F366" s="80">
        <v>500</v>
      </c>
      <c r="G366" s="80">
        <v>500</v>
      </c>
    </row>
    <row r="367" spans="1:7" x14ac:dyDescent="0.2">
      <c r="A367" s="15" t="s">
        <v>140</v>
      </c>
      <c r="B367" s="6" t="s">
        <v>24</v>
      </c>
      <c r="C367" s="6" t="s">
        <v>20</v>
      </c>
      <c r="D367" s="6" t="s">
        <v>170</v>
      </c>
      <c r="E367" s="6" t="s">
        <v>70</v>
      </c>
      <c r="F367" s="20">
        <v>6.5</v>
      </c>
      <c r="G367" s="20">
        <v>6.5</v>
      </c>
    </row>
    <row r="368" spans="1:7" ht="25.5" x14ac:dyDescent="0.2">
      <c r="A368" s="18" t="s">
        <v>464</v>
      </c>
      <c r="B368" s="11" t="s">
        <v>24</v>
      </c>
      <c r="C368" s="11" t="s">
        <v>20</v>
      </c>
      <c r="D368" s="11" t="s">
        <v>228</v>
      </c>
      <c r="E368" s="11"/>
      <c r="F368" s="82">
        <f t="shared" ref="F368:G370" si="21">F369</f>
        <v>151</v>
      </c>
      <c r="G368" s="82">
        <f t="shared" si="21"/>
        <v>151</v>
      </c>
    </row>
    <row r="369" spans="1:7" ht="25.5" x14ac:dyDescent="0.2">
      <c r="A369" s="24" t="s">
        <v>240</v>
      </c>
      <c r="B369" s="4" t="s">
        <v>24</v>
      </c>
      <c r="C369" s="4" t="s">
        <v>20</v>
      </c>
      <c r="D369" s="4" t="s">
        <v>310</v>
      </c>
      <c r="E369" s="4"/>
      <c r="F369" s="85">
        <f t="shared" si="21"/>
        <v>151</v>
      </c>
      <c r="G369" s="85">
        <f t="shared" si="21"/>
        <v>151</v>
      </c>
    </row>
    <row r="370" spans="1:7" ht="25.5" x14ac:dyDescent="0.2">
      <c r="A370" s="22" t="s">
        <v>229</v>
      </c>
      <c r="B370" s="4" t="s">
        <v>24</v>
      </c>
      <c r="C370" s="4" t="s">
        <v>20</v>
      </c>
      <c r="D370" s="4" t="s">
        <v>311</v>
      </c>
      <c r="E370" s="4"/>
      <c r="F370" s="81">
        <f t="shared" si="21"/>
        <v>151</v>
      </c>
      <c r="G370" s="81">
        <f t="shared" si="21"/>
        <v>151</v>
      </c>
    </row>
    <row r="371" spans="1:7" x14ac:dyDescent="0.2">
      <c r="A371" s="15" t="s">
        <v>362</v>
      </c>
      <c r="B371" s="6" t="s">
        <v>24</v>
      </c>
      <c r="C371" s="6" t="s">
        <v>20</v>
      </c>
      <c r="D371" s="6" t="s">
        <v>311</v>
      </c>
      <c r="E371" s="6" t="s">
        <v>361</v>
      </c>
      <c r="F371" s="80">
        <v>151</v>
      </c>
      <c r="G371" s="80">
        <v>151</v>
      </c>
    </row>
    <row r="372" spans="1:7" x14ac:dyDescent="0.2">
      <c r="A372" s="21" t="s">
        <v>77</v>
      </c>
      <c r="B372" s="10" t="s">
        <v>26</v>
      </c>
      <c r="C372" s="10"/>
      <c r="D372" s="10"/>
      <c r="E372" s="10"/>
      <c r="F372" s="48">
        <f>F373+F378+F396+F390</f>
        <v>27024.94138</v>
      </c>
      <c r="G372" s="48">
        <f>G373+G378+G396+G390</f>
        <v>14694.598609999999</v>
      </c>
    </row>
    <row r="373" spans="1:7" x14ac:dyDescent="0.2">
      <c r="A373" s="27" t="s">
        <v>16</v>
      </c>
      <c r="B373" s="9" t="s">
        <v>26</v>
      </c>
      <c r="C373" s="9" t="s">
        <v>18</v>
      </c>
      <c r="D373" s="9"/>
      <c r="E373" s="9"/>
      <c r="F373" s="49">
        <f t="shared" ref="F373:G376" si="22">F374</f>
        <v>5941.1</v>
      </c>
      <c r="G373" s="49">
        <f t="shared" si="22"/>
        <v>5941.1</v>
      </c>
    </row>
    <row r="374" spans="1:7" x14ac:dyDescent="0.2">
      <c r="A374" s="34" t="s">
        <v>105</v>
      </c>
      <c r="B374" s="11" t="s">
        <v>26</v>
      </c>
      <c r="C374" s="11" t="s">
        <v>18</v>
      </c>
      <c r="D374" s="11" t="s">
        <v>123</v>
      </c>
      <c r="E374" s="11"/>
      <c r="F374" s="50">
        <f t="shared" si="22"/>
        <v>5941.1</v>
      </c>
      <c r="G374" s="50">
        <f t="shared" si="22"/>
        <v>5941.1</v>
      </c>
    </row>
    <row r="375" spans="1:7" ht="25.5" x14ac:dyDescent="0.2">
      <c r="A375" s="24" t="s">
        <v>41</v>
      </c>
      <c r="B375" s="4" t="s">
        <v>26</v>
      </c>
      <c r="C375" s="4" t="s">
        <v>18</v>
      </c>
      <c r="D375" s="4" t="s">
        <v>147</v>
      </c>
      <c r="E375" s="4"/>
      <c r="F375" s="5">
        <f t="shared" si="22"/>
        <v>5941.1</v>
      </c>
      <c r="G375" s="5">
        <f t="shared" si="22"/>
        <v>5941.1</v>
      </c>
    </row>
    <row r="376" spans="1:7" x14ac:dyDescent="0.2">
      <c r="A376" s="69" t="s">
        <v>96</v>
      </c>
      <c r="B376" s="4" t="s">
        <v>26</v>
      </c>
      <c r="C376" s="4" t="s">
        <v>18</v>
      </c>
      <c r="D376" s="4" t="s">
        <v>148</v>
      </c>
      <c r="E376" s="4"/>
      <c r="F376" s="5">
        <f t="shared" si="22"/>
        <v>5941.1</v>
      </c>
      <c r="G376" s="5">
        <f t="shared" si="22"/>
        <v>5941.1</v>
      </c>
    </row>
    <row r="377" spans="1:7" ht="25.5" x14ac:dyDescent="0.2">
      <c r="A377" s="19" t="s">
        <v>419</v>
      </c>
      <c r="B377" s="6" t="s">
        <v>26</v>
      </c>
      <c r="C377" s="6" t="s">
        <v>18</v>
      </c>
      <c r="D377" s="6" t="s">
        <v>148</v>
      </c>
      <c r="E377" s="6" t="s">
        <v>418</v>
      </c>
      <c r="F377" s="20">
        <v>5941.1</v>
      </c>
      <c r="G377" s="20">
        <v>5941.1</v>
      </c>
    </row>
    <row r="378" spans="1:7" s="39" customFormat="1" x14ac:dyDescent="0.2">
      <c r="A378" s="27" t="s">
        <v>107</v>
      </c>
      <c r="B378" s="9" t="s">
        <v>26</v>
      </c>
      <c r="C378" s="9" t="s">
        <v>32</v>
      </c>
      <c r="D378" s="9"/>
      <c r="E378" s="9"/>
      <c r="F378" s="53">
        <f>F386+F379</f>
        <v>14454.71905</v>
      </c>
      <c r="G378" s="53">
        <f>G386+G379</f>
        <v>2102.23</v>
      </c>
    </row>
    <row r="379" spans="1:7" ht="38.25" x14ac:dyDescent="0.2">
      <c r="A379" s="38" t="s">
        <v>460</v>
      </c>
      <c r="B379" s="90" t="s">
        <v>26</v>
      </c>
      <c r="C379" s="90" t="s">
        <v>32</v>
      </c>
      <c r="D379" s="90" t="s">
        <v>314</v>
      </c>
      <c r="E379" s="90"/>
      <c r="F379" s="82">
        <f>F383+F380</f>
        <v>12352.48905</v>
      </c>
      <c r="G379" s="82">
        <f>G383+G380</f>
        <v>0</v>
      </c>
    </row>
    <row r="380" spans="1:7" ht="38.25" x14ac:dyDescent="0.2">
      <c r="A380" s="103" t="s">
        <v>428</v>
      </c>
      <c r="B380" s="94" t="s">
        <v>26</v>
      </c>
      <c r="C380" s="94" t="s">
        <v>32</v>
      </c>
      <c r="D380" s="94" t="s">
        <v>429</v>
      </c>
      <c r="E380" s="94"/>
      <c r="F380" s="81">
        <f>F381</f>
        <v>11496.9123</v>
      </c>
      <c r="G380" s="81">
        <f>G381</f>
        <v>0</v>
      </c>
    </row>
    <row r="381" spans="1:7" ht="13.5" x14ac:dyDescent="0.2">
      <c r="A381" s="103" t="s">
        <v>425</v>
      </c>
      <c r="B381" s="94" t="s">
        <v>26</v>
      </c>
      <c r="C381" s="94" t="s">
        <v>32</v>
      </c>
      <c r="D381" s="94" t="s">
        <v>430</v>
      </c>
      <c r="E381" s="104"/>
      <c r="F381" s="81">
        <f>F382</f>
        <v>11496.9123</v>
      </c>
      <c r="G381" s="81">
        <f>G382</f>
        <v>0</v>
      </c>
    </row>
    <row r="382" spans="1:7" ht="25.5" x14ac:dyDescent="0.2">
      <c r="A382" s="19" t="s">
        <v>112</v>
      </c>
      <c r="B382" s="89" t="s">
        <v>26</v>
      </c>
      <c r="C382" s="89" t="s">
        <v>32</v>
      </c>
      <c r="D382" s="89" t="s">
        <v>430</v>
      </c>
      <c r="E382" s="89" t="s">
        <v>67</v>
      </c>
      <c r="F382" s="80">
        <v>11496.9123</v>
      </c>
      <c r="G382" s="80">
        <v>0</v>
      </c>
    </row>
    <row r="383" spans="1:7" ht="25.5" x14ac:dyDescent="0.2">
      <c r="A383" s="103" t="s">
        <v>424</v>
      </c>
      <c r="B383" s="94" t="s">
        <v>26</v>
      </c>
      <c r="C383" s="94" t="s">
        <v>32</v>
      </c>
      <c r="D383" s="94" t="s">
        <v>426</v>
      </c>
      <c r="E383" s="94"/>
      <c r="F383" s="81">
        <f t="shared" ref="F383:G384" si="23">F384</f>
        <v>855.57675000000006</v>
      </c>
      <c r="G383" s="81">
        <f t="shared" si="23"/>
        <v>0</v>
      </c>
    </row>
    <row r="384" spans="1:7" ht="13.5" x14ac:dyDescent="0.2">
      <c r="A384" s="103" t="s">
        <v>425</v>
      </c>
      <c r="B384" s="94" t="s">
        <v>26</v>
      </c>
      <c r="C384" s="94" t="s">
        <v>32</v>
      </c>
      <c r="D384" s="94" t="s">
        <v>427</v>
      </c>
      <c r="E384" s="104"/>
      <c r="F384" s="81">
        <f t="shared" si="23"/>
        <v>855.57675000000006</v>
      </c>
      <c r="G384" s="81">
        <f t="shared" si="23"/>
        <v>0</v>
      </c>
    </row>
    <row r="385" spans="1:7" x14ac:dyDescent="0.2">
      <c r="A385" s="25" t="s">
        <v>449</v>
      </c>
      <c r="B385" s="89" t="s">
        <v>26</v>
      </c>
      <c r="C385" s="89" t="s">
        <v>32</v>
      </c>
      <c r="D385" s="89" t="s">
        <v>427</v>
      </c>
      <c r="E385" s="89" t="s">
        <v>438</v>
      </c>
      <c r="F385" s="80">
        <f>770.01907+85.55768</f>
        <v>855.57675000000006</v>
      </c>
      <c r="G385" s="80">
        <v>0</v>
      </c>
    </row>
    <row r="386" spans="1:7" x14ac:dyDescent="0.2">
      <c r="A386" s="18" t="s">
        <v>105</v>
      </c>
      <c r="B386" s="11" t="s">
        <v>26</v>
      </c>
      <c r="C386" s="11" t="s">
        <v>32</v>
      </c>
      <c r="D386" s="11" t="s">
        <v>123</v>
      </c>
      <c r="E386" s="11"/>
      <c r="F386" s="54">
        <f t="shared" ref="F386:G386" si="24">F387</f>
        <v>2102.23</v>
      </c>
      <c r="G386" s="54">
        <f t="shared" si="24"/>
        <v>2102.23</v>
      </c>
    </row>
    <row r="387" spans="1:7" s="39" customFormat="1" ht="204" x14ac:dyDescent="0.2">
      <c r="A387" s="22" t="s">
        <v>338</v>
      </c>
      <c r="B387" s="4" t="s">
        <v>26</v>
      </c>
      <c r="C387" s="4" t="s">
        <v>32</v>
      </c>
      <c r="D387" s="4" t="s">
        <v>172</v>
      </c>
      <c r="E387" s="4"/>
      <c r="F387" s="55">
        <f>F388+F389</f>
        <v>2102.23</v>
      </c>
      <c r="G387" s="55">
        <f>G388+G389</f>
        <v>2102.23</v>
      </c>
    </row>
    <row r="388" spans="1:7" s="40" customFormat="1" x14ac:dyDescent="0.2">
      <c r="A388" s="14" t="s">
        <v>80</v>
      </c>
      <c r="B388" s="6" t="s">
        <v>26</v>
      </c>
      <c r="C388" s="6" t="s">
        <v>32</v>
      </c>
      <c r="D388" s="6" t="s">
        <v>172</v>
      </c>
      <c r="E388" s="6" t="s">
        <v>81</v>
      </c>
      <c r="F388" s="8">
        <f>1500+47.1+233.13</f>
        <v>1780.23</v>
      </c>
      <c r="G388" s="8">
        <f>1500+47.1+233.13</f>
        <v>1780.23</v>
      </c>
    </row>
    <row r="389" spans="1:7" s="40" customFormat="1" x14ac:dyDescent="0.2">
      <c r="A389" s="25" t="s">
        <v>89</v>
      </c>
      <c r="B389" s="6" t="s">
        <v>26</v>
      </c>
      <c r="C389" s="6" t="s">
        <v>32</v>
      </c>
      <c r="D389" s="6" t="s">
        <v>172</v>
      </c>
      <c r="E389" s="6" t="s">
        <v>90</v>
      </c>
      <c r="F389" s="8">
        <f>322</f>
        <v>322</v>
      </c>
      <c r="G389" s="8">
        <f>322</f>
        <v>322</v>
      </c>
    </row>
    <row r="390" spans="1:7" s="39" customFormat="1" x14ac:dyDescent="0.2">
      <c r="A390" s="27" t="s">
        <v>431</v>
      </c>
      <c r="B390" s="9" t="s">
        <v>26</v>
      </c>
      <c r="C390" s="9" t="s">
        <v>20</v>
      </c>
      <c r="D390" s="9"/>
      <c r="E390" s="9"/>
      <c r="F390" s="53">
        <f>F391</f>
        <v>1736.2223300000001</v>
      </c>
      <c r="G390" s="53">
        <f>G391</f>
        <v>1758.36861</v>
      </c>
    </row>
    <row r="391" spans="1:7" ht="38.25" x14ac:dyDescent="0.2">
      <c r="A391" s="34" t="s">
        <v>462</v>
      </c>
      <c r="B391" s="11" t="s">
        <v>26</v>
      </c>
      <c r="C391" s="11" t="s">
        <v>20</v>
      </c>
      <c r="D391" s="11" t="s">
        <v>173</v>
      </c>
      <c r="E391" s="11"/>
      <c r="F391" s="54">
        <f>F392</f>
        <v>1736.2223300000001</v>
      </c>
      <c r="G391" s="54">
        <f>G392</f>
        <v>1758.36861</v>
      </c>
    </row>
    <row r="392" spans="1:7" ht="27" x14ac:dyDescent="0.2">
      <c r="A392" s="41" t="s">
        <v>488</v>
      </c>
      <c r="B392" s="7" t="s">
        <v>26</v>
      </c>
      <c r="C392" s="7" t="s">
        <v>20</v>
      </c>
      <c r="D392" s="7" t="s">
        <v>432</v>
      </c>
      <c r="E392" s="7"/>
      <c r="F392" s="105">
        <f t="shared" ref="F392:G394" si="25">F393</f>
        <v>1736.2223300000001</v>
      </c>
      <c r="G392" s="105">
        <f t="shared" si="25"/>
        <v>1758.36861</v>
      </c>
    </row>
    <row r="393" spans="1:7" ht="25.5" x14ac:dyDescent="0.2">
      <c r="A393" s="24" t="s">
        <v>433</v>
      </c>
      <c r="B393" s="4" t="s">
        <v>26</v>
      </c>
      <c r="C393" s="4" t="s">
        <v>20</v>
      </c>
      <c r="D393" s="4" t="s">
        <v>434</v>
      </c>
      <c r="E393" s="4"/>
      <c r="F393" s="55">
        <f>F394</f>
        <v>1736.2223300000001</v>
      </c>
      <c r="G393" s="55">
        <f>G394</f>
        <v>1758.36861</v>
      </c>
    </row>
    <row r="394" spans="1:7" ht="25.5" x14ac:dyDescent="0.2">
      <c r="A394" s="24" t="s">
        <v>435</v>
      </c>
      <c r="B394" s="4" t="s">
        <v>26</v>
      </c>
      <c r="C394" s="4" t="s">
        <v>20</v>
      </c>
      <c r="D394" s="4" t="s">
        <v>436</v>
      </c>
      <c r="E394" s="4"/>
      <c r="F394" s="55">
        <f t="shared" si="25"/>
        <v>1736.2223300000001</v>
      </c>
      <c r="G394" s="55">
        <f t="shared" si="25"/>
        <v>1758.36861</v>
      </c>
    </row>
    <row r="395" spans="1:7" x14ac:dyDescent="0.2">
      <c r="A395" s="25" t="s">
        <v>437</v>
      </c>
      <c r="B395" s="6" t="s">
        <v>26</v>
      </c>
      <c r="C395" s="6" t="s">
        <v>20</v>
      </c>
      <c r="D395" s="6" t="s">
        <v>436</v>
      </c>
      <c r="E395" s="6" t="s">
        <v>438</v>
      </c>
      <c r="F395" s="102">
        <v>1736.2223300000001</v>
      </c>
      <c r="G395" s="102">
        <v>1758.36861</v>
      </c>
    </row>
    <row r="396" spans="1:7" ht="15" customHeight="1" x14ac:dyDescent="0.2">
      <c r="A396" s="27" t="s">
        <v>44</v>
      </c>
      <c r="B396" s="9" t="s">
        <v>26</v>
      </c>
      <c r="C396" s="9" t="s">
        <v>25</v>
      </c>
      <c r="D396" s="9"/>
      <c r="E396" s="9"/>
      <c r="F396" s="49">
        <f>F397</f>
        <v>4892.9000000000005</v>
      </c>
      <c r="G396" s="49">
        <f>G397</f>
        <v>4892.9000000000005</v>
      </c>
    </row>
    <row r="397" spans="1:7" x14ac:dyDescent="0.2">
      <c r="A397" s="34" t="s">
        <v>105</v>
      </c>
      <c r="B397" s="11" t="s">
        <v>26</v>
      </c>
      <c r="C397" s="11" t="s">
        <v>25</v>
      </c>
      <c r="D397" s="11" t="s">
        <v>123</v>
      </c>
      <c r="E397" s="11"/>
      <c r="F397" s="50">
        <f>F398+F403+F408</f>
        <v>4892.9000000000005</v>
      </c>
      <c r="G397" s="50">
        <f>G398+G403+G408</f>
        <v>4892.9000000000005</v>
      </c>
    </row>
    <row r="398" spans="1:7" ht="51" x14ac:dyDescent="0.2">
      <c r="A398" s="24" t="s">
        <v>59</v>
      </c>
      <c r="B398" s="4" t="s">
        <v>26</v>
      </c>
      <c r="C398" s="4" t="s">
        <v>25</v>
      </c>
      <c r="D398" s="4" t="s">
        <v>149</v>
      </c>
      <c r="E398" s="4"/>
      <c r="F398" s="81">
        <f>SUM(F399:F402)</f>
        <v>1884.9</v>
      </c>
      <c r="G398" s="81">
        <f>SUM(G399:G402)</f>
        <v>1884.9</v>
      </c>
    </row>
    <row r="399" spans="1:7" ht="25.5" x14ac:dyDescent="0.2">
      <c r="A399" s="35" t="s">
        <v>121</v>
      </c>
      <c r="B399" s="6" t="s">
        <v>26</v>
      </c>
      <c r="C399" s="6" t="s">
        <v>25</v>
      </c>
      <c r="D399" s="6" t="s">
        <v>149</v>
      </c>
      <c r="E399" s="6" t="s">
        <v>63</v>
      </c>
      <c r="F399" s="80">
        <v>1393.9</v>
      </c>
      <c r="G399" s="80">
        <v>1393.9</v>
      </c>
    </row>
    <row r="400" spans="1:7" ht="38.25" x14ac:dyDescent="0.2">
      <c r="A400" s="35" t="s">
        <v>122</v>
      </c>
      <c r="B400" s="6" t="s">
        <v>26</v>
      </c>
      <c r="C400" s="6" t="s">
        <v>25</v>
      </c>
      <c r="D400" s="6" t="s">
        <v>149</v>
      </c>
      <c r="E400" s="6" t="s">
        <v>115</v>
      </c>
      <c r="F400" s="80">
        <v>420.9</v>
      </c>
      <c r="G400" s="80">
        <v>420.9</v>
      </c>
    </row>
    <row r="401" spans="1:7" ht="25.5" x14ac:dyDescent="0.2">
      <c r="A401" s="35" t="s">
        <v>64</v>
      </c>
      <c r="B401" s="6" t="s">
        <v>26</v>
      </c>
      <c r="C401" s="6" t="s">
        <v>25</v>
      </c>
      <c r="D401" s="6" t="s">
        <v>149</v>
      </c>
      <c r="E401" s="6" t="s">
        <v>65</v>
      </c>
      <c r="F401" s="80">
        <f>15+6</f>
        <v>21</v>
      </c>
      <c r="G401" s="80">
        <f>15+6</f>
        <v>21</v>
      </c>
    </row>
    <row r="402" spans="1:7" ht="25.5" x14ac:dyDescent="0.2">
      <c r="A402" s="35" t="s">
        <v>66</v>
      </c>
      <c r="B402" s="6" t="s">
        <v>26</v>
      </c>
      <c r="C402" s="6" t="s">
        <v>25</v>
      </c>
      <c r="D402" s="6" t="s">
        <v>149</v>
      </c>
      <c r="E402" s="6" t="s">
        <v>67</v>
      </c>
      <c r="F402" s="80">
        <f>44.1+5</f>
        <v>49.1</v>
      </c>
      <c r="G402" s="80">
        <f>44.1+5</f>
        <v>49.1</v>
      </c>
    </row>
    <row r="403" spans="1:7" ht="38.25" x14ac:dyDescent="0.2">
      <c r="A403" s="24" t="s">
        <v>58</v>
      </c>
      <c r="B403" s="4" t="s">
        <v>26</v>
      </c>
      <c r="C403" s="4" t="s">
        <v>25</v>
      </c>
      <c r="D403" s="4" t="s">
        <v>151</v>
      </c>
      <c r="E403" s="4"/>
      <c r="F403" s="81">
        <f>SUM(F404:F407)</f>
        <v>2513.1999999999998</v>
      </c>
      <c r="G403" s="81">
        <f>SUM(G404:G407)</f>
        <v>2513.1999999999998</v>
      </c>
    </row>
    <row r="404" spans="1:7" ht="25.5" x14ac:dyDescent="0.2">
      <c r="A404" s="35" t="s">
        <v>121</v>
      </c>
      <c r="B404" s="6" t="s">
        <v>26</v>
      </c>
      <c r="C404" s="6" t="s">
        <v>25</v>
      </c>
      <c r="D404" s="6" t="s">
        <v>151</v>
      </c>
      <c r="E404" s="6" t="s">
        <v>63</v>
      </c>
      <c r="F404" s="80">
        <v>1732</v>
      </c>
      <c r="G404" s="80">
        <v>1732</v>
      </c>
    </row>
    <row r="405" spans="1:7" s="39" customFormat="1" ht="38.25" x14ac:dyDescent="0.2">
      <c r="A405" s="35" t="s">
        <v>122</v>
      </c>
      <c r="B405" s="6" t="s">
        <v>26</v>
      </c>
      <c r="C405" s="6" t="s">
        <v>25</v>
      </c>
      <c r="D405" s="6" t="s">
        <v>151</v>
      </c>
      <c r="E405" s="6" t="s">
        <v>115</v>
      </c>
      <c r="F405" s="80">
        <v>523.1</v>
      </c>
      <c r="G405" s="80">
        <v>523.1</v>
      </c>
    </row>
    <row r="406" spans="1:7" ht="25.5" x14ac:dyDescent="0.2">
      <c r="A406" s="35" t="s">
        <v>64</v>
      </c>
      <c r="B406" s="6" t="s">
        <v>26</v>
      </c>
      <c r="C406" s="6" t="s">
        <v>25</v>
      </c>
      <c r="D406" s="6" t="s">
        <v>151</v>
      </c>
      <c r="E406" s="6" t="s">
        <v>65</v>
      </c>
      <c r="F406" s="80">
        <v>183.2</v>
      </c>
      <c r="G406" s="80">
        <v>183.2</v>
      </c>
    </row>
    <row r="407" spans="1:7" ht="25.5" x14ac:dyDescent="0.2">
      <c r="A407" s="35" t="s">
        <v>66</v>
      </c>
      <c r="B407" s="6" t="s">
        <v>26</v>
      </c>
      <c r="C407" s="6" t="s">
        <v>25</v>
      </c>
      <c r="D407" s="6" t="s">
        <v>151</v>
      </c>
      <c r="E407" s="6" t="s">
        <v>67</v>
      </c>
      <c r="F407" s="80">
        <v>74.900000000000006</v>
      </c>
      <c r="G407" s="80">
        <v>74.900000000000006</v>
      </c>
    </row>
    <row r="408" spans="1:7" ht="51" x14ac:dyDescent="0.2">
      <c r="A408" s="78" t="s">
        <v>328</v>
      </c>
      <c r="B408" s="79" t="s">
        <v>26</v>
      </c>
      <c r="C408" s="79" t="s">
        <v>25</v>
      </c>
      <c r="D408" s="79" t="s">
        <v>329</v>
      </c>
      <c r="E408" s="79"/>
      <c r="F408" s="81">
        <f>SUM(F409:F412)</f>
        <v>494.79999999999995</v>
      </c>
      <c r="G408" s="81">
        <f>SUM(G409:G412)</f>
        <v>494.79999999999995</v>
      </c>
    </row>
    <row r="409" spans="1:7" ht="25.5" x14ac:dyDescent="0.2">
      <c r="A409" s="35" t="s">
        <v>121</v>
      </c>
      <c r="B409" s="6" t="s">
        <v>26</v>
      </c>
      <c r="C409" s="6" t="s">
        <v>25</v>
      </c>
      <c r="D409" s="6" t="s">
        <v>329</v>
      </c>
      <c r="E409" s="6" t="s">
        <v>63</v>
      </c>
      <c r="F409" s="80">
        <v>209.01599999999999</v>
      </c>
      <c r="G409" s="80">
        <v>209.01599999999999</v>
      </c>
    </row>
    <row r="410" spans="1:7" ht="38.25" x14ac:dyDescent="0.2">
      <c r="A410" s="35" t="s">
        <v>122</v>
      </c>
      <c r="B410" s="6" t="s">
        <v>26</v>
      </c>
      <c r="C410" s="6" t="s">
        <v>25</v>
      </c>
      <c r="D410" s="6" t="s">
        <v>329</v>
      </c>
      <c r="E410" s="6" t="s">
        <v>115</v>
      </c>
      <c r="F410" s="80">
        <v>63.124000000000002</v>
      </c>
      <c r="G410" s="80">
        <v>63.124000000000002</v>
      </c>
    </row>
    <row r="411" spans="1:7" ht="25.5" x14ac:dyDescent="0.2">
      <c r="A411" s="35" t="s">
        <v>66</v>
      </c>
      <c r="B411" s="6" t="s">
        <v>26</v>
      </c>
      <c r="C411" s="6" t="s">
        <v>25</v>
      </c>
      <c r="D411" s="6" t="s">
        <v>329</v>
      </c>
      <c r="E411" s="6" t="s">
        <v>67</v>
      </c>
      <c r="F411" s="80">
        <v>148.44</v>
      </c>
      <c r="G411" s="80">
        <v>148.44</v>
      </c>
    </row>
    <row r="412" spans="1:7" x14ac:dyDescent="0.2">
      <c r="A412" s="14" t="s">
        <v>331</v>
      </c>
      <c r="B412" s="6" t="s">
        <v>26</v>
      </c>
      <c r="C412" s="6" t="s">
        <v>25</v>
      </c>
      <c r="D412" s="6" t="s">
        <v>329</v>
      </c>
      <c r="E412" s="6" t="s">
        <v>330</v>
      </c>
      <c r="F412" s="80">
        <v>74.22</v>
      </c>
      <c r="G412" s="80">
        <v>74.22</v>
      </c>
    </row>
    <row r="413" spans="1:7" x14ac:dyDescent="0.2">
      <c r="A413" s="21" t="s">
        <v>85</v>
      </c>
      <c r="B413" s="10" t="s">
        <v>36</v>
      </c>
      <c r="C413" s="10"/>
      <c r="D413" s="10"/>
      <c r="E413" s="10"/>
      <c r="F413" s="48">
        <f>F414+F433+F425</f>
        <v>36321.674910000002</v>
      </c>
      <c r="G413" s="48">
        <f>G414+G433+G425</f>
        <v>36317.317760000005</v>
      </c>
    </row>
    <row r="414" spans="1:7" x14ac:dyDescent="0.2">
      <c r="A414" s="23" t="s">
        <v>56</v>
      </c>
      <c r="B414" s="9" t="s">
        <v>36</v>
      </c>
      <c r="C414" s="9" t="s">
        <v>19</v>
      </c>
      <c r="D414" s="9"/>
      <c r="E414" s="9"/>
      <c r="F414" s="49">
        <f>F415</f>
        <v>4529</v>
      </c>
      <c r="G414" s="49">
        <f>G415</f>
        <v>4529</v>
      </c>
    </row>
    <row r="415" spans="1:7" ht="38.25" x14ac:dyDescent="0.2">
      <c r="A415" s="34" t="s">
        <v>462</v>
      </c>
      <c r="B415" s="11" t="s">
        <v>36</v>
      </c>
      <c r="C415" s="11" t="s">
        <v>19</v>
      </c>
      <c r="D415" s="11" t="s">
        <v>173</v>
      </c>
      <c r="E415" s="11"/>
      <c r="F415" s="50">
        <f>F420+F416</f>
        <v>4529</v>
      </c>
      <c r="G415" s="50">
        <f>G420+G416</f>
        <v>4529</v>
      </c>
    </row>
    <row r="416" spans="1:7" ht="27" x14ac:dyDescent="0.2">
      <c r="A416" s="41" t="s">
        <v>489</v>
      </c>
      <c r="B416" s="7" t="s">
        <v>36</v>
      </c>
      <c r="C416" s="7" t="s">
        <v>19</v>
      </c>
      <c r="D416" s="72" t="s">
        <v>354</v>
      </c>
      <c r="E416" s="7"/>
      <c r="F416" s="42">
        <f>F418</f>
        <v>500</v>
      </c>
      <c r="G416" s="42">
        <f>G418</f>
        <v>500</v>
      </c>
    </row>
    <row r="417" spans="1:7" ht="25.5" x14ac:dyDescent="0.2">
      <c r="A417" s="24" t="s">
        <v>352</v>
      </c>
      <c r="B417" s="4" t="s">
        <v>36</v>
      </c>
      <c r="C417" s="4" t="s">
        <v>19</v>
      </c>
      <c r="D417" s="66" t="s">
        <v>356</v>
      </c>
      <c r="E417" s="7"/>
      <c r="F417" s="5">
        <f>F418</f>
        <v>500</v>
      </c>
      <c r="G417" s="5">
        <f>G418</f>
        <v>500</v>
      </c>
    </row>
    <row r="418" spans="1:7" ht="25.5" x14ac:dyDescent="0.2">
      <c r="A418" s="24" t="s">
        <v>353</v>
      </c>
      <c r="B418" s="4" t="s">
        <v>36</v>
      </c>
      <c r="C418" s="4" t="s">
        <v>19</v>
      </c>
      <c r="D418" s="66" t="s">
        <v>355</v>
      </c>
      <c r="E418" s="4"/>
      <c r="F418" s="5">
        <f>F419</f>
        <v>500</v>
      </c>
      <c r="G418" s="5">
        <f>G419</f>
        <v>500</v>
      </c>
    </row>
    <row r="419" spans="1:7" ht="25.5" x14ac:dyDescent="0.2">
      <c r="A419" s="15" t="s">
        <v>93</v>
      </c>
      <c r="B419" s="6" t="s">
        <v>36</v>
      </c>
      <c r="C419" s="6" t="s">
        <v>19</v>
      </c>
      <c r="D419" s="67" t="s">
        <v>355</v>
      </c>
      <c r="E419" s="6" t="s">
        <v>67</v>
      </c>
      <c r="F419" s="20">
        <v>500</v>
      </c>
      <c r="G419" s="20">
        <v>500</v>
      </c>
    </row>
    <row r="420" spans="1:7" ht="27" x14ac:dyDescent="0.2">
      <c r="A420" s="41" t="s">
        <v>490</v>
      </c>
      <c r="B420" s="7" t="s">
        <v>36</v>
      </c>
      <c r="C420" s="7" t="s">
        <v>19</v>
      </c>
      <c r="D420" s="72" t="s">
        <v>395</v>
      </c>
      <c r="E420" s="7"/>
      <c r="F420" s="42">
        <f>F421</f>
        <v>4029</v>
      </c>
      <c r="G420" s="42">
        <f>G421</f>
        <v>4029</v>
      </c>
    </row>
    <row r="421" spans="1:7" ht="25.5" x14ac:dyDescent="0.2">
      <c r="A421" s="16" t="s">
        <v>396</v>
      </c>
      <c r="B421" s="4" t="s">
        <v>36</v>
      </c>
      <c r="C421" s="4" t="s">
        <v>19</v>
      </c>
      <c r="D421" s="66" t="s">
        <v>261</v>
      </c>
      <c r="E421" s="4"/>
      <c r="F421" s="5">
        <f>F422</f>
        <v>4029</v>
      </c>
      <c r="G421" s="5">
        <f>G422</f>
        <v>4029</v>
      </c>
    </row>
    <row r="422" spans="1:7" ht="25.5" x14ac:dyDescent="0.2">
      <c r="A422" s="16" t="s">
        <v>341</v>
      </c>
      <c r="B422" s="4" t="s">
        <v>36</v>
      </c>
      <c r="C422" s="4" t="s">
        <v>19</v>
      </c>
      <c r="D422" s="66" t="s">
        <v>262</v>
      </c>
      <c r="E422" s="4"/>
      <c r="F422" s="5">
        <f>F423+F424</f>
        <v>4029</v>
      </c>
      <c r="G422" s="5">
        <f>G423+G424</f>
        <v>4029</v>
      </c>
    </row>
    <row r="423" spans="1:7" x14ac:dyDescent="0.2">
      <c r="A423" s="15" t="s">
        <v>214</v>
      </c>
      <c r="B423" s="6" t="s">
        <v>36</v>
      </c>
      <c r="C423" s="6" t="s">
        <v>19</v>
      </c>
      <c r="D423" s="67" t="s">
        <v>262</v>
      </c>
      <c r="E423" s="6" t="s">
        <v>95</v>
      </c>
      <c r="F423" s="80">
        <f>859.2+2243.8-8.5</f>
        <v>3094.5</v>
      </c>
      <c r="G423" s="80">
        <f>859.2+2243.8-8.5</f>
        <v>3094.5</v>
      </c>
    </row>
    <row r="424" spans="1:7" ht="38.25" x14ac:dyDescent="0.2">
      <c r="A424" s="15" t="s">
        <v>215</v>
      </c>
      <c r="B424" s="6" t="s">
        <v>36</v>
      </c>
      <c r="C424" s="6" t="s">
        <v>19</v>
      </c>
      <c r="D424" s="67" t="s">
        <v>262</v>
      </c>
      <c r="E424" s="6" t="s">
        <v>139</v>
      </c>
      <c r="F424" s="80">
        <f>259.5+677.6-2.6</f>
        <v>934.5</v>
      </c>
      <c r="G424" s="80">
        <f>259.5+677.6-2.6</f>
        <v>934.5</v>
      </c>
    </row>
    <row r="425" spans="1:7" s="40" customFormat="1" x14ac:dyDescent="0.2">
      <c r="A425" s="23" t="s">
        <v>6</v>
      </c>
      <c r="B425" s="9" t="s">
        <v>36</v>
      </c>
      <c r="C425" s="9" t="s">
        <v>32</v>
      </c>
      <c r="D425" s="9"/>
      <c r="E425" s="9"/>
      <c r="F425" s="49">
        <f t="shared" ref="F425:G427" si="26">F426</f>
        <v>24465.474909999997</v>
      </c>
      <c r="G425" s="49">
        <f t="shared" si="26"/>
        <v>24461.117760000001</v>
      </c>
    </row>
    <row r="426" spans="1:7" ht="38.25" x14ac:dyDescent="0.2">
      <c r="A426" s="34" t="s">
        <v>462</v>
      </c>
      <c r="B426" s="11" t="s">
        <v>36</v>
      </c>
      <c r="C426" s="11" t="s">
        <v>32</v>
      </c>
      <c r="D426" s="11" t="s">
        <v>173</v>
      </c>
      <c r="E426" s="11"/>
      <c r="F426" s="50">
        <f t="shared" si="26"/>
        <v>24465.474909999997</v>
      </c>
      <c r="G426" s="50">
        <f t="shared" si="26"/>
        <v>24461.117760000001</v>
      </c>
    </row>
    <row r="427" spans="1:7" ht="27" x14ac:dyDescent="0.2">
      <c r="A427" s="31" t="s">
        <v>491</v>
      </c>
      <c r="B427" s="7" t="s">
        <v>36</v>
      </c>
      <c r="C427" s="7" t="s">
        <v>32</v>
      </c>
      <c r="D427" s="7" t="s">
        <v>273</v>
      </c>
      <c r="E427" s="7"/>
      <c r="F427" s="42">
        <f t="shared" si="26"/>
        <v>24465.474909999997</v>
      </c>
      <c r="G427" s="42">
        <f t="shared" si="26"/>
        <v>24461.117760000001</v>
      </c>
    </row>
    <row r="428" spans="1:7" ht="25.5" x14ac:dyDescent="0.2">
      <c r="A428" s="24" t="s">
        <v>263</v>
      </c>
      <c r="B428" s="4" t="s">
        <v>36</v>
      </c>
      <c r="C428" s="4" t="s">
        <v>32</v>
      </c>
      <c r="D428" s="4" t="s">
        <v>264</v>
      </c>
      <c r="E428" s="4"/>
      <c r="F428" s="5">
        <f>F429+F431</f>
        <v>24465.474909999997</v>
      </c>
      <c r="G428" s="5">
        <f>G429+G431</f>
        <v>24461.117760000001</v>
      </c>
    </row>
    <row r="429" spans="1:7" ht="25.5" x14ac:dyDescent="0.2">
      <c r="A429" s="24" t="s">
        <v>274</v>
      </c>
      <c r="B429" s="4" t="s">
        <v>36</v>
      </c>
      <c r="C429" s="4" t="s">
        <v>32</v>
      </c>
      <c r="D429" s="4" t="s">
        <v>265</v>
      </c>
      <c r="E429" s="4"/>
      <c r="F429" s="5">
        <f>F430</f>
        <v>11043.574909999999</v>
      </c>
      <c r="G429" s="5">
        <f>G430</f>
        <v>11039.21776</v>
      </c>
    </row>
    <row r="430" spans="1:7" ht="51" x14ac:dyDescent="0.2">
      <c r="A430" s="25" t="s">
        <v>78</v>
      </c>
      <c r="B430" s="6" t="s">
        <v>36</v>
      </c>
      <c r="C430" s="6" t="s">
        <v>32</v>
      </c>
      <c r="D430" s="6" t="s">
        <v>265</v>
      </c>
      <c r="E430" s="6" t="s">
        <v>84</v>
      </c>
      <c r="F430" s="80">
        <f>21385-10000-341.42509</f>
        <v>11043.574909999999</v>
      </c>
      <c r="G430" s="80">
        <f>21385-10000-345.78224</f>
        <v>11039.21776</v>
      </c>
    </row>
    <row r="431" spans="1:7" ht="25.5" x14ac:dyDescent="0.2">
      <c r="A431" s="24" t="s">
        <v>342</v>
      </c>
      <c r="B431" s="4" t="s">
        <v>36</v>
      </c>
      <c r="C431" s="4" t="s">
        <v>32</v>
      </c>
      <c r="D431" s="4" t="s">
        <v>279</v>
      </c>
      <c r="E431" s="4"/>
      <c r="F431" s="81">
        <f>F432</f>
        <v>13421.9</v>
      </c>
      <c r="G431" s="81">
        <f>G432</f>
        <v>13421.9</v>
      </c>
    </row>
    <row r="432" spans="1:7" s="39" customFormat="1" ht="51" x14ac:dyDescent="0.2">
      <c r="A432" s="25" t="s">
        <v>78</v>
      </c>
      <c r="B432" s="6" t="s">
        <v>36</v>
      </c>
      <c r="C432" s="6" t="s">
        <v>32</v>
      </c>
      <c r="D432" s="6" t="s">
        <v>279</v>
      </c>
      <c r="E432" s="6" t="s">
        <v>84</v>
      </c>
      <c r="F432" s="80">
        <v>13421.9</v>
      </c>
      <c r="G432" s="80">
        <v>13421.9</v>
      </c>
    </row>
    <row r="433" spans="1:7" x14ac:dyDescent="0.2">
      <c r="A433" s="23" t="s">
        <v>5</v>
      </c>
      <c r="B433" s="9" t="s">
        <v>36</v>
      </c>
      <c r="C433" s="9" t="s">
        <v>22</v>
      </c>
      <c r="D433" s="9"/>
      <c r="E433" s="9"/>
      <c r="F433" s="49">
        <f>F435</f>
        <v>7327.2</v>
      </c>
      <c r="G433" s="49">
        <f>G435</f>
        <v>7327.2</v>
      </c>
    </row>
    <row r="434" spans="1:7" ht="38.25" x14ac:dyDescent="0.2">
      <c r="A434" s="18" t="s">
        <v>392</v>
      </c>
      <c r="B434" s="11" t="s">
        <v>36</v>
      </c>
      <c r="C434" s="11" t="s">
        <v>22</v>
      </c>
      <c r="D434" s="11"/>
      <c r="E434" s="11"/>
      <c r="F434" s="50">
        <f>F435</f>
        <v>7327.2</v>
      </c>
      <c r="G434" s="50">
        <f>G435</f>
        <v>7327.2</v>
      </c>
    </row>
    <row r="435" spans="1:7" s="39" customFormat="1" ht="27" x14ac:dyDescent="0.2">
      <c r="A435" s="31" t="s">
        <v>479</v>
      </c>
      <c r="B435" s="7" t="s">
        <v>36</v>
      </c>
      <c r="C435" s="7" t="s">
        <v>22</v>
      </c>
      <c r="D435" s="7" t="s">
        <v>275</v>
      </c>
      <c r="E435" s="7"/>
      <c r="F435" s="42">
        <f>F436</f>
        <v>7327.2</v>
      </c>
      <c r="G435" s="42">
        <f>G436</f>
        <v>7327.2</v>
      </c>
    </row>
    <row r="436" spans="1:7" ht="38.25" x14ac:dyDescent="0.2">
      <c r="A436" s="30" t="s">
        <v>327</v>
      </c>
      <c r="B436" s="4" t="s">
        <v>36</v>
      </c>
      <c r="C436" s="4" t="s">
        <v>22</v>
      </c>
      <c r="D436" s="4" t="s">
        <v>340</v>
      </c>
      <c r="E436" s="4"/>
      <c r="F436" s="5">
        <f>F437+F440</f>
        <v>7327.2</v>
      </c>
      <c r="G436" s="5">
        <f>G437+G440</f>
        <v>7327.2</v>
      </c>
    </row>
    <row r="437" spans="1:7" ht="25.5" x14ac:dyDescent="0.2">
      <c r="A437" s="24" t="s">
        <v>92</v>
      </c>
      <c r="B437" s="4" t="s">
        <v>36</v>
      </c>
      <c r="C437" s="4" t="s">
        <v>22</v>
      </c>
      <c r="D437" s="4" t="s">
        <v>267</v>
      </c>
      <c r="E437" s="4"/>
      <c r="F437" s="5">
        <f>F438+F439</f>
        <v>1434</v>
      </c>
      <c r="G437" s="5">
        <f>G438+G439</f>
        <v>1434</v>
      </c>
    </row>
    <row r="438" spans="1:7" ht="25.5" x14ac:dyDescent="0.2">
      <c r="A438" s="14" t="s">
        <v>121</v>
      </c>
      <c r="B438" s="6" t="s">
        <v>36</v>
      </c>
      <c r="C438" s="6" t="s">
        <v>22</v>
      </c>
      <c r="D438" s="6" t="s">
        <v>267</v>
      </c>
      <c r="E438" s="6" t="s">
        <v>63</v>
      </c>
      <c r="F438" s="20">
        <v>1101.4000000000001</v>
      </c>
      <c r="G438" s="20">
        <v>1101.4000000000001</v>
      </c>
    </row>
    <row r="439" spans="1:7" ht="38.25" x14ac:dyDescent="0.2">
      <c r="A439" s="14" t="s">
        <v>122</v>
      </c>
      <c r="B439" s="6" t="s">
        <v>36</v>
      </c>
      <c r="C439" s="6" t="s">
        <v>22</v>
      </c>
      <c r="D439" s="6" t="s">
        <v>267</v>
      </c>
      <c r="E439" s="6" t="s">
        <v>115</v>
      </c>
      <c r="F439" s="20">
        <v>332.6</v>
      </c>
      <c r="G439" s="20">
        <v>332.6</v>
      </c>
    </row>
    <row r="440" spans="1:7" ht="25.5" x14ac:dyDescent="0.2">
      <c r="A440" s="29" t="s">
        <v>4</v>
      </c>
      <c r="B440" s="4" t="s">
        <v>36</v>
      </c>
      <c r="C440" s="4" t="s">
        <v>22</v>
      </c>
      <c r="D440" s="4" t="s">
        <v>268</v>
      </c>
      <c r="E440" s="4"/>
      <c r="F440" s="81">
        <f>SUM(F441:F445)</f>
        <v>5893.2</v>
      </c>
      <c r="G440" s="81">
        <f>SUM(G441:G445)</f>
        <v>5893.2</v>
      </c>
    </row>
    <row r="441" spans="1:7" x14ac:dyDescent="0.2">
      <c r="A441" s="37" t="s">
        <v>213</v>
      </c>
      <c r="B441" s="6" t="s">
        <v>36</v>
      </c>
      <c r="C441" s="6" t="s">
        <v>22</v>
      </c>
      <c r="D441" s="6" t="s">
        <v>268</v>
      </c>
      <c r="E441" s="6" t="s">
        <v>95</v>
      </c>
      <c r="F441" s="80">
        <v>3946.4</v>
      </c>
      <c r="G441" s="80">
        <v>3946.4</v>
      </c>
    </row>
    <row r="442" spans="1:7" ht="38.25" x14ac:dyDescent="0.2">
      <c r="A442" s="14" t="s">
        <v>215</v>
      </c>
      <c r="B442" s="6" t="s">
        <v>36</v>
      </c>
      <c r="C442" s="6" t="s">
        <v>22</v>
      </c>
      <c r="D442" s="6" t="s">
        <v>268</v>
      </c>
      <c r="E442" s="6" t="s">
        <v>139</v>
      </c>
      <c r="F442" s="80">
        <v>1191.8</v>
      </c>
      <c r="G442" s="80">
        <v>1191.8</v>
      </c>
    </row>
    <row r="443" spans="1:7" ht="25.5" x14ac:dyDescent="0.2">
      <c r="A443" s="15" t="s">
        <v>400</v>
      </c>
      <c r="B443" s="6" t="s">
        <v>36</v>
      </c>
      <c r="C443" s="6" t="s">
        <v>22</v>
      </c>
      <c r="D443" s="6" t="s">
        <v>268</v>
      </c>
      <c r="E443" s="6" t="s">
        <v>65</v>
      </c>
      <c r="F443" s="80">
        <v>250</v>
      </c>
      <c r="G443" s="80">
        <v>250</v>
      </c>
    </row>
    <row r="444" spans="1:7" ht="25.5" x14ac:dyDescent="0.2">
      <c r="A444" s="15" t="s">
        <v>93</v>
      </c>
      <c r="B444" s="6" t="s">
        <v>36</v>
      </c>
      <c r="C444" s="6" t="s">
        <v>22</v>
      </c>
      <c r="D444" s="6" t="s">
        <v>268</v>
      </c>
      <c r="E444" s="6" t="s">
        <v>67</v>
      </c>
      <c r="F444" s="80">
        <v>500</v>
      </c>
      <c r="G444" s="80">
        <v>500</v>
      </c>
    </row>
    <row r="445" spans="1:7" ht="13.5" customHeight="1" x14ac:dyDescent="0.2">
      <c r="A445" s="14" t="s">
        <v>140</v>
      </c>
      <c r="B445" s="6" t="s">
        <v>36</v>
      </c>
      <c r="C445" s="6" t="s">
        <v>22</v>
      </c>
      <c r="D445" s="6" t="s">
        <v>268</v>
      </c>
      <c r="E445" s="6" t="s">
        <v>70</v>
      </c>
      <c r="F445" s="20">
        <v>5</v>
      </c>
      <c r="G445" s="20">
        <v>5</v>
      </c>
    </row>
    <row r="446" spans="1:7" s="58" customFormat="1" ht="42" customHeight="1" x14ac:dyDescent="0.2">
      <c r="A446" s="21" t="s">
        <v>454</v>
      </c>
      <c r="B446" s="10" t="s">
        <v>38</v>
      </c>
      <c r="C446" s="10"/>
      <c r="D446" s="10"/>
      <c r="E446" s="10"/>
      <c r="F446" s="48">
        <f t="shared" ref="F446:G449" si="27">F447</f>
        <v>24188.5</v>
      </c>
      <c r="G446" s="48">
        <f t="shared" si="27"/>
        <v>24584</v>
      </c>
    </row>
    <row r="447" spans="1:7" s="58" customFormat="1" ht="38.25" x14ac:dyDescent="0.2">
      <c r="A447" s="23" t="s">
        <v>54</v>
      </c>
      <c r="B447" s="9" t="s">
        <v>38</v>
      </c>
      <c r="C447" s="9" t="s">
        <v>18</v>
      </c>
      <c r="D447" s="9"/>
      <c r="E447" s="9"/>
      <c r="F447" s="49">
        <f t="shared" si="27"/>
        <v>24188.5</v>
      </c>
      <c r="G447" s="49">
        <f t="shared" si="27"/>
        <v>24584</v>
      </c>
    </row>
    <row r="448" spans="1:7" ht="25.5" x14ac:dyDescent="0.2">
      <c r="A448" s="38" t="s">
        <v>456</v>
      </c>
      <c r="B448" s="11" t="s">
        <v>38</v>
      </c>
      <c r="C448" s="11" t="s">
        <v>18</v>
      </c>
      <c r="D448" s="11" t="s">
        <v>117</v>
      </c>
      <c r="E448" s="11"/>
      <c r="F448" s="50">
        <f t="shared" si="27"/>
        <v>24188.5</v>
      </c>
      <c r="G448" s="50">
        <f t="shared" si="27"/>
        <v>24584</v>
      </c>
    </row>
    <row r="449" spans="1:9" ht="27" x14ac:dyDescent="0.2">
      <c r="A449" s="31" t="s">
        <v>284</v>
      </c>
      <c r="B449" s="7" t="s">
        <v>38</v>
      </c>
      <c r="C449" s="7" t="s">
        <v>18</v>
      </c>
      <c r="D449" s="7" t="s">
        <v>124</v>
      </c>
      <c r="E449" s="7"/>
      <c r="F449" s="42">
        <f t="shared" si="27"/>
        <v>24188.5</v>
      </c>
      <c r="G449" s="42">
        <f t="shared" si="27"/>
        <v>24584</v>
      </c>
    </row>
    <row r="450" spans="1:9" s="58" customFormat="1" ht="25.5" x14ac:dyDescent="0.2">
      <c r="A450" s="16" t="s">
        <v>125</v>
      </c>
      <c r="B450" s="4" t="s">
        <v>38</v>
      </c>
      <c r="C450" s="4" t="s">
        <v>18</v>
      </c>
      <c r="D450" s="4" t="s">
        <v>126</v>
      </c>
      <c r="E450" s="4"/>
      <c r="F450" s="5">
        <f>F451+F453</f>
        <v>24188.5</v>
      </c>
      <c r="G450" s="5">
        <f>G451+G453</f>
        <v>24584</v>
      </c>
    </row>
    <row r="451" spans="1:9" s="58" customFormat="1" ht="25.5" x14ac:dyDescent="0.2">
      <c r="A451" s="16" t="s">
        <v>42</v>
      </c>
      <c r="B451" s="4" t="s">
        <v>38</v>
      </c>
      <c r="C451" s="4" t="s">
        <v>18</v>
      </c>
      <c r="D451" s="4" t="s">
        <v>131</v>
      </c>
      <c r="E451" s="4"/>
      <c r="F451" s="5">
        <f>SUM(F452)</f>
        <v>24053.7</v>
      </c>
      <c r="G451" s="5">
        <f>SUM(G452)</f>
        <v>24443.9</v>
      </c>
    </row>
    <row r="452" spans="1:9" s="58" customFormat="1" x14ac:dyDescent="0.2">
      <c r="A452" s="19" t="s">
        <v>98</v>
      </c>
      <c r="B452" s="6" t="s">
        <v>38</v>
      </c>
      <c r="C452" s="6" t="s">
        <v>18</v>
      </c>
      <c r="D452" s="6" t="s">
        <v>131</v>
      </c>
      <c r="E452" s="6" t="s">
        <v>86</v>
      </c>
      <c r="F452" s="80">
        <v>24053.7</v>
      </c>
      <c r="G452" s="80">
        <v>24443.9</v>
      </c>
    </row>
    <row r="453" spans="1:9" s="58" customFormat="1" ht="25.5" x14ac:dyDescent="0.2">
      <c r="A453" s="28" t="s">
        <v>97</v>
      </c>
      <c r="B453" s="4" t="s">
        <v>38</v>
      </c>
      <c r="C453" s="4" t="s">
        <v>18</v>
      </c>
      <c r="D453" s="4" t="s">
        <v>127</v>
      </c>
      <c r="E453" s="4"/>
      <c r="F453" s="81">
        <f>SUM(F454)</f>
        <v>134.80000000000001</v>
      </c>
      <c r="G453" s="81">
        <f>SUM(G454)</f>
        <v>140.1</v>
      </c>
    </row>
    <row r="454" spans="1:9" s="58" customFormat="1" x14ac:dyDescent="0.2">
      <c r="A454" s="19" t="s">
        <v>98</v>
      </c>
      <c r="B454" s="6" t="s">
        <v>38</v>
      </c>
      <c r="C454" s="6" t="s">
        <v>18</v>
      </c>
      <c r="D454" s="6" t="s">
        <v>127</v>
      </c>
      <c r="E454" s="6" t="s">
        <v>86</v>
      </c>
      <c r="F454" s="80">
        <v>134.80000000000001</v>
      </c>
      <c r="G454" s="80">
        <v>140.1</v>
      </c>
    </row>
    <row r="455" spans="1:9" s="40" customFormat="1" ht="13.5" x14ac:dyDescent="0.2">
      <c r="A455" s="18" t="s">
        <v>39</v>
      </c>
      <c r="B455" s="11"/>
      <c r="C455" s="11"/>
      <c r="D455" s="7"/>
      <c r="E455" s="11"/>
      <c r="F455" s="96">
        <v>10157.704</v>
      </c>
      <c r="G455" s="96">
        <v>20730.062999999998</v>
      </c>
    </row>
    <row r="456" spans="1:9" x14ac:dyDescent="0.2">
      <c r="A456" s="47" t="s">
        <v>35</v>
      </c>
      <c r="B456" s="56"/>
      <c r="C456" s="56"/>
      <c r="D456" s="56"/>
      <c r="E456" s="56"/>
      <c r="F456" s="86">
        <f>F18+F136+F142+F195+F218+F333+F372+F413+F446+F455+F213</f>
        <v>2091982.9376899996</v>
      </c>
      <c r="G456" s="86">
        <f>G18+G136+G142+G195+G218+G333+G372+G413+G446+G455+G213</f>
        <v>1371677.3933599999</v>
      </c>
      <c r="H456" s="91"/>
    </row>
    <row r="457" spans="1:9" x14ac:dyDescent="0.2">
      <c r="F457" s="13"/>
      <c r="G457" s="13"/>
    </row>
    <row r="458" spans="1:9" x14ac:dyDescent="0.2">
      <c r="E458" s="87"/>
      <c r="F458" s="87">
        <v>2081825.2336899999</v>
      </c>
      <c r="G458" s="87">
        <v>1350947.33036</v>
      </c>
      <c r="H458" s="91"/>
      <c r="I458" s="91"/>
    </row>
    <row r="459" spans="1:9" x14ac:dyDescent="0.2">
      <c r="E459" s="13"/>
      <c r="F459" s="88"/>
      <c r="G459" s="88"/>
    </row>
    <row r="460" spans="1:9" x14ac:dyDescent="0.2">
      <c r="D460" s="13"/>
      <c r="F460" s="74">
        <f>F456-F458</f>
        <v>10157.703999999678</v>
      </c>
      <c r="G460" s="74">
        <f>G456-G458</f>
        <v>20730.062999999849</v>
      </c>
    </row>
    <row r="461" spans="1:9" x14ac:dyDescent="0.2">
      <c r="D461" s="13"/>
      <c r="F461" s="74"/>
      <c r="G461" s="74"/>
    </row>
    <row r="462" spans="1:9" x14ac:dyDescent="0.2">
      <c r="F462" s="106"/>
      <c r="G462" s="106"/>
    </row>
    <row r="463" spans="1:9" x14ac:dyDescent="0.2">
      <c r="F463" s="107"/>
      <c r="G463" s="107"/>
    </row>
    <row r="464" spans="1:9" x14ac:dyDescent="0.2">
      <c r="F464" s="13"/>
      <c r="G464" s="13"/>
    </row>
    <row r="465" spans="6:7" x14ac:dyDescent="0.2">
      <c r="F465" s="13"/>
      <c r="G465" s="13"/>
    </row>
    <row r="467" spans="6:7" x14ac:dyDescent="0.2">
      <c r="F467" s="75"/>
      <c r="G467" s="75"/>
    </row>
    <row r="468" spans="6:7" x14ac:dyDescent="0.2">
      <c r="F468" s="92"/>
      <c r="G468" s="92"/>
    </row>
    <row r="470" spans="6:7" x14ac:dyDescent="0.2">
      <c r="F470" s="74"/>
      <c r="G470" s="74"/>
    </row>
    <row r="472" spans="6:7" x14ac:dyDescent="0.2">
      <c r="F472" s="91"/>
      <c r="G472" s="91"/>
    </row>
  </sheetData>
  <autoFilter ref="A17:G465" xr:uid="{00000000-0009-0000-0000-000000000000}"/>
  <customSheetViews>
    <customSheetView guid="{E97D42D2-9E10-4ADB-8FB1-0860F6F503F4}" showPageBreaks="1" printArea="1" showAutoFilter="1">
      <selection activeCell="I13" sqref="I13"/>
      <pageMargins left="0.39370078740157483" right="0.19685039370078741" top="0.19685039370078741" bottom="0.19685039370078741" header="0.11811023622047245" footer="0.11811023622047245"/>
      <pageSetup paperSize="9" scale="73" fitToHeight="19" orientation="portrait" r:id="rId1"/>
      <headerFooter alignWithMargins="0"/>
      <autoFilter ref="A17:G465" xr:uid="{00000000-0009-0000-0000-000000000000}"/>
    </customSheetView>
    <customSheetView guid="{A9EB50DC-BC7E-40F0-8A51-0BBE6B12FA5A}" showPageBreaks="1" printArea="1" showAutoFilter="1" view="pageBreakPreview" topLeftCell="A163">
      <selection activeCell="F178" sqref="F178:G178"/>
      <pageMargins left="0.39370078740157483" right="0.19685039370078741" top="0.19685039370078741" bottom="0.19685039370078741" header="0.11811023622047245" footer="0.11811023622047245"/>
      <pageSetup paperSize="9" scale="73" fitToHeight="19" orientation="portrait" r:id="rId2"/>
      <headerFooter alignWithMargins="0"/>
      <autoFilter ref="A17:G465" xr:uid="{C6EF571E-0341-466D-BB37-5FC213653940}"/>
    </customSheetView>
    <customSheetView guid="{807263EF-422E-4971-BF65-1CEADE7F6559}" showPageBreaks="1" printArea="1" showAutoFilter="1" view="pageBreakPreview">
      <selection sqref="A1:XFD436"/>
      <rowBreaks count="1" manualBreakCount="1">
        <brk id="51" max="6" man="1"/>
      </rowBreaks>
      <pageMargins left="0.39370078740157483" right="0.19685039370078741" top="0.19685039370078741" bottom="0.19685039370078741" header="0.11811023622047245" footer="0.11811023622047245"/>
      <pageSetup paperSize="9" scale="72" fitToHeight="19" orientation="portrait" r:id="rId3"/>
      <headerFooter alignWithMargins="0"/>
      <autoFilter ref="A17:G445" xr:uid="{181858DF-C894-4860-976D-5573B978089C}"/>
    </customSheetView>
    <customSheetView guid="{E330F985-0015-4DC4-AAB2-DD1A6292743B}" showPageBreaks="1" printArea="1" showAutoFilter="1" view="pageBreakPreview">
      <selection activeCell="G1" sqref="G1:G3"/>
      <pageMargins left="0.39370078740157483" right="0.19685039370078741" top="0.19685039370078741" bottom="0.19685039370078741" header="0.11811023622047245" footer="0.11811023622047245"/>
      <pageSetup paperSize="9" scale="73" fitToHeight="19" orientation="portrait" r:id="rId4"/>
      <headerFooter alignWithMargins="0"/>
      <autoFilter ref="A17:G454" xr:uid="{B4DF2C01-50B3-4F16-8372-5247F890B74A}"/>
    </customSheetView>
  </customSheetViews>
  <mergeCells count="5">
    <mergeCell ref="E10:G10"/>
    <mergeCell ref="B16:E16"/>
    <mergeCell ref="A16:A17"/>
    <mergeCell ref="A14:G14"/>
    <mergeCell ref="F16:G16"/>
  </mergeCells>
  <phoneticPr fontId="0" type="noConversion"/>
  <pageMargins left="0.39370078740157483" right="0.19685039370078741" top="0.19685039370078741" bottom="0.19685039370078741" header="0.11811023622047245" footer="0.11811023622047245"/>
  <pageSetup paperSize="9" scale="73" fitToHeight="19" orientation="portrait" r:id="rId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Ведом.структура</vt:lpstr>
      <vt:lpstr>Ведом.структура!Область_печати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Тугутов</dc:creator>
  <cp:lastModifiedBy>Пользователь</cp:lastModifiedBy>
  <cp:lastPrinted>2025-06-02T02:29:14Z</cp:lastPrinted>
  <dcterms:created xsi:type="dcterms:W3CDTF">2004-12-22T00:45:04Z</dcterms:created>
  <dcterms:modified xsi:type="dcterms:W3CDTF">2025-06-05T00:13:57Z</dcterms:modified>
</cp:coreProperties>
</file>